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mc:AlternateContent xmlns:mc="http://schemas.openxmlformats.org/markup-compatibility/2006">
    <mc:Choice Requires="x15">
      <x15ac:absPath xmlns:x15ac="http://schemas.microsoft.com/office/spreadsheetml/2010/11/ac" url="/Users/twinklebhola/Downloads/RETIAL DASHBOARD/"/>
    </mc:Choice>
  </mc:AlternateContent>
  <xr:revisionPtr revIDLastSave="0" documentId="13_ncr:1_{891C75D3-4BA3-3F41-942C-1CC405BC4640}" xr6:coauthVersionLast="47" xr6:coauthVersionMax="47" xr10:uidLastSave="{00000000-0000-0000-0000-000000000000}"/>
  <bookViews>
    <workbookView xWindow="7140" yWindow="500" windowWidth="22720" windowHeight="16300" activeTab="3" xr2:uid="{0A0D8D68-EFC2-4074-BDCA-85DAF874A3F1}"/>
  </bookViews>
  <sheets>
    <sheet name="Input Data" sheetId="2" r:id="rId1"/>
    <sheet name="Master Data" sheetId="1" r:id="rId2"/>
    <sheet name="Analysis" sheetId="3" r:id="rId3"/>
    <sheet name="Dashboard" sheetId="5" r:id="rId4"/>
  </sheets>
  <definedNames>
    <definedName name="_xlchart.v1.4" hidden="1">Analysis!$AI$3:$AI$7</definedName>
    <definedName name="_xlchart.v1.5" hidden="1">Analysis!$AJ$3:$AJ$7</definedName>
    <definedName name="_xlchart.v1.6" hidden="1">Analysis!$AI$3:$AI$7</definedName>
    <definedName name="_xlchart.v1.7" hidden="1">Analysis!$AJ$3:$AJ$7</definedName>
    <definedName name="_xlchart.v5.0" hidden="1">Analysis!$AV$1</definedName>
    <definedName name="_xlchart.v5.1" hidden="1">Analysis!$AV$3:$AV$7</definedName>
    <definedName name="_xlchart.v5.10" hidden="1">Analysis!$AW$1</definedName>
    <definedName name="_xlchart.v5.11" hidden="1">Analysis!$AW$3:$AW$7</definedName>
    <definedName name="_xlchart.v5.2" hidden="1">Analysis!$AW$1</definedName>
    <definedName name="_xlchart.v5.3" hidden="1">Analysis!$AW$3:$AW$7</definedName>
    <definedName name="_xlchart.v5.8" hidden="1">Analysis!$AV$1</definedName>
    <definedName name="_xlchart.v5.9" hidden="1">Analysis!$AV$3:$AV$7</definedName>
    <definedName name="Category">OFFSET(#REF!,1,0,COUNT(#REF!))</definedName>
    <definedName name="Category_">Analysis!$AI$3</definedName>
    <definedName name="CategoryRange">OFFSET(#REF!,1,1,COUNT(#REF!))</definedName>
    <definedName name="CategoryRange_">Analysis!$AJ$3</definedName>
    <definedName name="Slicer_MONTH">#N/A</definedName>
    <definedName name="Slicer_PAYMENT_MODE">#N/A</definedName>
    <definedName name="Slicer_SALE_TYPE">#N/A</definedName>
    <definedName name="Slicer_YEAR">#N/A</definedName>
  </definedNames>
  <calcPr calcId="191029" iterate="1"/>
  <pivotCaches>
    <pivotCache cacheId="6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W4" i="3" l="1"/>
  <c r="AW5" i="3"/>
  <c r="AW6" i="3"/>
  <c r="AW7" i="3"/>
  <c r="AW3" i="3"/>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AJ3" i="3" a="1"/>
  <c r="AJ3" i="3" s="1"/>
  <c r="AH3" i="3" s="1"/>
  <c r="AI3" i="3" a="1"/>
  <c r="AI3" i="3" s="1"/>
  <c r="AB1" i="3"/>
  <c r="AC1" i="3" s="1"/>
  <c r="AB3" i="3" s="1" a="1"/>
  <c r="AB3" i="3" s="1"/>
  <c r="Y3" i="3" a="1"/>
  <c r="Y3" i="3" s="1"/>
  <c r="X3" i="3" a="1"/>
  <c r="X3" i="3" s="1"/>
  <c r="U3" i="3" s="1"/>
  <c r="W3" i="3" a="1"/>
  <c r="W3" i="3" s="1"/>
  <c r="V3" i="3" a="1"/>
  <c r="V3"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L2" i="2"/>
  <c r="N2" i="2" s="1"/>
  <c r="L3" i="2"/>
  <c r="N3" i="2" s="1"/>
  <c r="L4" i="2"/>
  <c r="N4" i="2" s="1"/>
  <c r="L5" i="2"/>
  <c r="N5" i="2" s="1"/>
  <c r="L6" i="2"/>
  <c r="N6" i="2" s="1"/>
  <c r="L7" i="2"/>
  <c r="N7" i="2" s="1"/>
  <c r="L8" i="2"/>
  <c r="N8" i="2" s="1"/>
  <c r="L9" i="2"/>
  <c r="N9" i="2" s="1"/>
  <c r="L10" i="2"/>
  <c r="N10" i="2" s="1"/>
  <c r="L11" i="2"/>
  <c r="N11" i="2" s="1"/>
  <c r="L12" i="2"/>
  <c r="N12" i="2" s="1"/>
  <c r="L13" i="2"/>
  <c r="N13" i="2" s="1"/>
  <c r="L14" i="2"/>
  <c r="N14" i="2" s="1"/>
  <c r="L15" i="2"/>
  <c r="N15" i="2" s="1"/>
  <c r="L16" i="2"/>
  <c r="N16" i="2" s="1"/>
  <c r="L17" i="2"/>
  <c r="N17" i="2" s="1"/>
  <c r="L18" i="2"/>
  <c r="N18" i="2" s="1"/>
  <c r="L19" i="2"/>
  <c r="N19" i="2" s="1"/>
  <c r="L20" i="2"/>
  <c r="N20" i="2" s="1"/>
  <c r="L21" i="2"/>
  <c r="N21" i="2" s="1"/>
  <c r="L22" i="2"/>
  <c r="N22" i="2" s="1"/>
  <c r="L23" i="2"/>
  <c r="N23" i="2" s="1"/>
  <c r="L24" i="2"/>
  <c r="N24" i="2" s="1"/>
  <c r="L25" i="2"/>
  <c r="N25" i="2" s="1"/>
  <c r="L26" i="2"/>
  <c r="N26" i="2" s="1"/>
  <c r="L27" i="2"/>
  <c r="N27" i="2" s="1"/>
  <c r="L28" i="2"/>
  <c r="N28" i="2" s="1"/>
  <c r="L29" i="2"/>
  <c r="N29" i="2" s="1"/>
  <c r="L30" i="2"/>
  <c r="N30" i="2" s="1"/>
  <c r="L31" i="2"/>
  <c r="N31" i="2" s="1"/>
  <c r="L32" i="2"/>
  <c r="N32" i="2" s="1"/>
  <c r="L33" i="2"/>
  <c r="N33" i="2" s="1"/>
  <c r="L34" i="2"/>
  <c r="N34" i="2" s="1"/>
  <c r="L35" i="2"/>
  <c r="N35" i="2" s="1"/>
  <c r="L36" i="2"/>
  <c r="N36" i="2" s="1"/>
  <c r="L37" i="2"/>
  <c r="N37" i="2" s="1"/>
  <c r="L38" i="2"/>
  <c r="N38" i="2" s="1"/>
  <c r="L39" i="2"/>
  <c r="N39" i="2" s="1"/>
  <c r="L40" i="2"/>
  <c r="N40" i="2" s="1"/>
  <c r="L41" i="2"/>
  <c r="N41" i="2" s="1"/>
  <c r="L42" i="2"/>
  <c r="N42" i="2" s="1"/>
  <c r="L43" i="2"/>
  <c r="N43" i="2" s="1"/>
  <c r="L44" i="2"/>
  <c r="N44" i="2" s="1"/>
  <c r="L45" i="2"/>
  <c r="N45" i="2" s="1"/>
  <c r="L46" i="2"/>
  <c r="N46" i="2" s="1"/>
  <c r="L47" i="2"/>
  <c r="N47" i="2" s="1"/>
  <c r="L48" i="2"/>
  <c r="N48" i="2" s="1"/>
  <c r="L49" i="2"/>
  <c r="N49" i="2" s="1"/>
  <c r="L50" i="2"/>
  <c r="N50" i="2" s="1"/>
  <c r="L51" i="2"/>
  <c r="N51" i="2" s="1"/>
  <c r="L52" i="2"/>
  <c r="N52" i="2" s="1"/>
  <c r="L53" i="2"/>
  <c r="N53" i="2" s="1"/>
  <c r="L54" i="2"/>
  <c r="N54" i="2" s="1"/>
  <c r="L55" i="2"/>
  <c r="N55" i="2" s="1"/>
  <c r="L56" i="2"/>
  <c r="N56" i="2" s="1"/>
  <c r="L57" i="2"/>
  <c r="N57" i="2" s="1"/>
  <c r="L58" i="2"/>
  <c r="N58" i="2" s="1"/>
  <c r="L59" i="2"/>
  <c r="N59" i="2" s="1"/>
  <c r="L60" i="2"/>
  <c r="N60" i="2" s="1"/>
  <c r="L61" i="2"/>
  <c r="N61" i="2" s="1"/>
  <c r="L62" i="2"/>
  <c r="N62" i="2" s="1"/>
  <c r="L63" i="2"/>
  <c r="N63" i="2" s="1"/>
  <c r="L64" i="2"/>
  <c r="N64" i="2" s="1"/>
  <c r="L65" i="2"/>
  <c r="N65" i="2" s="1"/>
  <c r="L66" i="2"/>
  <c r="N66" i="2" s="1"/>
  <c r="L67" i="2"/>
  <c r="N67" i="2" s="1"/>
  <c r="L68" i="2"/>
  <c r="N68" i="2" s="1"/>
  <c r="L69" i="2"/>
  <c r="N69" i="2" s="1"/>
  <c r="L70" i="2"/>
  <c r="N70" i="2" s="1"/>
  <c r="L71" i="2"/>
  <c r="N71" i="2" s="1"/>
  <c r="L72" i="2"/>
  <c r="N72" i="2" s="1"/>
  <c r="L73" i="2"/>
  <c r="N73" i="2" s="1"/>
  <c r="L74" i="2"/>
  <c r="N74" i="2" s="1"/>
  <c r="L75" i="2"/>
  <c r="N75" i="2" s="1"/>
  <c r="L76" i="2"/>
  <c r="N76" i="2" s="1"/>
  <c r="L77" i="2"/>
  <c r="N77" i="2" s="1"/>
  <c r="L78" i="2"/>
  <c r="N78" i="2" s="1"/>
  <c r="L79" i="2"/>
  <c r="N79" i="2" s="1"/>
  <c r="L80" i="2"/>
  <c r="N80" i="2" s="1"/>
  <c r="L81" i="2"/>
  <c r="N81" i="2" s="1"/>
  <c r="L82" i="2"/>
  <c r="N82" i="2" s="1"/>
  <c r="L83" i="2"/>
  <c r="N83" i="2" s="1"/>
  <c r="L84" i="2"/>
  <c r="N84" i="2" s="1"/>
  <c r="L85" i="2"/>
  <c r="N85" i="2" s="1"/>
  <c r="L86" i="2"/>
  <c r="N86" i="2" s="1"/>
  <c r="L87" i="2"/>
  <c r="N87" i="2" s="1"/>
  <c r="L88" i="2"/>
  <c r="N88" i="2" s="1"/>
  <c r="L89" i="2"/>
  <c r="N89" i="2" s="1"/>
  <c r="L90" i="2"/>
  <c r="N90" i="2" s="1"/>
  <c r="L91" i="2"/>
  <c r="N91" i="2" s="1"/>
  <c r="L92" i="2"/>
  <c r="N92" i="2" s="1"/>
  <c r="L93" i="2"/>
  <c r="N93" i="2" s="1"/>
  <c r="L94" i="2"/>
  <c r="N94" i="2" s="1"/>
  <c r="L95" i="2"/>
  <c r="N95" i="2" s="1"/>
  <c r="L96" i="2"/>
  <c r="N96" i="2" s="1"/>
  <c r="L97" i="2"/>
  <c r="N97" i="2" s="1"/>
  <c r="L98" i="2"/>
  <c r="N98" i="2" s="1"/>
  <c r="L99" i="2"/>
  <c r="N99" i="2" s="1"/>
  <c r="L100" i="2"/>
  <c r="N100" i="2" s="1"/>
  <c r="L101" i="2"/>
  <c r="N101" i="2" s="1"/>
  <c r="L102" i="2"/>
  <c r="N102" i="2" s="1"/>
  <c r="L103" i="2"/>
  <c r="N103" i="2" s="1"/>
  <c r="L104" i="2"/>
  <c r="N104" i="2" s="1"/>
  <c r="L105" i="2"/>
  <c r="N105" i="2" s="1"/>
  <c r="L106" i="2"/>
  <c r="N106" i="2" s="1"/>
  <c r="L107" i="2"/>
  <c r="N107" i="2" s="1"/>
  <c r="L108" i="2"/>
  <c r="N108" i="2" s="1"/>
  <c r="L109" i="2"/>
  <c r="N109" i="2" s="1"/>
  <c r="L110" i="2"/>
  <c r="N110" i="2" s="1"/>
  <c r="L111" i="2"/>
  <c r="N111" i="2" s="1"/>
  <c r="L112" i="2"/>
  <c r="N112" i="2" s="1"/>
  <c r="L113" i="2"/>
  <c r="N113" i="2" s="1"/>
  <c r="L114" i="2"/>
  <c r="N114" i="2" s="1"/>
  <c r="L115" i="2"/>
  <c r="N115" i="2" s="1"/>
  <c r="L116" i="2"/>
  <c r="N116" i="2" s="1"/>
  <c r="L117" i="2"/>
  <c r="N117" i="2" s="1"/>
  <c r="L118" i="2"/>
  <c r="N118" i="2" s="1"/>
  <c r="L119" i="2"/>
  <c r="N119" i="2" s="1"/>
  <c r="L120" i="2"/>
  <c r="N120" i="2" s="1"/>
  <c r="L121" i="2"/>
  <c r="N121" i="2" s="1"/>
  <c r="L122" i="2"/>
  <c r="N122" i="2" s="1"/>
  <c r="L123" i="2"/>
  <c r="N123" i="2" s="1"/>
  <c r="L124" i="2"/>
  <c r="N124" i="2" s="1"/>
  <c r="L125" i="2"/>
  <c r="N125" i="2" s="1"/>
  <c r="L126" i="2"/>
  <c r="N126" i="2" s="1"/>
  <c r="L127" i="2"/>
  <c r="N127" i="2" s="1"/>
  <c r="L128" i="2"/>
  <c r="N128" i="2" s="1"/>
  <c r="L129" i="2"/>
  <c r="N129" i="2" s="1"/>
  <c r="L130" i="2"/>
  <c r="N130" i="2" s="1"/>
  <c r="L131" i="2"/>
  <c r="N131" i="2" s="1"/>
  <c r="L132" i="2"/>
  <c r="N132" i="2" s="1"/>
  <c r="L133" i="2"/>
  <c r="N133" i="2" s="1"/>
  <c r="L134" i="2"/>
  <c r="N134" i="2" s="1"/>
  <c r="L135" i="2"/>
  <c r="N135" i="2" s="1"/>
  <c r="L136" i="2"/>
  <c r="N136" i="2" s="1"/>
  <c r="L137" i="2"/>
  <c r="N137" i="2" s="1"/>
  <c r="L138" i="2"/>
  <c r="N138" i="2" s="1"/>
  <c r="L139" i="2"/>
  <c r="N139" i="2" s="1"/>
  <c r="L140" i="2"/>
  <c r="N140" i="2" s="1"/>
  <c r="L141" i="2"/>
  <c r="N141" i="2" s="1"/>
  <c r="L142" i="2"/>
  <c r="N142" i="2" s="1"/>
  <c r="L143" i="2"/>
  <c r="N143" i="2" s="1"/>
  <c r="L144" i="2"/>
  <c r="N144" i="2" s="1"/>
  <c r="L145" i="2"/>
  <c r="N145" i="2" s="1"/>
  <c r="L146" i="2"/>
  <c r="N146" i="2" s="1"/>
  <c r="L147" i="2"/>
  <c r="N147" i="2" s="1"/>
  <c r="L148" i="2"/>
  <c r="N148" i="2" s="1"/>
  <c r="L149" i="2"/>
  <c r="N149" i="2" s="1"/>
  <c r="L150" i="2"/>
  <c r="N150" i="2" s="1"/>
  <c r="L151" i="2"/>
  <c r="N151" i="2" s="1"/>
  <c r="L152" i="2"/>
  <c r="N152" i="2" s="1"/>
  <c r="L153" i="2"/>
  <c r="N153" i="2" s="1"/>
  <c r="L154" i="2"/>
  <c r="N154" i="2" s="1"/>
  <c r="L155" i="2"/>
  <c r="N155" i="2" s="1"/>
  <c r="L156" i="2"/>
  <c r="N156" i="2" s="1"/>
  <c r="L157" i="2"/>
  <c r="N157" i="2" s="1"/>
  <c r="L158" i="2"/>
  <c r="N158" i="2" s="1"/>
  <c r="L159" i="2"/>
  <c r="N159" i="2" s="1"/>
  <c r="L160" i="2"/>
  <c r="N160" i="2" s="1"/>
  <c r="L161" i="2"/>
  <c r="N161" i="2" s="1"/>
  <c r="L162" i="2"/>
  <c r="N162" i="2" s="1"/>
  <c r="L163" i="2"/>
  <c r="N163" i="2" s="1"/>
  <c r="L164" i="2"/>
  <c r="N164" i="2" s="1"/>
  <c r="L165" i="2"/>
  <c r="N165" i="2" s="1"/>
  <c r="L166" i="2"/>
  <c r="N166" i="2" s="1"/>
  <c r="L167" i="2"/>
  <c r="N167" i="2" s="1"/>
  <c r="L168" i="2"/>
  <c r="N168" i="2" s="1"/>
  <c r="L169" i="2"/>
  <c r="N169" i="2" s="1"/>
  <c r="L170" i="2"/>
  <c r="N170" i="2" s="1"/>
  <c r="L171" i="2"/>
  <c r="N171" i="2" s="1"/>
  <c r="L172" i="2"/>
  <c r="N172" i="2" s="1"/>
  <c r="L173" i="2"/>
  <c r="N173" i="2" s="1"/>
  <c r="L174" i="2"/>
  <c r="N174" i="2" s="1"/>
  <c r="L175" i="2"/>
  <c r="N175" i="2" s="1"/>
  <c r="L176" i="2"/>
  <c r="N176" i="2" s="1"/>
  <c r="L177" i="2"/>
  <c r="N177" i="2" s="1"/>
  <c r="L178" i="2"/>
  <c r="N178" i="2" s="1"/>
  <c r="L179" i="2"/>
  <c r="N179" i="2" s="1"/>
  <c r="L180" i="2"/>
  <c r="N180" i="2" s="1"/>
  <c r="L181" i="2"/>
  <c r="N181" i="2" s="1"/>
  <c r="L182" i="2"/>
  <c r="N182" i="2" s="1"/>
  <c r="L183" i="2"/>
  <c r="N183" i="2" s="1"/>
  <c r="L184" i="2"/>
  <c r="N184" i="2" s="1"/>
  <c r="L185" i="2"/>
  <c r="N185" i="2" s="1"/>
  <c r="L186" i="2"/>
  <c r="N186" i="2" s="1"/>
  <c r="L187" i="2"/>
  <c r="N187" i="2" s="1"/>
  <c r="L188" i="2"/>
  <c r="N188" i="2" s="1"/>
  <c r="L189" i="2"/>
  <c r="N189" i="2" s="1"/>
  <c r="L190" i="2"/>
  <c r="N190" i="2" s="1"/>
  <c r="L191" i="2"/>
  <c r="N191" i="2" s="1"/>
  <c r="L192" i="2"/>
  <c r="N192" i="2" s="1"/>
  <c r="L193" i="2"/>
  <c r="N193" i="2" s="1"/>
  <c r="L194" i="2"/>
  <c r="N194" i="2" s="1"/>
  <c r="L195" i="2"/>
  <c r="N195" i="2" s="1"/>
  <c r="L196" i="2"/>
  <c r="N196" i="2" s="1"/>
  <c r="L197" i="2"/>
  <c r="N197" i="2" s="1"/>
  <c r="L198" i="2"/>
  <c r="N198" i="2" s="1"/>
  <c r="L199" i="2"/>
  <c r="N199" i="2" s="1"/>
  <c r="L200" i="2"/>
  <c r="N200" i="2" s="1"/>
  <c r="L201" i="2"/>
  <c r="N201" i="2" s="1"/>
  <c r="L202" i="2"/>
  <c r="N202" i="2" s="1"/>
  <c r="L203" i="2"/>
  <c r="N203" i="2" s="1"/>
  <c r="L204" i="2"/>
  <c r="N204" i="2" s="1"/>
  <c r="L205" i="2"/>
  <c r="N205" i="2" s="1"/>
  <c r="L206" i="2"/>
  <c r="N206" i="2" s="1"/>
  <c r="L207" i="2"/>
  <c r="N207" i="2" s="1"/>
  <c r="L208" i="2"/>
  <c r="N208" i="2" s="1"/>
  <c r="L209" i="2"/>
  <c r="N209" i="2" s="1"/>
  <c r="L210" i="2"/>
  <c r="N210" i="2" s="1"/>
  <c r="L211" i="2"/>
  <c r="N211" i="2" s="1"/>
  <c r="L212" i="2"/>
  <c r="N212" i="2" s="1"/>
  <c r="L213" i="2"/>
  <c r="N213" i="2" s="1"/>
  <c r="L214" i="2"/>
  <c r="N214" i="2" s="1"/>
  <c r="L215" i="2"/>
  <c r="N215" i="2" s="1"/>
  <c r="L216" i="2"/>
  <c r="N216" i="2" s="1"/>
  <c r="L217" i="2"/>
  <c r="N217" i="2" s="1"/>
  <c r="L218" i="2"/>
  <c r="N218" i="2" s="1"/>
  <c r="L219" i="2"/>
  <c r="N219" i="2" s="1"/>
  <c r="L220" i="2"/>
  <c r="N220" i="2" s="1"/>
  <c r="L221" i="2"/>
  <c r="N221" i="2" s="1"/>
  <c r="L222" i="2"/>
  <c r="N222" i="2" s="1"/>
  <c r="L223" i="2"/>
  <c r="N223" i="2" s="1"/>
  <c r="L224" i="2"/>
  <c r="N224" i="2" s="1"/>
  <c r="L225" i="2"/>
  <c r="N225" i="2" s="1"/>
  <c r="L226" i="2"/>
  <c r="N226" i="2" s="1"/>
  <c r="L227" i="2"/>
  <c r="N227" i="2" s="1"/>
  <c r="L228" i="2"/>
  <c r="N228" i="2" s="1"/>
  <c r="L229" i="2"/>
  <c r="N229" i="2" s="1"/>
  <c r="L230" i="2"/>
  <c r="N230" i="2" s="1"/>
  <c r="L231" i="2"/>
  <c r="N231" i="2" s="1"/>
  <c r="L232" i="2"/>
  <c r="N232" i="2" s="1"/>
  <c r="L233" i="2"/>
  <c r="N233" i="2" s="1"/>
  <c r="L234" i="2"/>
  <c r="N234" i="2" s="1"/>
  <c r="L235" i="2"/>
  <c r="N235" i="2" s="1"/>
  <c r="L236" i="2"/>
  <c r="N236" i="2" s="1"/>
  <c r="L237" i="2"/>
  <c r="N237" i="2" s="1"/>
  <c r="L238" i="2"/>
  <c r="N238" i="2" s="1"/>
  <c r="L239" i="2"/>
  <c r="N239" i="2" s="1"/>
  <c r="L240" i="2"/>
  <c r="N240" i="2" s="1"/>
  <c r="L241" i="2"/>
  <c r="N241" i="2" s="1"/>
  <c r="L242" i="2"/>
  <c r="N242" i="2" s="1"/>
  <c r="L243" i="2"/>
  <c r="N243" i="2" s="1"/>
  <c r="L244" i="2"/>
  <c r="N244" i="2" s="1"/>
  <c r="L245" i="2"/>
  <c r="N245" i="2" s="1"/>
  <c r="L246" i="2"/>
  <c r="N246" i="2" s="1"/>
  <c r="L247" i="2"/>
  <c r="N247" i="2" s="1"/>
  <c r="L248" i="2"/>
  <c r="N248" i="2" s="1"/>
  <c r="L249" i="2"/>
  <c r="N249" i="2" s="1"/>
  <c r="L250" i="2"/>
  <c r="N250" i="2" s="1"/>
  <c r="L251" i="2"/>
  <c r="N251" i="2" s="1"/>
  <c r="L252" i="2"/>
  <c r="N252" i="2" s="1"/>
  <c r="L253" i="2"/>
  <c r="N253" i="2" s="1"/>
  <c r="L254" i="2"/>
  <c r="N254" i="2" s="1"/>
  <c r="L255" i="2"/>
  <c r="N255" i="2" s="1"/>
  <c r="L256" i="2"/>
  <c r="N256" i="2" s="1"/>
  <c r="L257" i="2"/>
  <c r="N257" i="2" s="1"/>
  <c r="L258" i="2"/>
  <c r="N258" i="2" s="1"/>
  <c r="L259" i="2"/>
  <c r="N259" i="2" s="1"/>
  <c r="L260" i="2"/>
  <c r="N260" i="2" s="1"/>
  <c r="L261" i="2"/>
  <c r="N261" i="2" s="1"/>
  <c r="L262" i="2"/>
  <c r="N262" i="2" s="1"/>
  <c r="L263" i="2"/>
  <c r="N263" i="2" s="1"/>
  <c r="L264" i="2"/>
  <c r="N264" i="2" s="1"/>
  <c r="L265" i="2"/>
  <c r="N265" i="2" s="1"/>
  <c r="L266" i="2"/>
  <c r="N266" i="2" s="1"/>
  <c r="L267" i="2"/>
  <c r="N267" i="2" s="1"/>
  <c r="L268" i="2"/>
  <c r="N268" i="2" s="1"/>
  <c r="L269" i="2"/>
  <c r="N269" i="2" s="1"/>
  <c r="L270" i="2"/>
  <c r="N270" i="2" s="1"/>
  <c r="L271" i="2"/>
  <c r="N271" i="2" s="1"/>
  <c r="L272" i="2"/>
  <c r="N272" i="2" s="1"/>
  <c r="L273" i="2"/>
  <c r="N273" i="2" s="1"/>
  <c r="L274" i="2"/>
  <c r="N274" i="2" s="1"/>
  <c r="L275" i="2"/>
  <c r="N275" i="2" s="1"/>
  <c r="L276" i="2"/>
  <c r="N276" i="2" s="1"/>
  <c r="L277" i="2"/>
  <c r="N277" i="2" s="1"/>
  <c r="L278" i="2"/>
  <c r="N278" i="2" s="1"/>
  <c r="L279" i="2"/>
  <c r="N279" i="2" s="1"/>
  <c r="L280" i="2"/>
  <c r="N280" i="2" s="1"/>
  <c r="L281" i="2"/>
  <c r="N281" i="2" s="1"/>
  <c r="L282" i="2"/>
  <c r="N282" i="2" s="1"/>
  <c r="L283" i="2"/>
  <c r="N283" i="2" s="1"/>
  <c r="L284" i="2"/>
  <c r="N284" i="2" s="1"/>
  <c r="L285" i="2"/>
  <c r="N285" i="2" s="1"/>
  <c r="L286" i="2"/>
  <c r="N286" i="2" s="1"/>
  <c r="L287" i="2"/>
  <c r="N287" i="2" s="1"/>
  <c r="L288" i="2"/>
  <c r="N288" i="2" s="1"/>
  <c r="L289" i="2"/>
  <c r="N289" i="2" s="1"/>
  <c r="L290" i="2"/>
  <c r="N290" i="2" s="1"/>
  <c r="L291" i="2"/>
  <c r="N291" i="2" s="1"/>
  <c r="L292" i="2"/>
  <c r="N292" i="2" s="1"/>
  <c r="L293" i="2"/>
  <c r="N293" i="2" s="1"/>
  <c r="L294" i="2"/>
  <c r="N294" i="2" s="1"/>
  <c r="L295" i="2"/>
  <c r="N295" i="2" s="1"/>
  <c r="L296" i="2"/>
  <c r="N296" i="2" s="1"/>
  <c r="L297" i="2"/>
  <c r="N297" i="2" s="1"/>
  <c r="L298" i="2"/>
  <c r="N298" i="2" s="1"/>
  <c r="L299" i="2"/>
  <c r="N299" i="2" s="1"/>
  <c r="L300" i="2"/>
  <c r="N300" i="2" s="1"/>
  <c r="L301" i="2"/>
  <c r="N301" i="2" s="1"/>
  <c r="L302" i="2"/>
  <c r="N302" i="2" s="1"/>
  <c r="L303" i="2"/>
  <c r="N303" i="2" s="1"/>
  <c r="L304" i="2"/>
  <c r="N304" i="2" s="1"/>
  <c r="L305" i="2"/>
  <c r="N305" i="2" s="1"/>
  <c r="L306" i="2"/>
  <c r="N306" i="2" s="1"/>
  <c r="L307" i="2"/>
  <c r="N307" i="2" s="1"/>
  <c r="L308" i="2"/>
  <c r="N308" i="2" s="1"/>
  <c r="L309" i="2"/>
  <c r="N309" i="2" s="1"/>
  <c r="L310" i="2"/>
  <c r="N310" i="2" s="1"/>
  <c r="L311" i="2"/>
  <c r="N311" i="2" s="1"/>
  <c r="L312" i="2"/>
  <c r="N312" i="2" s="1"/>
  <c r="L313" i="2"/>
  <c r="N313" i="2" s="1"/>
  <c r="L314" i="2"/>
  <c r="N314" i="2" s="1"/>
  <c r="L315" i="2"/>
  <c r="N315" i="2" s="1"/>
  <c r="L316" i="2"/>
  <c r="N316" i="2" s="1"/>
  <c r="L317" i="2"/>
  <c r="N317" i="2" s="1"/>
  <c r="L318" i="2"/>
  <c r="N318" i="2" s="1"/>
  <c r="L319" i="2"/>
  <c r="N319" i="2" s="1"/>
  <c r="L320" i="2"/>
  <c r="N320" i="2" s="1"/>
  <c r="L321" i="2"/>
  <c r="N321" i="2" s="1"/>
  <c r="L322" i="2"/>
  <c r="N322" i="2" s="1"/>
  <c r="L323" i="2"/>
  <c r="N323" i="2" s="1"/>
  <c r="L324" i="2"/>
  <c r="N324" i="2" s="1"/>
  <c r="L325" i="2"/>
  <c r="N325" i="2" s="1"/>
  <c r="L326" i="2"/>
  <c r="N326" i="2" s="1"/>
  <c r="L327" i="2"/>
  <c r="N327" i="2" s="1"/>
  <c r="L328" i="2"/>
  <c r="N328" i="2" s="1"/>
  <c r="L329" i="2"/>
  <c r="N329" i="2" s="1"/>
  <c r="L330" i="2"/>
  <c r="N330" i="2" s="1"/>
  <c r="L331" i="2"/>
  <c r="N331" i="2" s="1"/>
  <c r="L332" i="2"/>
  <c r="N332" i="2" s="1"/>
  <c r="L333" i="2"/>
  <c r="N333" i="2" s="1"/>
  <c r="L334" i="2"/>
  <c r="N334" i="2" s="1"/>
  <c r="L335" i="2"/>
  <c r="N335" i="2" s="1"/>
  <c r="L336" i="2"/>
  <c r="N336" i="2" s="1"/>
  <c r="L337" i="2"/>
  <c r="N337" i="2" s="1"/>
  <c r="L338" i="2"/>
  <c r="N338" i="2" s="1"/>
  <c r="L339" i="2"/>
  <c r="N339" i="2" s="1"/>
  <c r="L340" i="2"/>
  <c r="N340" i="2" s="1"/>
  <c r="L341" i="2"/>
  <c r="N341" i="2" s="1"/>
  <c r="L342" i="2"/>
  <c r="N342" i="2" s="1"/>
  <c r="L343" i="2"/>
  <c r="N343" i="2" s="1"/>
  <c r="L344" i="2"/>
  <c r="N344" i="2" s="1"/>
  <c r="L345" i="2"/>
  <c r="N345" i="2" s="1"/>
  <c r="L346" i="2"/>
  <c r="N346" i="2" s="1"/>
  <c r="L347" i="2"/>
  <c r="N347" i="2" s="1"/>
  <c r="L348" i="2"/>
  <c r="N348" i="2" s="1"/>
  <c r="L349" i="2"/>
  <c r="N349" i="2" s="1"/>
  <c r="L350" i="2"/>
  <c r="N350" i="2" s="1"/>
  <c r="L351" i="2"/>
  <c r="N351" i="2" s="1"/>
  <c r="L352" i="2"/>
  <c r="N352" i="2" s="1"/>
  <c r="L353" i="2"/>
  <c r="N353" i="2" s="1"/>
  <c r="L354" i="2"/>
  <c r="N354" i="2" s="1"/>
  <c r="L355" i="2"/>
  <c r="N355" i="2" s="1"/>
  <c r="L356" i="2"/>
  <c r="N356" i="2" s="1"/>
  <c r="L357" i="2"/>
  <c r="N357" i="2" s="1"/>
  <c r="L358" i="2"/>
  <c r="N358" i="2" s="1"/>
  <c r="L359" i="2"/>
  <c r="N359" i="2" s="1"/>
  <c r="L360" i="2"/>
  <c r="N360" i="2" s="1"/>
  <c r="L361" i="2"/>
  <c r="N361" i="2" s="1"/>
  <c r="L362" i="2"/>
  <c r="N362" i="2" s="1"/>
  <c r="L363" i="2"/>
  <c r="N363" i="2" s="1"/>
  <c r="L364" i="2"/>
  <c r="N364" i="2" s="1"/>
  <c r="L365" i="2"/>
  <c r="N365" i="2" s="1"/>
  <c r="L366" i="2"/>
  <c r="N366" i="2" s="1"/>
  <c r="L367" i="2"/>
  <c r="N367" i="2" s="1"/>
  <c r="L368" i="2"/>
  <c r="N368" i="2" s="1"/>
  <c r="L369" i="2"/>
  <c r="N369" i="2" s="1"/>
  <c r="L370" i="2"/>
  <c r="N370" i="2" s="1"/>
  <c r="L371" i="2"/>
  <c r="N371" i="2" s="1"/>
  <c r="L372" i="2"/>
  <c r="N372" i="2" s="1"/>
  <c r="L373" i="2"/>
  <c r="N373" i="2" s="1"/>
  <c r="L374" i="2"/>
  <c r="N374" i="2" s="1"/>
  <c r="L375" i="2"/>
  <c r="N375" i="2" s="1"/>
  <c r="L376" i="2"/>
  <c r="N376" i="2" s="1"/>
  <c r="L377" i="2"/>
  <c r="N377" i="2" s="1"/>
  <c r="L378" i="2"/>
  <c r="N378" i="2" s="1"/>
  <c r="L379" i="2"/>
  <c r="N379" i="2" s="1"/>
  <c r="L380" i="2"/>
  <c r="N380" i="2" s="1"/>
  <c r="L381" i="2"/>
  <c r="N381" i="2" s="1"/>
  <c r="L382" i="2"/>
  <c r="N382" i="2" s="1"/>
  <c r="L383" i="2"/>
  <c r="N383" i="2" s="1"/>
  <c r="L384" i="2"/>
  <c r="N384" i="2" s="1"/>
  <c r="L385" i="2"/>
  <c r="N385" i="2" s="1"/>
  <c r="L386" i="2"/>
  <c r="N386" i="2" s="1"/>
  <c r="L387" i="2"/>
  <c r="N387" i="2" s="1"/>
  <c r="L388" i="2"/>
  <c r="N388" i="2" s="1"/>
  <c r="L389" i="2"/>
  <c r="N389" i="2" s="1"/>
  <c r="L390" i="2"/>
  <c r="N390" i="2" s="1"/>
  <c r="L391" i="2"/>
  <c r="N391" i="2" s="1"/>
  <c r="L392" i="2"/>
  <c r="N392" i="2" s="1"/>
  <c r="L393" i="2"/>
  <c r="N393" i="2" s="1"/>
  <c r="L394" i="2"/>
  <c r="N394" i="2" s="1"/>
  <c r="L395" i="2"/>
  <c r="N395" i="2" s="1"/>
  <c r="L396" i="2"/>
  <c r="N396" i="2" s="1"/>
  <c r="L397" i="2"/>
  <c r="N397" i="2" s="1"/>
  <c r="L398" i="2"/>
  <c r="N398" i="2" s="1"/>
  <c r="L399" i="2"/>
  <c r="N399" i="2" s="1"/>
  <c r="L400" i="2"/>
  <c r="N400" i="2" s="1"/>
  <c r="L401" i="2"/>
  <c r="N401" i="2" s="1"/>
  <c r="L402" i="2"/>
  <c r="N402" i="2" s="1"/>
  <c r="L403" i="2"/>
  <c r="N403" i="2" s="1"/>
  <c r="L404" i="2"/>
  <c r="N404" i="2" s="1"/>
  <c r="L405" i="2"/>
  <c r="N405" i="2" s="1"/>
  <c r="L406" i="2"/>
  <c r="N406" i="2" s="1"/>
  <c r="L407" i="2"/>
  <c r="N407" i="2" s="1"/>
  <c r="L408" i="2"/>
  <c r="N408" i="2" s="1"/>
  <c r="L409" i="2"/>
  <c r="N409" i="2" s="1"/>
  <c r="L410" i="2"/>
  <c r="N410" i="2" s="1"/>
  <c r="L411" i="2"/>
  <c r="N411" i="2" s="1"/>
  <c r="L412" i="2"/>
  <c r="N412" i="2" s="1"/>
  <c r="L413" i="2"/>
  <c r="N413" i="2" s="1"/>
  <c r="L414" i="2"/>
  <c r="N414" i="2" s="1"/>
  <c r="L415" i="2"/>
  <c r="N415" i="2" s="1"/>
  <c r="L416" i="2"/>
  <c r="N416" i="2" s="1"/>
  <c r="L417" i="2"/>
  <c r="N417" i="2" s="1"/>
  <c r="L418" i="2"/>
  <c r="N418" i="2" s="1"/>
  <c r="L419" i="2"/>
  <c r="N419" i="2" s="1"/>
  <c r="L420" i="2"/>
  <c r="N420" i="2" s="1"/>
  <c r="L421" i="2"/>
  <c r="N421" i="2" s="1"/>
  <c r="L422" i="2"/>
  <c r="N422" i="2" s="1"/>
  <c r="L423" i="2"/>
  <c r="N423" i="2" s="1"/>
  <c r="L424" i="2"/>
  <c r="N424" i="2" s="1"/>
  <c r="L425" i="2"/>
  <c r="N425" i="2" s="1"/>
  <c r="L426" i="2"/>
  <c r="N426" i="2" s="1"/>
  <c r="L427" i="2"/>
  <c r="N427" i="2" s="1"/>
  <c r="L428" i="2"/>
  <c r="N428" i="2" s="1"/>
  <c r="L429" i="2"/>
  <c r="N429" i="2" s="1"/>
  <c r="L430" i="2"/>
  <c r="N430" i="2" s="1"/>
  <c r="L431" i="2"/>
  <c r="N431" i="2" s="1"/>
  <c r="L432" i="2"/>
  <c r="N432" i="2" s="1"/>
  <c r="L433" i="2"/>
  <c r="N433" i="2" s="1"/>
  <c r="L434" i="2"/>
  <c r="N434" i="2" s="1"/>
  <c r="L435" i="2"/>
  <c r="N435" i="2" s="1"/>
  <c r="L436" i="2"/>
  <c r="N436" i="2" s="1"/>
  <c r="L437" i="2"/>
  <c r="N437" i="2" s="1"/>
  <c r="L438" i="2"/>
  <c r="N438" i="2" s="1"/>
  <c r="L439" i="2"/>
  <c r="N439" i="2" s="1"/>
  <c r="L440" i="2"/>
  <c r="N440" i="2" s="1"/>
  <c r="L441" i="2"/>
  <c r="N441" i="2" s="1"/>
  <c r="L442" i="2"/>
  <c r="N442" i="2" s="1"/>
  <c r="L443" i="2"/>
  <c r="N443" i="2" s="1"/>
  <c r="L444" i="2"/>
  <c r="N444" i="2" s="1"/>
  <c r="L445" i="2"/>
  <c r="N445" i="2" s="1"/>
  <c r="L446" i="2"/>
  <c r="N446" i="2" s="1"/>
  <c r="L447" i="2"/>
  <c r="N447" i="2" s="1"/>
  <c r="L448" i="2"/>
  <c r="N448" i="2" s="1"/>
  <c r="L449" i="2"/>
  <c r="N449" i="2" s="1"/>
  <c r="L450" i="2"/>
  <c r="N450" i="2" s="1"/>
  <c r="L451" i="2"/>
  <c r="N451" i="2" s="1"/>
  <c r="L452" i="2"/>
  <c r="N452" i="2" s="1"/>
  <c r="L453" i="2"/>
  <c r="N453" i="2" s="1"/>
  <c r="L454" i="2"/>
  <c r="N454" i="2" s="1"/>
  <c r="L455" i="2"/>
  <c r="N455" i="2" s="1"/>
  <c r="L456" i="2"/>
  <c r="N456" i="2" s="1"/>
  <c r="L457" i="2"/>
  <c r="N457" i="2" s="1"/>
  <c r="L458" i="2"/>
  <c r="N458" i="2" s="1"/>
  <c r="L459" i="2"/>
  <c r="N459" i="2" s="1"/>
  <c r="L460" i="2"/>
  <c r="N460" i="2" s="1"/>
  <c r="L461" i="2"/>
  <c r="N461" i="2" s="1"/>
  <c r="L462" i="2"/>
  <c r="N462" i="2" s="1"/>
  <c r="L463" i="2"/>
  <c r="N463" i="2" s="1"/>
  <c r="L464" i="2"/>
  <c r="N464" i="2" s="1"/>
  <c r="L465" i="2"/>
  <c r="N465" i="2" s="1"/>
  <c r="L466" i="2"/>
  <c r="N466" i="2" s="1"/>
  <c r="L467" i="2"/>
  <c r="N467" i="2" s="1"/>
  <c r="L468" i="2"/>
  <c r="N468" i="2" s="1"/>
  <c r="L469" i="2"/>
  <c r="N469" i="2" s="1"/>
  <c r="L470" i="2"/>
  <c r="N470" i="2" s="1"/>
  <c r="L471" i="2"/>
  <c r="N471" i="2" s="1"/>
  <c r="L472" i="2"/>
  <c r="N472" i="2" s="1"/>
  <c r="L473" i="2"/>
  <c r="N473" i="2" s="1"/>
  <c r="L474" i="2"/>
  <c r="N474" i="2" s="1"/>
  <c r="L475" i="2"/>
  <c r="N475" i="2" s="1"/>
  <c r="L476" i="2"/>
  <c r="N476" i="2" s="1"/>
  <c r="L477" i="2"/>
  <c r="N477" i="2" s="1"/>
  <c r="L478" i="2"/>
  <c r="N478" i="2" s="1"/>
  <c r="L479" i="2"/>
  <c r="N479" i="2" s="1"/>
  <c r="L480" i="2"/>
  <c r="N480" i="2" s="1"/>
  <c r="L481" i="2"/>
  <c r="N481" i="2" s="1"/>
  <c r="L482" i="2"/>
  <c r="N482" i="2" s="1"/>
  <c r="L483" i="2"/>
  <c r="N483" i="2" s="1"/>
  <c r="L484" i="2"/>
  <c r="N484" i="2" s="1"/>
  <c r="L485" i="2"/>
  <c r="N485" i="2" s="1"/>
  <c r="L486" i="2"/>
  <c r="N486" i="2" s="1"/>
  <c r="L487" i="2"/>
  <c r="N487" i="2" s="1"/>
  <c r="L488" i="2"/>
  <c r="N488" i="2" s="1"/>
  <c r="L489" i="2"/>
  <c r="N489" i="2" s="1"/>
  <c r="L490" i="2"/>
  <c r="N490" i="2" s="1"/>
  <c r="L491" i="2"/>
  <c r="N491" i="2" s="1"/>
  <c r="L492" i="2"/>
  <c r="N492" i="2" s="1"/>
  <c r="L493" i="2"/>
  <c r="N493" i="2" s="1"/>
  <c r="L494" i="2"/>
  <c r="N494" i="2" s="1"/>
  <c r="L495" i="2"/>
  <c r="N495" i="2" s="1"/>
  <c r="L496" i="2"/>
  <c r="N496" i="2" s="1"/>
  <c r="L497" i="2"/>
  <c r="N497" i="2" s="1"/>
  <c r="L498" i="2"/>
  <c r="N498" i="2" s="1"/>
  <c r="L499" i="2"/>
  <c r="N499" i="2" s="1"/>
  <c r="L500" i="2"/>
  <c r="N500" i="2" s="1"/>
  <c r="L501" i="2"/>
  <c r="N501" i="2" s="1"/>
  <c r="L502" i="2"/>
  <c r="N502" i="2" s="1"/>
  <c r="L503" i="2"/>
  <c r="N503" i="2" s="1"/>
  <c r="L504" i="2"/>
  <c r="N504" i="2" s="1"/>
  <c r="L505" i="2"/>
  <c r="N505" i="2" s="1"/>
  <c r="L506" i="2"/>
  <c r="N506" i="2" s="1"/>
  <c r="L507" i="2"/>
  <c r="N507" i="2" s="1"/>
  <c r="L508" i="2"/>
  <c r="N508" i="2" s="1"/>
  <c r="L509" i="2"/>
  <c r="N509" i="2" s="1"/>
  <c r="L510" i="2"/>
  <c r="N510" i="2" s="1"/>
  <c r="L511" i="2"/>
  <c r="N511" i="2" s="1"/>
  <c r="L512" i="2"/>
  <c r="N512" i="2" s="1"/>
  <c r="L513" i="2"/>
  <c r="N513" i="2" s="1"/>
  <c r="L514" i="2"/>
  <c r="N514" i="2" s="1"/>
  <c r="L515" i="2"/>
  <c r="N515" i="2" s="1"/>
  <c r="L516" i="2"/>
  <c r="N516" i="2" s="1"/>
  <c r="L517" i="2"/>
  <c r="N517" i="2" s="1"/>
  <c r="L518" i="2"/>
  <c r="N518" i="2" s="1"/>
  <c r="L519" i="2"/>
  <c r="N519" i="2" s="1"/>
  <c r="L520" i="2"/>
  <c r="N520" i="2" s="1"/>
  <c r="L521" i="2"/>
  <c r="N521" i="2" s="1"/>
  <c r="L522" i="2"/>
  <c r="N522" i="2" s="1"/>
  <c r="L523" i="2"/>
  <c r="N523" i="2" s="1"/>
  <c r="L524" i="2"/>
  <c r="N524" i="2" s="1"/>
  <c r="L525" i="2"/>
  <c r="N525" i="2" s="1"/>
  <c r="L526" i="2"/>
  <c r="N526" i="2" s="1"/>
  <c r="L527" i="2"/>
  <c r="N527" i="2" s="1"/>
  <c r="L528" i="2"/>
  <c r="N528" i="2"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4" i="3"/>
  <c r="AU7" i="3" l="1"/>
  <c r="AU3" i="3"/>
  <c r="AU6" i="3"/>
  <c r="AU5" i="3"/>
  <c r="AU4" i="3"/>
  <c r="AH6" i="3"/>
  <c r="AH7" i="3"/>
  <c r="AH5" i="3"/>
  <c r="AH4" i="3"/>
  <c r="AA3" i="3" a="1"/>
  <c r="AA3" i="3" s="1"/>
  <c r="U10" i="3"/>
  <c r="U39" i="3"/>
  <c r="U31" i="3"/>
  <c r="U23" i="3"/>
  <c r="U15" i="3"/>
  <c r="U7" i="3"/>
  <c r="U26" i="3"/>
  <c r="U46" i="3"/>
  <c r="U38" i="3"/>
  <c r="U30" i="3"/>
  <c r="U22" i="3"/>
  <c r="U14" i="3"/>
  <c r="U6" i="3"/>
  <c r="U42" i="3"/>
  <c r="U34" i="3"/>
  <c r="U18" i="3"/>
  <c r="U43" i="3"/>
  <c r="U35" i="3"/>
  <c r="U27" i="3"/>
  <c r="U19" i="3"/>
  <c r="U11" i="3"/>
  <c r="U45" i="3"/>
  <c r="U41" i="3"/>
  <c r="U37" i="3"/>
  <c r="U33" i="3"/>
  <c r="U29" i="3"/>
  <c r="U25" i="3"/>
  <c r="U21" i="3"/>
  <c r="U17" i="3"/>
  <c r="U13" i="3"/>
  <c r="U9" i="3"/>
  <c r="U5" i="3"/>
  <c r="U44" i="3"/>
  <c r="U40" i="3"/>
  <c r="U36" i="3"/>
  <c r="U32" i="3"/>
  <c r="U28" i="3"/>
  <c r="U24" i="3"/>
  <c r="U20" i="3"/>
  <c r="U16" i="3"/>
  <c r="U12" i="3"/>
  <c r="U8" i="3"/>
  <c r="U4" i="3"/>
  <c r="E6" i="3"/>
  <c r="AV1" i="3" l="1"/>
  <c r="AW1" i="3"/>
  <c r="AJ1" i="3"/>
  <c r="Y1" i="3"/>
  <c r="X1" i="3"/>
  <c r="W1" i="3"/>
  <c r="V1" i="3"/>
  <c r="AI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<sst xmlns="http://schemas.openxmlformats.org/spreadsheetml/2006/main" count="1945" uniqueCount="149">
  <si>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</si>
  <si>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</si>
  <si>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</si>
  <si>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</si>
  <si>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</si>
  <si>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</si>
  <si>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</si>
  <si>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</si>
  <si>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</si>
  <si>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</si>
  <si>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</si>
  <si>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</si>
  <si>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</si>
  <si>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</si>
  <si>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</si>
  <si>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</si>
  <si>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</si>
  <si>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</si>
  <si>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</si>
  <si>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</si>
  <si>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</si>
  <si>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</si>
  <si>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</si>
  <si>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</si>
  <si>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</si>
  <si>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</si>
  <si>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</si>
  <si>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</si>
  <si>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</si>
  <si>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</si>
  <si>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</si>
  <si>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</si>
  <si>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</si>
  <si>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</si>
  <si>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</si>
  <si>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</si>
  <si>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</si>
  <si>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</si>
  <si>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</si>
  <si>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</si>
  <si>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</si>
  <si>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</si>
  <si>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</si>
  <si>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</si>
  <si>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</si>
  <si>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</si>
  <si>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</si>
  <si>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</si>
  <si>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</si>
  <si>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</si>
  <si>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</si>
  <si>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</si>
  <si>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</si>
  <si>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</si>
  <si>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</si>
  <si>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</si>
  <si>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</si>
  <si>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</si>
  <si>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</si>
  <si>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</si>
  <si>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</si>
  <si>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</si>
  <si>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</si>
  <si>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</si>
  <si>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</si>
  <si>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</si>
  <si>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</si>
  <si>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</si>
  <si>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</si>
  <si>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</si>
  <si>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</si>
  <si>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</si>
  <si>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</si>
  <si>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</si>
  <si>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</si>
  <si>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</si>
  <si>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</si>
  <si>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</si>
  <si>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</si>
  <si>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</si>
  <si>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</si>
  <si>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</si>
  <si>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</si>
  <si>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</si>
  <si>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</si>
  <si>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</si>
  <si>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</si>
  <si>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</si>
  <si>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</si>
  <si>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</si>
  <si>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</si>
  <si>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</si>
  <si>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</si>
  <si>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</si>
  <si>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</si>
  <si>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</si>
  <si>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</si>
  <si>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</si>
  <si>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</si>
  <si>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</si>
  <si>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</si>
  <si>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</si>
  <si>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</si>
  <si>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</si>
  <si>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</si>
  <si>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</si>
  <si>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</si>
  <si>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</si>
  <si>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</si>
  <si>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</si>
  <si>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</si>
  <si>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</si>
  <si>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</si>
  <si>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</si>
  <si>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</si>
  <si>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</si>
  <si>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BUYING PRICE</t>
  </si>
  <si>
    <t>DAY</t>
  </si>
  <si>
    <t>MONTH</t>
  </si>
  <si>
    <t>YEAR</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</si>
  <si>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</si>
  <si>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</si>
  <si>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</si>
  <si>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</si>
  <si>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</si>
  <si>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</si>
  <si>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</si>
  <si>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</si>
  <si>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</si>
  <si>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</si>
  <si>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</si>
  <si>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</si>
  <si>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</si>
  <si>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</si>
  <si>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</si>
  <si>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</si>
  <si>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</si>
  <si>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</si>
  <si>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</si>
  <si>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</si>
  <si>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</si>
  <si>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t>
  </si>
  <si>
    <t>RANK</t>
  </si>
  <si>
    <t>REGION</t>
  </si>
  <si>
    <t>BC</t>
  </si>
  <si>
    <t>MB</t>
  </si>
  <si>
    <t>ON</t>
  </si>
  <si>
    <t>QC</t>
  </si>
  <si>
    <t>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</si>
</sst>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1009]#,##0.00"/>
    <numFmt numFmtId="166" formatCode="[$$-1009]#,##0"/>
  </numFmts>
  <fonts count="5" x14ac:knownFonts="1">
    <font>
      <sz val="11"/>
      <color theme="1"/>
      <name val="Calibri"/>
      <family val="2"/>
      <scheme val="minor"/>
    </font>
    <font>
      <sz val="11"/>
      <color theme="1"/>
      <name val="Calibri"/>
      <family val="2"/>
      <scheme val="minor"/>
    </font>
    <font>
      <sz val="12"/>
      <color rgb="FF000000"/>
      <name val="Calibri"/>
      <family val="2"/>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s>
  <borders count="2">
    <border>
      <left/>
      <right/>
      <top/>
      <bottom/>
      <diagonal/>
    </border>
    <border>
      <left/>
      <right/>
      <top/>
      <bottom style="medium">
        <color rgb="FF7030A0"/>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65" fontId="0" fillId="0" borderId="0" xfId="0" applyNumberFormat="1"/>
    <xf numFmtId="0" fontId="0" fillId="0" borderId="0" xfId="0" pivotButton="1"/>
    <xf numFmtId="9" fontId="0" fillId="0" borderId="0" xfId="1" applyFont="1"/>
    <xf numFmtId="166" fontId="0" fillId="0" borderId="0" xfId="0" applyNumberFormat="1"/>
    <xf numFmtId="1" fontId="0" fillId="0" borderId="0" xfId="0" applyNumberFormat="1"/>
    <xf numFmtId="0" fontId="0" fillId="0" borderId="0" xfId="0" applyAlignment="1">
      <alignment horizontal="left"/>
    </xf>
    <xf numFmtId="2" fontId="0" fillId="0" borderId="0" xfId="0" applyNumberFormat="1"/>
    <xf numFmtId="14" fontId="0" fillId="2" borderId="0" xfId="0" applyNumberFormat="1" applyFill="1"/>
    <xf numFmtId="0" fontId="0" fillId="2" borderId="0" xfId="0" applyFill="1" applyAlignment="1">
      <alignment horizontal="center" vertical="center"/>
    </xf>
    <xf numFmtId="0" fontId="0" fillId="2" borderId="0" xfId="0" applyFill="1"/>
    <xf numFmtId="164" fontId="0" fillId="2" borderId="0" xfId="0" applyNumberFormat="1" applyFill="1"/>
    <xf numFmtId="0" fontId="4" fillId="3" borderId="1" xfId="0" applyFont="1" applyFill="1" applyBorder="1" applyAlignment="1">
      <alignment horizontal="center" vertical="center"/>
    </xf>
    <xf numFmtId="0" fontId="3" fillId="3" borderId="1" xfId="0" applyFont="1" applyFill="1" applyBorder="1" applyAlignment="1">
      <alignment horizontal="center" vertical="center"/>
    </xf>
  </cellXfs>
  <cellStyles count="2">
    <cellStyle name="Normal" xfId="0" builtinId="0"/>
    <cellStyle name="Per cent" xfId="1" builtinId="5"/>
  </cellStyles>
  <dxfs count="52">
    <dxf>
      <numFmt numFmtId="166" formatCode="[$$-1009]#,##0"/>
    </dxf>
    <dxf>
      <numFmt numFmtId="166" formatCode="[$$-1009]#,##0"/>
    </dxf>
    <dxf>
      <numFmt numFmtId="166" formatCode="[$$-1009]#,##0"/>
    </dxf>
    <dxf>
      <numFmt numFmtId="166" formatCode="[$$-1009]#,##0"/>
    </dxf>
    <dxf>
      <numFmt numFmtId="166" formatCode="[$$-1009]#,##0"/>
    </dxf>
    <dxf>
      <numFmt numFmtId="166" formatCode="[$$-1009]#,##0"/>
    </dxf>
    <dxf>
      <numFmt numFmtId="166" formatCode="[$$-1009]#,##0"/>
    </dxf>
    <dxf>
      <numFmt numFmtId="166" formatCode="[$$-1009]#,##0"/>
    </dxf>
    <dxf>
      <numFmt numFmtId="166" formatCode="[$$-1009]#,##0"/>
    </dxf>
    <dxf>
      <numFmt numFmtId="166" formatCode="[$$-1009]#,##0"/>
    </dxf>
    <dxf>
      <numFmt numFmtId="166" formatCode="[$$-1009]#,##0"/>
    </dxf>
    <dxf>
      <numFmt numFmtId="166" formatCode="[$$-1009]#,##0"/>
    </dxf>
    <dxf>
      <numFmt numFmtId="166" formatCode="[$$-1009]#,##0"/>
    </dxf>
    <dxf>
      <numFmt numFmtId="1" formatCode="0"/>
    </dxf>
    <dxf>
      <numFmt numFmtId="166" formatCode="[$$-1009]#,##0"/>
    </dxf>
    <dxf>
      <numFmt numFmtId="166" formatCode="[$$-1009]#,##0"/>
    </dxf>
    <dxf>
      <numFmt numFmtId="166" formatCode="[$$-1009]#,##0"/>
    </dxf>
    <dxf>
      <numFmt numFmtId="166" formatCode="[$$-1009]#,##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theme="0"/>
        <name val="Calibri"/>
        <family val="2"/>
        <scheme val="minor"/>
      </font>
      <fill>
        <patternFill patternType="solid">
          <fgColor indexed="64"/>
          <bgColor theme="4" tint="0.39997558519241921"/>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1009]#,##0.00"/>
    </dxf>
    <dxf>
      <numFmt numFmtId="165" formatCode="[$$-1009]#,##0.00"/>
    </dxf>
    <dxf>
      <numFmt numFmtId="165" formatCode="[$$-1009]#,##0.00"/>
    </dxf>
    <dxf>
      <numFmt numFmtId="165" formatCode="[$$-1009]#,##0.00"/>
    </dxf>
    <dxf>
      <numFmt numFmtId="0" formatCode="General"/>
    </dxf>
    <dxf>
      <numFmt numFmtId="0" formatCode="General"/>
    </dxf>
    <dxf>
      <numFmt numFmtId="0" formatCode="General"/>
    </dxf>
    <dxf>
      <numFmt numFmtId="0" formatCode="General"/>
    </dxf>
    <dxf>
      <numFmt numFmtId="164" formatCode="0.0%"/>
      <fill>
        <patternFill patternType="solid">
          <fgColor indexed="64"/>
          <bgColor theme="2" tint="-9.9978637043366805E-2"/>
        </patternFill>
      </fill>
    </dxf>
    <dxf>
      <numFmt numFmtId="0" formatCode="General"/>
      <fill>
        <patternFill patternType="solid">
          <fgColor indexed="64"/>
          <bgColor theme="2" tint="-9.9978637043366805E-2"/>
        </patternFill>
      </fill>
    </dxf>
    <dxf>
      <fill>
        <patternFill patternType="solid">
          <fgColor indexed="64"/>
          <bgColor theme="2" tint="-9.9978637043366805E-2"/>
        </patternFill>
      </fill>
    </dxf>
    <dxf>
      <numFmt numFmtId="0" formatCode="General"/>
      <fill>
        <patternFill patternType="solid">
          <fgColor indexed="64"/>
          <bgColor theme="2" tint="-9.9978637043366805E-2"/>
        </patternFill>
      </fill>
    </dxf>
    <dxf>
      <numFmt numFmtId="0" formatCode="General"/>
      <fill>
        <patternFill patternType="solid">
          <fgColor indexed="64"/>
          <bgColor theme="2" tint="-9.9978637043366805E-2"/>
        </patternFill>
      </fill>
      <alignment horizontal="center" vertical="center" textRotation="0" wrapText="0" indent="0" justifyLastLine="0" shrinkToFit="0" readingOrder="0"/>
    </dxf>
    <dxf>
      <numFmt numFmtId="167" formatCode="dd/mm/yyyy"/>
      <fill>
        <patternFill patternType="solid">
          <fgColor indexed="64"/>
          <bgColor theme="2" tint="-9.9978637043366805E-2"/>
        </patternFill>
      </fill>
    </dxf>
    <dxf>
      <border outline="0">
        <bottom style="medium">
          <color rgb="FF7030A0"/>
        </bottom>
      </border>
    </dxf>
    <dxf>
      <font>
        <b/>
        <i val="0"/>
        <strike val="0"/>
        <condense val="0"/>
        <extend val="0"/>
        <outline val="0"/>
        <shadow val="0"/>
        <u val="none"/>
        <vertAlign val="baseline"/>
        <sz val="11"/>
        <color theme="0"/>
        <name val="Calibri"/>
        <family val="2"/>
        <scheme val="minor"/>
      </font>
      <fill>
        <patternFill patternType="solid">
          <fgColor indexed="64"/>
          <bgColor theme="4" tint="0.39997558519241921"/>
        </patternFill>
      </fill>
      <alignment horizontal="center" vertical="center" textRotation="0" wrapText="0" indent="0" justifyLastLine="0" shrinkToFit="0" readingOrder="0"/>
    </dxf>
    <dxf>
      <font>
        <b/>
        <i val="0"/>
      </font>
    </dxf>
    <dxf>
      <font>
        <b/>
        <i val="0"/>
      </font>
    </dxf>
    <dxf>
      <font>
        <b/>
        <i val="0"/>
        <color theme="0"/>
      </font>
      <fill>
        <patternFill>
          <bgColor theme="9"/>
        </patternFill>
      </fill>
      <border diagonalUp="0" diagonalDown="0">
        <left/>
        <right/>
        <top/>
        <bottom/>
        <vertical/>
        <horizontal/>
      </border>
    </dxf>
    <dxf>
      <font>
        <b/>
        <i val="0"/>
        <u val="none"/>
        <color theme="0"/>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51"/>
      <tableStyleElement type="headerRow" dxfId="50"/>
    </tableStyle>
    <tableStyle name="SLICERS" pivot="0" table="0" count="12" xr9:uid="{B295E60F-E063-B842-AC22-924465688C3E}">
      <tableStyleElement type="wholeTable" dxfId="49"/>
      <tableStyleElement type="headerRow" dxfId="48"/>
      <tableStyleElement type="lastColumn" dxfId="47"/>
      <tableStyleElement type="firstTotalCell" dxfId="4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ANALYTICS DASHBOARD.xlsx]Analysis!PivotTable1</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77076389120094"/>
          <c:y val="7.6771893024109847E-2"/>
          <c:w val="0.83523551989664369"/>
          <c:h val="0.83594806109410524"/>
        </c:manualLayout>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[$$-1009]#,##0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9DB-804A-B39D-B752825E7DAF}"/>
            </c:ext>
          </c:extLst>
        </c:ser>
        <c:dLbls>
          <c:showLegendKey val="0"/>
          <c:showVal val="0"/>
          <c:showCatName val="0"/>
          <c:showSerName val="0"/>
          <c:showPercent val="0"/>
          <c:showBubbleSize val="0"/>
        </c:dLbls>
        <c:axId val="1294453120"/>
        <c:axId val="1284821568"/>
      </c:areaChart>
      <c:catAx>
        <c:axId val="129445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821568"/>
        <c:crosses val="autoZero"/>
        <c:auto val="1"/>
        <c:lblAlgn val="ctr"/>
        <c:lblOffset val="100"/>
        <c:noMultiLvlLbl val="0"/>
      </c:catAx>
      <c:valAx>
        <c:axId val="1284821568"/>
        <c:scaling>
          <c:orientation val="minMax"/>
        </c:scaling>
        <c:delete val="0"/>
        <c:axPos val="l"/>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4531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[$$-1009]#,##0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455D-DB4C-BA94-2EBECC03C34D}"/>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771AE026-594C-C74B-86AB-DA962EFB7C96}"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55D-DB4C-BA94-2EBECC03C34D}"/>
                </c:ext>
              </c:extLst>
            </c:dLbl>
            <c:dLbl>
              <c:idx val="1"/>
              <c:tx>
                <c:rich>
                  <a:bodyPr/>
                  <a:lstStyle/>
                  <a:p>
                    <a:fld id="{EFC9964B-C081-514E-8B2D-69C2F415AF8D}"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55D-DB4C-BA94-2EBECC03C34D}"/>
                </c:ext>
              </c:extLst>
            </c:dLbl>
            <c:dLbl>
              <c:idx val="2"/>
              <c:tx>
                <c:rich>
                  <a:bodyPr/>
                  <a:lstStyle/>
                  <a:p>
                    <a:fld id="{02287386-2602-0343-B714-3F24AB6E14C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55D-DB4C-BA94-2EBECC03C34D}"/>
                </c:ext>
              </c:extLst>
            </c:dLbl>
            <c:dLbl>
              <c:idx val="3"/>
              <c:tx>
                <c:rich>
                  <a:bodyPr/>
                  <a:lstStyle/>
                  <a:p>
                    <a:fld id="{9BA40EC7-FA89-714B-B99B-0FFFA2BA92F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55D-DB4C-BA94-2EBECC03C34D}"/>
                </c:ext>
              </c:extLst>
            </c:dLbl>
            <c:dLbl>
              <c:idx val="4"/>
              <c:tx>
                <c:rich>
                  <a:bodyPr/>
                  <a:lstStyle/>
                  <a:p>
                    <a:fld id="{450B00FA-EC49-8A47-BC90-4B8609832B7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55D-DB4C-BA94-2EBECC03C34D}"/>
                </c:ext>
              </c:extLst>
            </c:dLbl>
            <c:dLbl>
              <c:idx val="5"/>
              <c:tx>
                <c:rich>
                  <a:bodyPr/>
                  <a:lstStyle/>
                  <a:p>
                    <a:fld id="{C880077B-F146-F34B-80CE-96A9DB22B1B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55D-DB4C-BA94-2EBECC03C34D}"/>
                </c:ext>
              </c:extLst>
            </c:dLbl>
            <c:dLbl>
              <c:idx val="6"/>
              <c:tx>
                <c:rich>
                  <a:bodyPr/>
                  <a:lstStyle/>
                  <a:p>
                    <a:fld id="{94A2DA88-97D2-5249-A3FD-E545C262C4F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55D-DB4C-BA94-2EBECC03C34D}"/>
                </c:ext>
              </c:extLst>
            </c:dLbl>
            <c:dLbl>
              <c:idx val="7"/>
              <c:tx>
                <c:rich>
                  <a:bodyPr/>
                  <a:lstStyle/>
                  <a:p>
                    <a:fld id="{569C9A3D-D560-8240-9B37-9E7B84108F0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55D-DB4C-BA94-2EBECC03C34D}"/>
                </c:ext>
              </c:extLst>
            </c:dLbl>
            <c:dLbl>
              <c:idx val="8"/>
              <c:tx>
                <c:rich>
                  <a:bodyPr/>
                  <a:lstStyle/>
                  <a:p>
                    <a:fld id="{6F4CC0AE-34E5-614D-8147-258A7593569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55D-DB4C-BA94-2EBECC03C34D}"/>
                </c:ext>
              </c:extLst>
            </c:dLbl>
            <c:dLbl>
              <c:idx val="9"/>
              <c:tx>
                <c:rich>
                  <a:bodyPr/>
                  <a:lstStyle/>
                  <a:p>
                    <a:fld id="{540EDD8A-E8E3-7C46-9A0B-BBDA4043A52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55D-DB4C-BA94-2EBECC03C34D}"/>
                </c:ext>
              </c:extLst>
            </c:dLbl>
            <c:dLbl>
              <c:idx val="10"/>
              <c:tx>
                <c:rich>
                  <a:bodyPr/>
                  <a:lstStyle/>
                  <a:p>
                    <a:fld id="{B3EE5874-7715-1F40-A64D-488CC2AD25F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55D-DB4C-BA94-2EBECC03C34D}"/>
                </c:ext>
              </c:extLst>
            </c:dLbl>
            <c:dLbl>
              <c:idx val="11"/>
              <c:tx>
                <c:rich>
                  <a:bodyPr/>
                  <a:lstStyle/>
                  <a:p>
                    <a:fld id="{C5C8CE40-E2FE-1740-B6B5-5919A110CC0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455D-DB4C-BA94-2EBECC03C3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[$$-1009]#,##0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455D-DB4C-BA94-2EBECC03C34D}"/>
            </c:ext>
          </c:extLst>
        </c:ser>
        <c:dLbls>
          <c:showLegendKey val="0"/>
          <c:showVal val="0"/>
          <c:showCatName val="0"/>
          <c:showSerName val="0"/>
          <c:showPercent val="0"/>
          <c:showBubbleSize val="0"/>
        </c:dLbls>
        <c:gapWidth val="50"/>
        <c:overlap val="100"/>
        <c:axId val="1301053648"/>
        <c:axId val="1319666080"/>
      </c:barChart>
      <c:catAx>
        <c:axId val="130105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666080"/>
        <c:crosses val="autoZero"/>
        <c:auto val="1"/>
        <c:lblAlgn val="ctr"/>
        <c:lblOffset val="100"/>
        <c:noMultiLvlLbl val="0"/>
      </c:catAx>
      <c:valAx>
        <c:axId val="1319666080"/>
        <c:scaling>
          <c:orientation val="minMax"/>
        </c:scaling>
        <c:delete val="0"/>
        <c:axPos val="l"/>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053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Analysis!$AB$3:$AB$12</c:f>
              <c:numCache>
                <c:formatCode>[$$-1009]#,##0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526-694C-9AB8-DED35ACB13B0}"/>
            </c:ext>
          </c:extLst>
        </c:ser>
        <c:dLbls>
          <c:showLegendKey val="0"/>
          <c:showVal val="0"/>
          <c:showCatName val="0"/>
          <c:showSerName val="0"/>
          <c:showPercent val="0"/>
          <c:showBubbleSize val="0"/>
        </c:dLbls>
        <c:gapWidth val="50"/>
        <c:axId val="691476768"/>
        <c:axId val="691478496"/>
      </c:barChart>
      <c:catAx>
        <c:axId val="69147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78496"/>
        <c:crosses val="autoZero"/>
        <c:auto val="1"/>
        <c:lblAlgn val="ctr"/>
        <c:lblOffset val="100"/>
        <c:noMultiLvlLbl val="0"/>
      </c:catAx>
      <c:valAx>
        <c:axId val="691478496"/>
        <c:scaling>
          <c:orientation val="minMax"/>
        </c:scaling>
        <c:delete val="1"/>
        <c:axPos val="b"/>
        <c:numFmt formatCode="[$$-1009]#,##0" sourceLinked="1"/>
        <c:majorTickMark val="none"/>
        <c:minorTickMark val="none"/>
        <c:tickLblPos val="nextTo"/>
        <c:crossAx val="691476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ANALYTICS DASHBOARD.xlsx]Analysis!SalesType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Analysis!$AM$1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7A4E-EF43-8E9C-830F6303D57A}"/>
              </c:ext>
            </c:extLst>
          </c:dPt>
          <c:dPt>
            <c:idx val="1"/>
            <c:bubble3D val="0"/>
            <c:spPr>
              <a:solidFill>
                <a:schemeClr val="accent2"/>
              </a:solidFill>
              <a:ln>
                <a:noFill/>
              </a:ln>
              <a:effectLst/>
            </c:spPr>
            <c:extLst>
              <c:ext xmlns:c16="http://schemas.microsoft.com/office/drawing/2014/chart" uri="{C3380CC4-5D6E-409C-BE32-E72D297353CC}">
                <c16:uniqueId val="{00000003-7A4E-EF43-8E9C-830F6303D57A}"/>
              </c:ext>
            </c:extLst>
          </c:dPt>
          <c:dPt>
            <c:idx val="2"/>
            <c:bubble3D val="0"/>
            <c:spPr>
              <a:solidFill>
                <a:schemeClr val="accent3"/>
              </a:solidFill>
              <a:ln>
                <a:noFill/>
              </a:ln>
              <a:effectLst/>
            </c:spPr>
            <c:extLst>
              <c:ext xmlns:c16="http://schemas.microsoft.com/office/drawing/2014/chart" uri="{C3380CC4-5D6E-409C-BE32-E72D297353CC}">
                <c16:uniqueId val="{00000005-7A4E-EF43-8E9C-830F6303D5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[$$-1009]#,##0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AF52-E44B-AA3D-9E298F62475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ANALYTICS DASHBOARD.xlsx]Analysis!PaymentMode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3D2C-C64E-A87D-AD581B5045CF}"/>
              </c:ext>
            </c:extLst>
          </c:dPt>
          <c:dPt>
            <c:idx val="1"/>
            <c:bubble3D val="0"/>
            <c:spPr>
              <a:solidFill>
                <a:schemeClr val="accent2"/>
              </a:solidFill>
              <a:ln>
                <a:noFill/>
              </a:ln>
              <a:effectLst/>
            </c:spPr>
            <c:extLst>
              <c:ext xmlns:c16="http://schemas.microsoft.com/office/drawing/2014/chart" uri="{C3380CC4-5D6E-409C-BE32-E72D297353CC}">
                <c16:uniqueId val="{00000003-3D2C-C64E-A87D-AD581B5045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[$$-1009]#,##0</c:formatCode>
                <c:ptCount val="2"/>
                <c:pt idx="0">
                  <c:v>199516.90000000008</c:v>
                </c:pt>
                <c:pt idx="1">
                  <c:v>201895.01999999993</c:v>
                </c:pt>
              </c:numCache>
            </c:numRef>
          </c:val>
          <c:extLst>
            <c:ext xmlns:c16="http://schemas.microsoft.com/office/drawing/2014/chart" uri="{C3380CC4-5D6E-409C-BE32-E72D297353CC}">
              <c16:uniqueId val="{00000000-EF10-C14A-B0D4-E03EB94C963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ANALYTICS DASHBOARD.xlsx]Analysis!PivotTable1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tileRect/>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[$$-1009]#,##0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88A9-6147-82D1-1D4EAF267B67}"/>
            </c:ext>
          </c:extLst>
        </c:ser>
        <c:dLbls>
          <c:showLegendKey val="0"/>
          <c:showVal val="0"/>
          <c:showCatName val="0"/>
          <c:showSerName val="0"/>
          <c:showPercent val="0"/>
          <c:showBubbleSize val="0"/>
        </c:dLbls>
        <c:axId val="1294453120"/>
        <c:axId val="1284821568"/>
      </c:areaChart>
      <c:catAx>
        <c:axId val="129445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284821568"/>
        <c:crosses val="autoZero"/>
        <c:auto val="1"/>
        <c:lblAlgn val="ctr"/>
        <c:lblOffset val="100"/>
        <c:noMultiLvlLbl val="0"/>
      </c:catAx>
      <c:valAx>
        <c:axId val="1284821568"/>
        <c:scaling>
          <c:orientation val="minMax"/>
        </c:scaling>
        <c:delete val="0"/>
        <c:axPos val="l"/>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2944531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8900000" scaled="1"/>
              <a:tileRect/>
            </a:gra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[$$-1009]#,##0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24D6-0F4F-9B74-1D9939DF1A1F}"/>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06A4EED2-29BC-C34D-9542-336CD7B16F2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4D6-0F4F-9B74-1D9939DF1A1F}"/>
                </c:ext>
              </c:extLst>
            </c:dLbl>
            <c:dLbl>
              <c:idx val="1"/>
              <c:tx>
                <c:rich>
                  <a:bodyPr/>
                  <a:lstStyle/>
                  <a:p>
                    <a:fld id="{432A2140-1181-6141-905D-3A49B3BCB50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4D6-0F4F-9B74-1D9939DF1A1F}"/>
                </c:ext>
              </c:extLst>
            </c:dLbl>
            <c:dLbl>
              <c:idx val="2"/>
              <c:tx>
                <c:rich>
                  <a:bodyPr/>
                  <a:lstStyle/>
                  <a:p>
                    <a:fld id="{A23A1F96-A246-3A44-8EDF-B2134E4F9FC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4D6-0F4F-9B74-1D9939DF1A1F}"/>
                </c:ext>
              </c:extLst>
            </c:dLbl>
            <c:dLbl>
              <c:idx val="3"/>
              <c:tx>
                <c:rich>
                  <a:bodyPr/>
                  <a:lstStyle/>
                  <a:p>
                    <a:fld id="{5812AD1B-7AC9-064C-BA75-8CC48EFC55C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4D6-0F4F-9B74-1D9939DF1A1F}"/>
                </c:ext>
              </c:extLst>
            </c:dLbl>
            <c:dLbl>
              <c:idx val="4"/>
              <c:tx>
                <c:rich>
                  <a:bodyPr/>
                  <a:lstStyle/>
                  <a:p>
                    <a:fld id="{07A09395-5605-404C-B785-6D361E00D47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4D6-0F4F-9B74-1D9939DF1A1F}"/>
                </c:ext>
              </c:extLst>
            </c:dLbl>
            <c:dLbl>
              <c:idx val="5"/>
              <c:tx>
                <c:rich>
                  <a:bodyPr/>
                  <a:lstStyle/>
                  <a:p>
                    <a:fld id="{AA5939B5-7674-9E4A-81EA-DD25C62D2A4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4D6-0F4F-9B74-1D9939DF1A1F}"/>
                </c:ext>
              </c:extLst>
            </c:dLbl>
            <c:dLbl>
              <c:idx val="6"/>
              <c:tx>
                <c:rich>
                  <a:bodyPr/>
                  <a:lstStyle/>
                  <a:p>
                    <a:fld id="{685D791C-7CF2-CD46-95C8-4ABC8CF19B4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4D6-0F4F-9B74-1D9939DF1A1F}"/>
                </c:ext>
              </c:extLst>
            </c:dLbl>
            <c:dLbl>
              <c:idx val="7"/>
              <c:tx>
                <c:rich>
                  <a:bodyPr/>
                  <a:lstStyle/>
                  <a:p>
                    <a:fld id="{263D9ECA-4CEA-FF4F-B7B3-099824AC3FA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4D6-0F4F-9B74-1D9939DF1A1F}"/>
                </c:ext>
              </c:extLst>
            </c:dLbl>
            <c:dLbl>
              <c:idx val="8"/>
              <c:tx>
                <c:rich>
                  <a:bodyPr/>
                  <a:lstStyle/>
                  <a:p>
                    <a:fld id="{4E8C0372-F386-BD4F-9019-1B0C6D2FD47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4D6-0F4F-9B74-1D9939DF1A1F}"/>
                </c:ext>
              </c:extLst>
            </c:dLbl>
            <c:dLbl>
              <c:idx val="9"/>
              <c:tx>
                <c:rich>
                  <a:bodyPr/>
                  <a:lstStyle/>
                  <a:p>
                    <a:fld id="{33358412-AA56-D741-AAF2-F32EB12FEE7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4D6-0F4F-9B74-1D9939DF1A1F}"/>
                </c:ext>
              </c:extLst>
            </c:dLbl>
            <c:dLbl>
              <c:idx val="10"/>
              <c:tx>
                <c:rich>
                  <a:bodyPr/>
                  <a:lstStyle/>
                  <a:p>
                    <a:fld id="{D98BBEB2-9326-4042-AA4A-15BEEB5226A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4D6-0F4F-9B74-1D9939DF1A1F}"/>
                </c:ext>
              </c:extLst>
            </c:dLbl>
            <c:dLbl>
              <c:idx val="11"/>
              <c:tx>
                <c:rich>
                  <a:bodyPr/>
                  <a:lstStyle/>
                  <a:p>
                    <a:fld id="{1AC0C6C6-18D0-764C-A1A6-A72A3926150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4D6-0F4F-9B74-1D9939DF1A1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7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[$$-1009]#,##0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24D6-0F4F-9B74-1D9939DF1A1F}"/>
            </c:ext>
          </c:extLst>
        </c:ser>
        <c:dLbls>
          <c:showLegendKey val="0"/>
          <c:showVal val="0"/>
          <c:showCatName val="0"/>
          <c:showSerName val="0"/>
          <c:showPercent val="0"/>
          <c:showBubbleSize val="0"/>
        </c:dLbls>
        <c:gapWidth val="50"/>
        <c:overlap val="100"/>
        <c:axId val="1301053648"/>
        <c:axId val="1319666080"/>
      </c:barChart>
      <c:catAx>
        <c:axId val="130105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319666080"/>
        <c:crosses val="autoZero"/>
        <c:auto val="1"/>
        <c:lblAlgn val="ctr"/>
        <c:lblOffset val="100"/>
        <c:noMultiLvlLbl val="0"/>
      </c:catAx>
      <c:valAx>
        <c:axId val="1319666080"/>
        <c:scaling>
          <c:orientation val="minMax"/>
        </c:scaling>
        <c:delete val="0"/>
        <c:axPos val="l"/>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3010536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89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Analysis!$AB$3:$AB$12</c:f>
              <c:numCache>
                <c:formatCode>[$$-1009]#,##0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981B-CE4A-8251-2492528CF8B5}"/>
            </c:ext>
          </c:extLst>
        </c:ser>
        <c:dLbls>
          <c:showLegendKey val="0"/>
          <c:showVal val="0"/>
          <c:showCatName val="0"/>
          <c:showSerName val="0"/>
          <c:showPercent val="0"/>
          <c:showBubbleSize val="0"/>
        </c:dLbls>
        <c:gapWidth val="50"/>
        <c:axId val="691476768"/>
        <c:axId val="691478496"/>
      </c:barChart>
      <c:catAx>
        <c:axId val="69147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691478496"/>
        <c:crosses val="autoZero"/>
        <c:auto val="1"/>
        <c:lblAlgn val="ctr"/>
        <c:lblOffset val="100"/>
        <c:noMultiLvlLbl val="0"/>
      </c:catAx>
      <c:valAx>
        <c:axId val="691478496"/>
        <c:scaling>
          <c:orientation val="minMax"/>
        </c:scaling>
        <c:delete val="1"/>
        <c:axPos val="b"/>
        <c:numFmt formatCode="[$$-1009]#,##0" sourceLinked="1"/>
        <c:majorTickMark val="none"/>
        <c:minorTickMark val="none"/>
        <c:tickLblPos val="nextTo"/>
        <c:crossAx val="6914767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ANALYTICS DASHBOARD.xlsx]Analysis!SalesType</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50800" dist="38100" dir="2700000" algn="tl" rotWithShape="0">
              <a:prstClr val="black">
                <a:alpha val="40000"/>
              </a:prstClr>
            </a:outerShdw>
          </a:effectLst>
        </c:spPr>
      </c:pivotFmt>
      <c:pivotFmt>
        <c:idx val="15"/>
        <c:spPr>
          <a:solidFill>
            <a:schemeClr val="accent1"/>
          </a:solidFill>
          <a:ln>
            <a:noFill/>
          </a:ln>
          <a:effectLst>
            <a:outerShdw blurRad="50800" dist="38100" dir="2700000" algn="tl" rotWithShape="0">
              <a:prstClr val="black">
                <a:alpha val="40000"/>
              </a:prstClr>
            </a:outerShdw>
          </a:effectLst>
        </c:spPr>
      </c:pivotFmt>
      <c:pivotFmt>
        <c:idx val="16"/>
        <c:spPr>
          <a:solidFill>
            <a:schemeClr val="accent1"/>
          </a:solidFill>
          <a:ln>
            <a:noFill/>
          </a:ln>
          <a:effectLst>
            <a:outerShdw blurRad="50800" dist="38100" dir="2700000" algn="tl" rotWithShape="0">
              <a:prstClr val="black">
                <a:alpha val="40000"/>
              </a:prstClr>
            </a:outerShdw>
          </a:effectLst>
        </c:spPr>
      </c:pivotFmt>
    </c:pivotFmts>
    <c:plotArea>
      <c:layout/>
      <c:pieChart>
        <c:varyColors val="1"/>
        <c:ser>
          <c:idx val="0"/>
          <c:order val="0"/>
          <c:tx>
            <c:strRef>
              <c:f>Analysis!$AM$1</c:f>
              <c:strCache>
                <c:ptCount val="1"/>
                <c:pt idx="0">
                  <c:v>Total</c:v>
                </c:pt>
              </c:strCache>
            </c:strRef>
          </c:tx>
          <c:spPr>
            <a:effectLst>
              <a:outerShdw blurRad="50800" dist="38100" dir="2700000" algn="tl" rotWithShape="0">
                <a:prstClr val="black">
                  <a:alpha val="40000"/>
                </a:prstClr>
              </a:outerShdw>
            </a:effectLst>
          </c:spPr>
          <c:explosion val="13"/>
          <c:dPt>
            <c:idx val="0"/>
            <c:bubble3D val="0"/>
            <c:spPr>
              <a:solidFill>
                <a:schemeClr val="accent1"/>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A331-6C45-B173-BF83EF8DD450}"/>
              </c:ext>
            </c:extLst>
          </c:dPt>
          <c:dPt>
            <c:idx val="1"/>
            <c:bubble3D val="0"/>
            <c:spPr>
              <a:solidFill>
                <a:schemeClr val="accent2"/>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A331-6C45-B173-BF83EF8DD450}"/>
              </c:ext>
            </c:extLst>
          </c:dPt>
          <c:dPt>
            <c:idx val="2"/>
            <c:bubble3D val="0"/>
            <c:spPr>
              <a:solidFill>
                <a:schemeClr val="accent3"/>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A331-6C45-B173-BF83EF8DD450}"/>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[$$-1009]#,##0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A331-6C45-B173-BF83EF8DD45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22363499919486904"/>
          <c:y val="0.68459039638922969"/>
          <c:w val="0.57845368268927921"/>
          <c:h val="0.2908184581428545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ANALYTICS DASHBOARD.xlsx]Analysis!PaymentMode</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50800" dist="38100" dir="2700000" algn="tl" rotWithShape="0">
              <a:prstClr val="black">
                <a:alpha val="40000"/>
              </a:prstClr>
            </a:outerShdw>
          </a:effectLst>
        </c:spPr>
      </c:pivotFmt>
      <c:pivotFmt>
        <c:idx val="12"/>
        <c:spPr>
          <a:solidFill>
            <a:schemeClr val="accent1"/>
          </a:solidFill>
          <a:ln>
            <a:noFill/>
          </a:ln>
          <a:effectLst>
            <a:outerShdw blurRad="50800" dist="38100" dir="2700000" algn="tl" rotWithShape="0">
              <a:prstClr val="black">
                <a:alpha val="40000"/>
              </a:prstClr>
            </a:outerShdw>
          </a:effectLst>
        </c:spPr>
      </c:pivotFmt>
    </c:pivotFmts>
    <c:plotArea>
      <c:layout/>
      <c:pieChart>
        <c:varyColors val="1"/>
        <c:ser>
          <c:idx val="0"/>
          <c:order val="0"/>
          <c:tx>
            <c:strRef>
              <c:f>Analysis!$AP$1</c:f>
              <c:strCache>
                <c:ptCount val="1"/>
                <c:pt idx="0">
                  <c:v>Total</c:v>
                </c:pt>
              </c:strCache>
            </c:strRef>
          </c:tx>
          <c:spPr>
            <a:effectLst>
              <a:outerShdw blurRad="50800" dist="38100" dir="2700000" algn="tl" rotWithShape="0">
                <a:prstClr val="black">
                  <a:alpha val="40000"/>
                </a:prstClr>
              </a:outerShdw>
            </a:effectLst>
          </c:spPr>
          <c:dPt>
            <c:idx val="0"/>
            <c:bubble3D val="0"/>
            <c:spPr>
              <a:solidFill>
                <a:schemeClr val="accent1"/>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ACFC-9F49-AD16-08760288F6CB}"/>
              </c:ext>
            </c:extLst>
          </c:dPt>
          <c:dPt>
            <c:idx val="1"/>
            <c:bubble3D val="0"/>
            <c:explosion val="8"/>
            <c:spPr>
              <a:solidFill>
                <a:schemeClr val="accent2"/>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ACFC-9F49-AD16-08760288F6CB}"/>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[$$-1009]#,##0</c:formatCode>
                <c:ptCount val="2"/>
                <c:pt idx="0">
                  <c:v>199516.90000000008</c:v>
                </c:pt>
                <c:pt idx="1">
                  <c:v>201895.01999999993</c:v>
                </c:pt>
              </c:numCache>
            </c:numRef>
          </c:val>
          <c:extLst>
            <c:ext xmlns:c16="http://schemas.microsoft.com/office/drawing/2014/chart" uri="{C3380CC4-5D6E-409C-BE32-E72D297353CC}">
              <c16:uniqueId val="{00000004-ACFC-9F49-AD16-08760288F6C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3547949E-E4BC-514F-83BF-037E5239CCDB}">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B191F328-B42B-F846-90C6-D0CCE114986C}">
          <cx:dataLabels>
            <cx:visibility seriesName="0" categoryName="1" value="1"/>
            <cx:separator>
</cx:separator>
          </cx:dataLabels>
          <cx:dataId val="0"/>
          <cx:layoutPr>
            <cx:geography cultureLanguage="en-GB" cultureRegion="IN" attribution="Powered by Bing">
              <cx:geoCache provider="{E9337A44-BEBE-4D9F-B70C-5C5E7DAFC167}">
                <cx:binary>1Hppc924kuVfcfjz0AWAWDu6OmJI3k1Xm2VZLvkLQyXZ3EACJEAS5K+fvHJVvZJczzWvp2MinsIh
614uADITmeecxH8+hv941F8ehjeh1Z37j8fw89vSe/sfP/3kHssv7YN711aPg3Hmq3/3aNqfzNev
1eOXn56Gh7nqip8IwvSnx/Jh8F/C2//6T3hb8cWcm8cHX5nu/fhlWG6+uFF794Nrf3npzaMZO396
vIA3/fw2fegenh7evvnS+covt4v98vPbF7e8ffPT6xd9N+gbDfPy4xM8y8k7JmIlOWLo+Ye8faNN
V/x2OVL8HUcSI8nIH9e/jX350MLzfz+f59k8PD0NX5x789v//3juxdz/8XXlTPpt4ak5TTP938/r
+umlYf/rP199ASt99c2fbP/aLH93CSbbVl1WOT9Ujx7//PbD8aXdX1z/F+3O6DuKuSIipt/sil/a
HSP2TiokKSfs91G/WfzDg2sePATl/ND9rzd/Zf+X8/pr+//1W148+W3B/04Oep/+bqpvG+PFcv5V
B8XvEKKSKIrUt5+XDhLonRCSYiz5H9f/vDEgun798vjfd9Dr51+s5ee3p6X+O7nm6vJ/0DXoHRKU
M0F/2zvxS9dI2DpEipjF/8hpf3bNVecfhsr8933z3QteOee02H8n51wk/4POoe9UjBgTp7z1opKI
dzTGCEG1+ZbxXuW1i4eu8ubXh/++W75/wyu/nNb57+SX5H8yn9F37LmW/NknmLB3GHPGKOG/h8C3
KpMMla9c+SY1emx/rf4fvPLP3/TKO6fV/n/1zj+HCn8gpuzBP2yeodaf0MKPr/4OM149+gKxvVj5
74Y/PP38lnCB6J8q1eklvz35zS/XQ9U9fnmzeZofhqc3B6cfuqe/eMGXB+d/fhtx/E4JLKiMAb4x
JCSgjPnLt0snAMK4UCrGnKLn0OjM4Muf31LxDjGBmaIkhkQKQfL2jTPj8yX2TlEhIK8qzNgJvfyB
dq+NXgrT/WGc3z6/6cb22lSddz+/VW/f2G93ndbKYpgTP+FKGceCInlauX18uAFADTfj/0XVOpVF
UGrHMRGfVhJNB0Ta/MvSOHzZMTUloY1wZqVXm35dKGzvP8DvXwwPy/h++BiWKAiHtQrYAn8efmQ0
jvgaqx2lbZktZBzTRs1zovpCbX881Gklr1YqgCJIHnMEhUu9GmrFkat8aWCovmwOBRH5xlpCPvx4
lL9YEIwCmEUxMCa49eWC2ojKeeg7tWO0/XWoc5b05XjWEOT/xnLir5ZDGIYgIRJBPn85EC/VYsql
UbtqDtfEho+z6B4KxT70Q6cTpcLfmA+f7POd/SBeaEwFE2DFlwOOcdWQvoWVrdwtGSKkkwkr1qp7
bxQa0lJIUm7npRgeW2+rBCnSbppA5PtlctFhbLU7Yt9VuyDW+WxEfjqQdVoA7/9r8SSYVFLBbxzz
mLwyP29p6WNB5K6pGpnRufIJDe5rH60VpL5/bSTJYU9ziVjMMefypTlaHVgfxYbt9NiL3SCK4Qor
XCcI+2X346G+j1wpoGhToQi4Gr0eCvJENehC0l1TTksaRmYPHAf9Nw6m8vtcIBUGPsQkk5JAUXq5
pG4snFmAMO2GguebCU3lgQ0VSucytCylhdZyq4bFpjkxrMz4aOo5mykmGcOBZE3cRjciqu/jwiiW
dNEyn88xbapkLUr+sWB42fnIuGkzk9HzRPZtsVNhGjeYLXZXtSFPIrX0m2kMzVnU6DgZixhl49KE
2x5VcsciYdJ+VovKShXpDQxYd0nfTNFhGbT5hY8F3g+iKu/NPJIsVitKQszpOZ9lmxYql/sJVTrp
xoFdsdgVGy1qn409Ks+szNuLgdf4PVKzTiir6bXGXfGJm8CvkKxMNrNFJ6s3jUubMpdnTVxN19pY
eojK6Eucx1M6u3ySqea+v3d44Bes4m3S8HU6Qj6lx7we6vN2YINKjJJD6uNZZr3WY4ob7m9pENG2
6jiekyB7k2nk4xstluZCRVIkthbFdeF5/xQKx27aKR6SpW8MTuYR1Wnfl3MyuYLrtFrq5lAPLNAU
V223pV3u+8TS0GzLvsR7kWO/b9pFXy1ibLoEkUXIpOn5dJgqMl43bB0+j0v/CQ1mnZOCrKZIW4/r
r7w0Y1ohMATp0dMamNpXuDYPPi5aszGuIRsOSeIyNyJO1rof7snoXIbkpOTWc/XBqL5OSztMKIEx
2+ms6ht6PbU6rjPf6mI+67E1dZ8YGuE8FUHxOV1qh/W2bEWUn+UDHWkSuqm/Y0gbkdQoMvd4XbRO
coLqswFK59G2obgRTMusQK4z6VTmQ9r42h3q0nfjDiPa33dWTtcN7o5zjvZjUR9bpGymqe9TqcpN
Pil+M69OJgZBvFakEGeknIy4X4QbRDrT/m6ciwtGNd+WBQu/kDVaNqOrmk+yxOFCdM2tHmqZ4GmM
sgKCRFUQJCMi/n7s8yqhfYFuokoPiaztJ9cOPuEGzc1x0YSuqROy6DMad/WSrjKovRmIzITD/INp
+9toJsuhLawpE+vHeke7jr5HXdnYbAp6Ku+ioZFgPFVdIxTNZ4JGOouQydN1gF9jKf2QTBQNiW2W
NtFkrT/3yldpEL04osn158IGkgxgjCTHcX/PfFe725Y3C0+E0utmQNbSZBZz/nm1RbetqtpkJiJD
SJFqZWpiaj42a1Pt6naxj0tl7LZummKP3KST2HB6xtloj3YshM9Untc+bQept6Ij7bV0iGS5Dzpp
o4omeplDneLIhJuIF+pj42dVpZVmPKX12p/H7VJ8clg1KgmVLC6RIfH7Zur6bV6T7oNtVpPhWBSX
S0HjPp1kGD/TeW0S1kNyXVHeo42Oe9jyKNb4gLtpSWI8FdH7Tului33EbnNvR5Zg2MjnNAw1SkSA
3bFpp67YFwNRbdoWrYYJLKyMEqW9TvDg3Lyz1NJrPAm6DcjLKFMcSlKjrdvFYuGp1JXw51w2Hc76
nLY2XcsqlOexN9RuZLnq7RxKny6NgC2jneqzyFdz8wliwG6Fj9ckb/nik5wvGKW+WPG2KReZQTaD
cK60XbLGjiTVJboTYVQbZ8Erbm6Gc0KRuJJo7I5Di01WumLZ9BOdfgnjWF32MIMH7LH16VC5aidD
1G4mB+8bAIBkYwE3NlUI18yu5GwJueyyliwGJRIX/f2KmupyCDZOiG/aTRjLZoNsvO7oQqLLaCni
AyYBb2I1fm0HUySEarHzDeVp4egno+2aAYiOPwbfLVXCS0v3gbLgEqbj6WooV7GpoOyfYenuwA18
36qBXGNDcptAbulTAvnhE5IRuvLYsa3t5jFtR9NNqRhY/KHLLdsSEjepZLCeOSzRHsAOO3PT8L5k
7fx+mnCfgHrb/dK3UZx0eIwPC8/VTlE97ABV+6RfC/+xrqs8BUIwfxbaTBmLYnQoanBltzTDWRzM
kgxxy85tnceZ7fo663jZNsmwSKieburPXdH194Jjei1GQc/CtD61oY8vYyEgIHodPhYCNWk7TW4L
3EFv8lj2ZVLnUf/VLdQdmwbzpB2i+MFZ2DHeoPGJlkyXicmj6KoLXFzkUWj8Hs0G77UX8YemVtHO
acr9BlUFTQzR7Ua0UPA61fJbzNCnhqzF47IyvTEFDld5pNm205NPikYXZ2vHLupV5pdUT2sqIjlu
aDOYT65U+HbNKTpfpRvbVPRdz1Nmum5rHYm+6rIbU2pzyHoaq/6cmoASVZtpS3jUZWNt+RVGsLG0
mkVmlZdZPLh6SwyWHyNUuB1A7SBTthSQicjQbdXYxe8nD4uYB62atHa0P6hgwue1nNj2udDPZBhT
uYzkypWw10fsW5RYxu96IqpkMTk+N7ivv46q4fvQWZWMDfYZQDSaTYOI07L3fFfzWR0DkKukEl25
j+u4PVvymCe8INOHhkdi1yDUAcaV4Vgua3GBHDFXYzvzBHXxvZrKKc1zOm4qW/1KiWYX3g1zVvTS
/KL8Glc7ZnABuy/Ov1I7NdERKGaXWFKVOnGDN0+ryCPI/OD3zdTH7KqiftpBsM9VMqBap/ksmwdc
TEuR1VaGix+D0u/5B9BPwkB/lSSOlXqFtJWMwcy6I7uuUj6x8AcSwxmbIVjnasvy5W/wNjkRmpf8
4+WAJ+b1J6aaj/nq0WrIznXirsRq283rQwu4R0V+E8XuoJl9j9wX63ESo3kf+Pog7JMn03lQSzos
aMeIzkbSZN4X11PjNj+2yPcE6eUEX8HnweGoKyRMkMduU9E6XWK0g0Kya/s4+/FQ+C+NwWPgmKCw
Qjl6NZYibLB1aMgOvJBC6vxI2VomgN/OeaGzpqi3EGQZbQlKnI3On0f/TYu5/mb0byLCo7HLUBXl
b12zPz7+161p4d9zq+cfX56abv/4dPF7t+6Hd+2+mJOs4l7fdJrNH++Cyfw2u5Ma8+LDd9LQPxF/
vjX//snF/0tlKIZmw58c9Z0ydGmmhzcfHo2vHl4IQt+e+00QYuodp1jGEmRYESPKgYb9LgjxdxRh
xUBYR1JA7wnc+g9BCGoQAtkCiK3iVMJ++10QikFGooIqTNmzwET+FUHoxFtfbjOpOOGgXagYJkJe
8Vpr1DosC8U7jYN1QOO7ygKHxubYaCHPgX21OeDZOv71NKm/YbrfJRVCFGOKYQKsUX2n0eg5QkOI
Qtj5Yca3Q9Gp88ISea5jwS9opNoDmrk4+5OPfovmP0tg4I3XayaMYHAFobBiheWrNbPILHnpgBVQ
A9lyUxe+2hUDNcfJ9MUvoVrsbSzL/E6OVb0m1VrDZVaq86jE9v4EdotN3lLjEuiIDDxZUM0eqB2H
fdl6c4yqgC+tikTYtHWOCYB1Js9lYYa9ysvlpq7ctO4GifAtWjtz5L2udsKPMpMqsIepKPAlqeDj
83BuysONjpS8H6Gwx+c9I/Smm8E12A0hmTTOdaZrXq2JnfzEsyg3tk4KYGp3vG2gYkx0nNvt5L1e
00GjpkgirNo21UvTZCMCMFpCuQaO2NVDOilf76kai4O27bDHpJbxpncDhIbAelo2ZGrInRQmv1sN
FbeYOBG/X2gdH5kwaEqw4urOrQVEkRyCOa4q2Hsf+nVKXK/ckyHO3ssq0snSkPa8ltIcF4ChR6sD
POhxuKnzPl+SHCHnrm0+wsoArA57MyNzLCFaa1hvi64G4tSGL/FEgXhh02xRK4BjaSieRYKtteVZ
PJr+sZATTWHAfs5aJNWwEWUegUhRjhXUbBelY13hS9pHujybl6A2ExYEyn5hwzX0Xeo2o5FkYSNp
54DrT7m9t1OlzqWW6NJGFPaHbrpwM/QVWCkStTqfoxZf1ovq491AB+6TtilhyJJ1/mkwC7w9iKbG
iapmcjWMNiwpCAyOpEuBqxIQLFPvST4MtwAkIp75vGuGDLiYoAfhIRCniMcHH4l4TKdVePbo69Fd
xv40wb5ZlwunFO8ANlh32dDF7MZ8PLGCEkHQeizBGSPREJpicA3wP5vjW3cy51KhqE/yxVbTDmAj
aLSDYXXYmr51ZSYmWuRJMxR6yIic4V0t72GhCoPFjeQDEEBQIq+RCQvfKGQ5T/KhwaDK5HN5BWUY
061Cc5tvlmCJ2FMOL7jo9AIolrLI8nMUndBowREQJf1sNG5ydDlPk71HIcCUgbapTd32YM92ZeGm
o4bcVoC2j1OkOgCxke3OPQ0+T1jjYGILcbrZTaZo52SONXuAxUAsuLUEaxqJbaq6aTzUpDTHoSjb
9LegL3EHmyR2sG1WI2C4fMHjNdxQnZlhCF993U9AP/Mm3rYB9n1pSwc0GcD+ITCYP7DsitzKReNL
B+NkSwTbeDPVEVhf2ihc16wkt6PN5Tmt4K9C9CvOnvdCxQdwFyEWph9Uk/9ix7arLy2CLVlHIKuf
dSfDu6aEd8Ur0L4+b9Z+Gy8h3OTlDFmLTAwWaaMl3MzOlTZpomnqPpDJRimaZsg40dw124hL2Kn9
0sJIPDbgcN0tZX5FHMEui6mEJ2sRx4eVscIlaz6Fat/NtFnTiRL4PSAI9TWKw7VoenJrjceXsEZ1
F2iFzUGAcn5X2YU91FOYPs0yNGMC0Djo45JXy502oXtfrFO9H/k8Fhsa9TnkmyaOUwZyXhqjPC8S
wboqTpqmha9FrtW5402fzY7XJnFQp876aZLZs3l41KBPPQ5Dm/AeAdnKfX1V957uOpa3Oy0b0DAx
Lz8tXT+lZuT1TV/2TWq9GtMoLuymte3UJq1cbJZjO7qkUW7Ys9rkj3qp+nQkcZ5U8ZxnbiF4SPia
93s9KQV7gK3L+04PpU+Gho2JRRO7VEHaOZPdWl8ETdTWaAqCYw+FqUugC3PN+tV9LsfR3lcYuycG
hLRKepdDip6iAfXb59LheZvzDOTcOd8y4nINklgOuYHQXpeZZzF9KCyQsuPSd8M+ZyMUJt0PcF8l
6mGPQARjGW7H/rOQUp4PkYNR0GRgR0GaMMcZLbCfK0vrIsnjLkqJgxZQS+chyoaYDiodWe+jD2Fy
4bpynMwH1i7qbkIaJjr2sTx37XNKOO0FRR2kxarsIOKDVyTeLniFzN5ZyJOniKm6CXZImbOObrQ3
7E4Z6Z5GPMHuLxtXi2MNxLDflrSCnVATEW5ANyxMyv0EWc/lEl/qpTXHGqvB7cTMYDlA8mHoSvQu
BTVc7+qYgMsVKL15AuRo2M+lBIM0tCmq/VpALyxput4/df1q78mszbFT4LKkHFr9GeMQsjywfNhE
FegnJUSmTuoTKPoxHnnVQmKARODYiyKnky/QoCOvOjtrNEUjqDYnHuHx5wJ38oyBloATc9pLPx4L
v9L8GTTEFEBH6JVIwk4H0F6yqrkuYV1j1exMb1ebqCmYKA2nw2gJLWrZJViwXLwXtRPDMY9IdQx9
zgEdlk1MElMb0b7HtW331JY9uqWgZe9MVdbiMBYox5uoaOzOVWxcN31up+2Pp3+iOX8Cq4AToXcJ
eojE0LNQ0Jt6OfuYNyRWZch3o7HT12iexwvQS6J01WSeNpo2+d2PB3yFjmFALjj0XJWCxhsRgrwc
sCKzq4Qm8a7onNqR1aod1Jd2SERF6kPOxQGFGvQOvgyHf3lkeWozUYGg98boK4xKGx2VUxwTKMMV
SXrf0oORebfTdB2OJvQi7Xy87MxJ5PzxyBg9t81e2hmYj2IceAkmMXndgeLBdkUfd3SHcN1GaQww
eCenFeAWts1jObYXFCNQYgDIypBiUIXvDYpPGGWqlnJT5Y3YelmKLVsj9TWeQO/quQv7EZX0vB79
lMVuhjrRdCQb3AzUGVpO0EiAHnRVxZBPQu6HfRWP5U4OaLiuCtbdlAOaUleM1d4PeJbJYAIDbF3q
fQhROoj+/dSHNZM9+YwryOArttWxzZHYjQOpvhrfnGqy492XjnRka9fcnMlqiQ55NZV7AMz9ZsCR
/2XI8zjBDrcfHTblBRUyXFsGmB6LWm8bbs6CzKEznq9RXySVAdGrG6l7KnVFn8p4oZkKBT3EofJP
tG8gn9CqhwowzQJfU6BZH5fO39N2VtupnHsKAlOPdm1Vu0z3EeAIzvsH34IGmHKtRQuQoh/2VkcA
+TBbj10xh23d8ipp8qVqs/FZ1pKrtAmfvU+ILfOLDvoKJllOGNeGtbgPPMofWAdQLnQISEG9DGUy
Lvm8XVdZAKpcuvd523+KVD2nrpE4bRsXziPPYULG2WMNqDgNREBZmWIMVWNuFnxnVIm3vZz2UhRu
j3PaDQmFJgDo4Y7TLIIIPjxTp8FMRcbXMNyM4xp2pR6bX2UkoiNqyhI4S+CbxuV0G2sKjSmKy89V
1y8JKisBTYfI73oX/N40FT8vVLvcsC5+FCZUn6ta2+s1YA4VtmvPqxWipxlNnmHhxGYuG3ogsqnP
li6vN9Dj8IDjoqh+rCUet3GucSZwYFs8qsFvapAXz549OpVQ/eTcj4eG1fkVhu1/rjvj07Jd6rva
e7MmNYvnBC1ddQ/puk5Cj5e0iYGCtIKVv7RV0Q7ZILi6mmVfHOdOg24YFX0C6GTcDD5sOxuTTW9J
lC6n3svIQ5JLs+xzUw4FSH+SpksXV1ldmHaFTtGiNmtOAKl1jvKbUHA4QdHpg59Gc+hqHfa+ixMn
WHQelvm07kIcNaMoTjSt2hSKGwATiDt2z72HJi7O7wvSob1FM/A9WfDz2WtyodYFsEjXqHMCKf12
KtkJhqIZgGKDCL6VeckykBzzW9cVJ/YzAKXL49g9Fbo9EbsOTptcK7FU24qzKbHxMl31oYv2cy76
8znv8eccBNQtBbx6haB9/GXpSZeFvLf3DS74bl7bNB/KsCsk81+gk0KBrcYW0m60fqr5BNiPMX5j
ZnkUtsGZad1y8AC7+lTwiC4JAdp011Aqb/3CiicSivaipq67G0sVNoJU9mbCTGxyPHUb15dwnqbI
+c65KAZUJC1PedXm75lvcugvlksKYuu9BVp0A/02fVEUo04bzrZMdtH5rMX4UDbAE7pZk8tY180V
4r0860kTjp2Fbh6FymWSXq3dhbU5uQDKT1NRmulQF3TcRnDS5lgoW3yUerSbvFnW26kvu3s3epaV
+Vr8CjIzckfCNXihQoCVZkR1leI62DPmiJwyHADXgWwBQOgZMULmDDdwemK5suuyfujNqH+Z+7lo
UtUCSZvyZ45OTigICt9nkFv83dLUy3V1wvs5n8LNyqw6r/pquWnHqdrN1A0x9Jq+FEC1PiikmwsN
R0I3fuXz8fm2KTT4Mg+zB6JsnbpDztQ7lLciZUU7wYEQHq7nqG9hj+QVfW/NatIq93GT8KaaP8A5
D+isYmx23QppVdR8+BD3M8mEyu1hcRIgdannm1PP6wh5Dmyx1hF9ADkfQnRogCRGPgYDFA0jY6pH
pfMktkX+nqw0PrbQerwv8hHuXT3oJgmZC/Call58ZssgMra0oBjrkfdJtMKpEsqj+LNewwqNqDp4
4KWwh3m85he1IU2i2qn4GGwAmzQWgfSQV/ldoSExZnPpYCdUSul0GWoQfZD1UeLH5qYvWALQSbZw
IALaUzGvhkdgPugRwDAky3WCRY3LGK6jYYSVAP5dl5R15ekEBgGJIelOo3iLgavVkVB3nWPhmlaQ
qP0kzDGUp8qKLAxPggUVqYrVHbTSid8SyYsxqZtC7ctRxPcUzoJdgrRiLu1E5fVSrsVlq/pql0co
yiJOll+ZU/UZgvb9hfAO6me0MHvvvJ/vPWydMmvmNoauqTXA/05yT9czr9PZVD6DUyHyfAQLmtQ6
GT4w35PLNm+U2iDfFnWS6wjcY+kSrnsJh9CSFQ0yY3aEEKonEEm+Zd0TwOMRB6bfDuo8Lk6jnDh/
i5cZoMYygtrDObhx6Lq7etCxTXLl6hoOiiiT+H4lS2KKpv0kqbL3OmrXgzETvu/tws/LYIBk9gAS
oIO1sCSqTiHzHKf2xClzTvmxqWP5oZqHDrrRXYVsMg0l3VGrYuCOvthMcIrmrrO8O5t8v9wKp6ov
SBLo7gyOZkCbTDJBwF3WUWSzIEt9GxzunuA4IPpcCTftRVjGA1MDaFEzDXtU5H7TIg1yGLwYYiM+
0Knt7w1fy3TyyB+EqgeT0Bm0Jq8tOKxSEM4Gzoedj6bs7xsHjD5pJwFnxZi2B11U0PXK0bpsaBmz
rShI8SWPiTnTIyAbh2CvjmsNZZ2O/Qi0ZwkfYjL7gxFiuHDQP94Ziaqj5jZ+GgGhXypTl59NFJN9
R/PmsIooJOtKVBb1Fdnm1RAlUXOqBkK6/HGMc3Et8wYC+lkVWU8kVf8f9s6st21ky+OfiANuxeWV
lGR5j2THTvJCdN8k3Is7i+Snnx89gzttyYjg+zzoRqOBRpoiWXXqnP9G3VDM2N2CasUy/G+DpU3b
KG2OVdxnO5qJ/Bq+E0rUFirQovG6Vbl8iNMC2VVVlUyKtcj668VzgQiKbvBDTXf0m96a9AM0udjO
c5zerWQWK8LO6r/cdBrBx6J02fVdZ768rTez6GjO/Nizrn0EM4EG2+yEKtLyjdto9d2AVOtIqUba
B2w57sGqojvPmur9RKP4u3cpIoGVefm085vOox2bo7/quOxZgEKlKCl6w/ilocDcMtvlr/0ctdf1
MjWbWnjaXSlNfdvkg61oWPNmb5aZCkSdWXt3LobbJB9GCcQjrxTsamjYxfKzEdTihNbloUtXfOZt
TixHAV1uao44DB6T9txVX1MhR2AdKbIHRCFT6DT5oXejZedmUtu4cYZ+qaGg5Epu85hG/63Kl7Pw
Q8RwLh2312wSZQHY6ql9nQEX3PYZkhS9a6YvA2aNu8kA000WKhLgQPfTmYrmq5V3/Ic2aR8EetMl
WEbbf7FqnYNmUZX8tQyJZr3OYzl3D826yRafcvf28DqLWlb4zAGmSdXsqRvHJM3XUiqiFdzUVowt
0vmzN3bkAf8Utdl+9boeWM/omNX1HvHfbvCz5lq39eTHKIbpOKnWeBhqpFNbsD9+h0oqzoc5Vd1P
b6bsLmnm20HXu/LVrnL/RdUWiDSQWndFr+9t+hW67qeek0NX7DdftY656QwrRm5TAIe6vT8dESNC
BIwLLLhrlVMwZyI2gl4MzAATuJSxgeXnLiCwObqTTNGrwnfz75meD/nrPAuqXpwxZ95Upp+4d1Te
qXt4w3ydqae9Acbln76Zq+ZlNiFN1Hq6eO7AI0LNm9xa82A9a8bEQTG7S9tySCH4QquxAAwmEBNo
R790VpleyfVIT4uEKQXtwLW/9uoL7UdHOWflhCOj/CE3Sv/OcHl87Yz6K+jnQjZ3uTPH01ffl+yc
Iq1K9AOOWNs/RQXJKVjxNTI8/2WRhfiWxk19768w6FB74EGL28KUDJZ9Zwz9sC/bkbed59xWZDVM
G9PKXBg9CGKxsiv5UNjXwhiVjcSw9RWCG7P7OVuoCvxeLvd22xSHqnXXsl2u0Nlb39NPNj2MZyMd
KtAgBqbOARIvQsVbGC/A+7TjsXeiT6JtVYEEJyiTET1mak4Cpom2Cee3yzd2zx/nT9I5LCkv8o2g
euNnBmoue8qtv1ud5T/os10+DH7Mss25dz2hIbYnfkGS5FUZ9mMPtNaszIE508og7VH88+3orCGO
fmrx3H9fisS8itw62zQ0xtnVOgHKEEqj0G9l69la4PRGv7VEJA/uG177VgjMCgxytmL/7n8GBIsO
6WGc/ewxpsuzQ1MuTvHM4J7/Xqwm3xdIw+RXlEpvkNbUL1ejqmi+HZUMAaVK+9vysxVns8emoPSs
sJlbCHZOWThMOPMEPaaKufvpT0utggwoOrpyJU+JAdKxEMWZKvCWHiRaQUBA8SiIhljG/X3mR821
MlayBFIwujVFL46jtUK+OUxVGVpimb5YkyzK6zo183u5rpB2hetHsfJcmlWCzIvaYjdmum8/CXCS
fic1Dv+redKhgso5obFLAG1v/UmjRnpvPz7t/Tjapjqr78UeI0Nd17SL/vaNjHP1ltUh/JJLKDll
017ZmelcDU2ii1tJHciv3Cqvv2j1MtZP+jQ2f3HsgW0KMfC/itPIf3nrw8oB2GQz55Ll26W+df12
vgIDsjrdeW0/fRqsNBDOxO0qOVS3UZ/G9+i5tCuIZP0RRA5sXZN0UF2HDuatuX5b0/kAFulxpnfB
qEEHREiWGfeq4j5K9AKNSyIf40LM33ydPsppVGIcNY6oh7YxOTBqVJ70nGC4UVPCGEh34XEtY6wz
DZuDSDjO8yLbeIPgNUcyFX+Zkk7gutY4HbcpzFvyJRYafJhb9NOXKpH6/RiLdv6SODkIkKVTOQGl
NfENQdvYhWKEc7zJPG1or4bENJY7aRvW9bDWZZEucBD+BL4OHrn2tuur7mv4VFptKr0sIq3dlivZ
4XFS2NeNBj08jw3VW7dSGQVdElEnRVGxQjmUvY10Oa9se/RfWkn3hFCC1rQxI6qikN4mqXk7398q
qozowij6ynt20WgGvDUxHhOdMduw8lH81rzI+lsbvZFTfBDlkIUyH6IRFVYyfwH16nwUqGXTXJfQ
iDCKdRJ327d2XOsWXpC5PovZoxJlQwstlmQA9su8LjBD11XQR1WefPFT/puFBPC71kW1DCkj1hDI
sacjniwOQGOdwtXiCzvQOiN3H8Z1R0ViqW5d8FbggHRgQzB0sdBVkjlgX6mhhqBKvTIOuiJKqmCA
PPbXZkzto5ICWIEVDIiz3PU07B3e3NIjIXXScWqCfM70ay3r52PXucOVl3X1i9EVRRU4c7HC6KAq
b2WcESZ61s0mKzYmF7ge50KFbp2oe8tX8lCh/rtqkA8/01HC7r4NLbMtABWKyt8WoInlJluozWGq
omQ7AOk/6EZj8z+JbAp64k63K1P6MOgwTG+ooMFqDHTKyU9tBjkNhNX6O1Vp8zc6DpaMbQjtdzKI
7nuZ5dPVWHheEmjYjjlrl0JAOiSFHo7IHJ40SvbX2FjGXYeI9I5Oy7mXfTLcyhLewLLn5KVt2/6u
tor6uzvO9rfZKLKdr3Tx/Ia5/r/E5kNX8K83e9dqSIKJAMP/tw/jTGFz6mT7p8zmf/7s/6psDMPG
QUUmgIuRAWXMKqX5X5WNYfn/ha3YBUV3TdPBkvdvlY2j4zjWMbggA2bV8Yf/T2Xj/RcwpkCusJow
oAA+Zbt6T1yg3sGb4gObuGiAPJef955HUJk96TE+hmfPKl1Qvs4HqLWcqZFXS4+ONvAXyzIuqGvO
L+qC4KPKcXCScC/rf/+Hgs5qlsobrWR5jln+Vpj2jtmFaC5jB/YRaXXgtHPz9R+v5wNxzQfXxN/m
cZerTQZVz/trNhXS6SqfpmeFjwLhJfyaONpTVcG9j0qLD/polOPPP1/0vYxofboeZjo4IcBUhD2n
XIk3tZ01DbF6zpTd+GFtWAv0saZp5b6fcutvr4g149VCvpi9/vnKhsX9/B9T8nZp3ilcFAIv/9yA
FJdm13l2Nz4j2zXzVasoXkGFPCplWc97uE/7gbl+We5HI9ZiaDNkvDuzjrRf+KXxWhiON4nQTAzl
7P78285fBT5DVE7ozngm5Bq8fxWz3kymnlbdc+aolbEaq6zsgwGRUXztRXqlrrLc0Bwt+PxlbdN8
07TBZ5464vokjVvfKtrnXjOyf2H467LNkqvsB+NKt5MT+vrPX5GOgT0q1lyAt038z3Ve09t3xhDX
z/HQeHcyBlfaupXRanvcDb4PFjcg+v/zXZrrQn7/4n0KELyoixwTH9XJ5sqdfCk8rayf3THyCgZE
cI1NOcIMZKHoJuurqhHF7nNs29NPUamoPKa8CDuMB29Y/urdJerZjDPqaCD5zJ1f9V6Z1sPS6oUW
Gm5u5Hfdwm7aVp6W2Lf0PHgK7aYGV/CbPnX3RiIW9/NrhjcCM+wj9NUd+2TNyLKHYxR19WyhKX+q
DGU+41Zm6lDgFAzhdi4uvb339Pe6g5AAUpQp0bZpeP76oP9RpRAuJKOW6tVzsqg22SK2b0qGytb4
e3AM6wLXfiKkfbsatcLQETsixYQNf381L/cTTTeq4tkofLcNY2Ne9JsFmb/aZ81czDtnmufmSk/i
1A/HTG/KF0tWufwFqtBU6YVVZJzdvEuiAnkWrmPZNrvm5OeIri1HX4rkGe270r9Wc4eTrmO3wHUs
urfkMRygBnMYiqhPysfWGbvpGna99sOk7+YmYAqB4QjRyRsy25RW4b3Oi8meE9h9BnSr/z58P6ju
79UDPD13PUscy9VNy7e905KyyAxRGLDlk2JSa8MSmMFGuJUzbgbDaHTevu4LvX1JCm9UAWk6Xn0t
9UqYmz//jrOC71J0WTC+bTmcqqdv0cJb3dbz7D5pnkyeRlRycbjkcm2eJ+a6QM8wp24w+1XGhSu/
6dzf7ftVHmObXJp+wcLV+n4BCRvSKqaSP1fzbLmBCe75rTGwLdxUVpNMWOJGL3o2kXuUWJm0Pg/M
FuMRhr+o/I3LS07XS4V+7KlvMsB4T0nRIOKpZ0DuLBbufTYJt/YCO5qwS5ZpVFe/F7y/QJJejtvO
N7vG3cep2VghUKSGLidWY7Sp6rxrNhPyKvfYuVJ3n/vON7+ORefNf4EZ1fJGZaWFZVB1/ZRdoZ4s
8l1RxwtTjMHIsexs2+n617pJtO771Nd++t1GKapv7Tkuh9CVjaHus1p3xy+D0i3sNp2jWTg8UmcA
0A8cY0mn6z6r7ZTJXiGFTUMVm2n5Je/cqfACP+lS7RGyG8OWKOO+f6SEYcuBlcyKx74eE/vQ93Bu
TEblXDUYrEqv2bt+jJQK75UT7Tol6/zWmwB+n0qVMrQpC6bgr9nw3GQjZ6S9MYCDDuKIsSgrO2qW
NxRwXrMZV92Gd7b4t7ytrtgPaVNmPwwzz0QY4T0sENPm8XjTQizlOzzftn7VR60OzaJj9LpL/TmH
w2sGiYrRUZGfVFf24PuKIZDGow7KarKm+1ICeuGWayrr4HZxwyjXpY1xnYpyMm9nOWv14c+74bwJ
Qf9vodOAdic8wDZPuktXQ+bMToie4qH0nCt/yO0RwsqcpkMZ52RaVbMrx22ZIsgM49noKnC/McVD
lpp9869hNjNx60aOvrwit46MC1XuvYiGqsHPY+0gb6cN8c+s000apSLuR7ygpjP2fy3SSBnTl7Ft
f5lpNEyIjo0+38Ra0lfgoZERX/CunFVZfgAPCPMEjaLH3+/3bJmkelnnKnoaFztLt5lCcBWC5qZ7
WvKhuHC752eMT7iBwd0yiaz14KQ1AKP261oX3hPkrTM+ekVT4PorcmvZYEfWzC8txPXapg5DtPXS
TIrQmCwh9x6OxEs277NSuf4Y10Slwj8E/Mf7e0cBhwwZcflTa9U4kJ0CEcamQnMuFhRfkxdv+mQe
hzxQBnqA5wsrc/2/v6uWvoVfxWFhklxAX3FSLWe3V35FUsBTuTo4HzNMEMUWtbRXx8iu81T7XbVl
Oe/sXHkaLui58V+rlYJ8sca41bYXfg7ujdOfg4lmtRzQnzpnb2bQRKxro1yeOtNs+6fGiiMLL2CW
ocWu0Jt0m0VPmmmbjJZ0HpsBDHI7u9kQ70raBryrumskFxIkzs5UHzODy/pch1MDdO/kBaWTbUqn
np8KPW2HI37OaLhDB++Mt3VNFbmumwqtjwbEUW5orhHcJdWCPPDPz+Z8j5ArAFjKEI3kjEPu/c9Y
nH6BCZnGJ2lEk7lv7GH5LkthOA8jkgp5yd11Npz4wnVpnAmNMhlNThdGOlbSo9ManqYq1udQjo4z
byK9MLBL9wBRmxrSxP8SRXMU309y7ornEbnQuHUbb5Bfe5Tg5VYWy5zfYBQrsH9p7VhvfRXHy02K
EQB3VJVYVRUkhaanX+pubAShFZFn/uI8w3WbZprq9/5UTuolRttvhZHj6PNTVGtWcqFrOO/ziAcB
eNJdQVAT3cnJ053bCm7WUd3T4JW9/mAo3/nFj1Hf6jRWOVKivhm1EOP06P3IJrgyzLQTzHuLOdZ9
GHppw95ZqrVD4cxTg6kdFU+YzVJfLvzU8+XosGVNRimX4Yam9P06iItulnhHa/qTYXyNa8segs7X
zacscr+PQre+NEglt2mlfQNZsS6oHt/wgfcFwxHgB9QsRgLvLJ+mrxsDCa6qn+bEGFAS2ekXGsgf
aKKLxxgnNarnqt6bLYgh6OF4bTeOea2nZRxmbZRcmhbON4Xj2pZLUo2zSnT9k0pui3aa7bntnnwc
420WeIkcwU0muzcb2D+tbspwdp0+/0WzvaTIIxvaPju3e/1qYkkVSdj0+BV6Oiw1u49tIUdyHcSy
iPvBZtFfGN/OT9p1mOLoAfbR4cxPfi/xJ8wEbV4/ZXNm/ErpmOL7vPdFI4M8mZzimwPB04eF307Z
rziSpXcBDznf1i4lgWVDYJF/7iZjUlQSfKF4Au0Ydxw5kR02omo2OoTFQ1cm1oXqef6GEBvwYggx
AUfHKfd+uY7IoUZ9rLmgHI0xKPA+/Mqw7lTHlMOnu9BIfHB7DKorvkUv4Z2pp52oEbWQfv6U0h9j
QnHKsKPt3ZV1uuyjzC/2ny3K8KasPU5R3/M4Sd/fnenSqST1nD2Nnbm8DtLJ/cPikL9zU/uMo78+
fTUXuIk7pERZZziKIojETP0pfYpQqd5mWO/zRwfDfRfinxgu1cQPniWl3/QBV2kOCTt9f28IMJa4
0NL0Kc1U4m4Kw436x8WaSgfzFncejsOcVRe8fx+0yh56Z0Bin5aEbKOTJ2opnjM+EP/YxaIU12lU
yp+1k3piF81Jq0OdeY76WsgleWmGVlehFS+auyVrpSruct8T9QPK0VK/Gizc5ZfU+Wdooo/bky5g
Ha35+/SZOFrpexxz7tGJJ+i0YJCFZW/qUtiK1BppzY+NVo7LrqsSg5bAtmvrbi6dWO1NOTRfhqjs
87tK0FIWOy8ytQsL5PyV8fNYiWQGgVrQQ71/ZQ2qIjm1sXeMQFKtbZEtSXk9lpWIv6UWCokrs0/7
vz+3KEk8Y8I3iCjCbU0Pf3LNwkEVlDpd8lSSioSHUDdH5lVvjIi+mLX8y2evxh0C+uOtZ3F4p6df
FUPoJsr0jm1ZpeVtktiV90PlCK8QjeYlkN2fr3fanQuy3mj/ICEMExPs6eSmJbLHVMb1aqcZXgaU
ODuNQuZu3MEokUZaRtQFRUmwyYVj/vRVrhfmkercJpCpeboPiNcBqlwM98hZVL9iArSH29LAl+rH
hvO3PiBEv3DFs7FovSSIIoFWOtWTu32/eupela6+pO5Rr2o3vXXgVR2yFlxPhnaV5N9n1EfNQzk3
8Ys+lKV/BVEnfs9JqVcXnvrpMckvMWn/bW4fnvXsqQtvTsyOPL6jV4/GDovCtOsAvcICh9/Brt0+
zJQ7hda82Fd/ft8fPQTsFOsRzWo+bwSTxEO6NE/usfKnftf0ZvtYGjH5PRnMpRXF19GckfDBcrhC
hmZvimlSFzr9D+6eiWsFDFh0bKqTEuhWbrGgTBbHLhPdX6YukSMv+Tc3ivhBpfZoUEBYeflnJ1GB
ho+CDydLfB0J2CcF31oUhG1VO0f8nn68a1RUT1vREoyRBAvmz3syq6Y6MIRJGMhnHzvXXhk4BxcP
t34KGNJAM2vUFjoTxlQCNYQcupeiQyV5ZSDIIFFnMGxn4y6x9QMmJumyVSFcz4cBrtG+RB6cNi08
+9XZTxn1BcPPaU0j9cq3ERsYR9cZkaMguXomWye+GTu7/fnnO//gUrA/Duudyu2ewZXE0SBrBQs/
xk7bmZupiF1zV9gIVn8kSjbNy58vd1ZWVhgKE/VaXABJT+tZ5rqLXROwclwqgRIWC6oadv20oCWR
icImGmgMd9GF/XxWRQn+W7EWXhE7C5DpfWVpAK1oEnGF0N6Y8aHkTlUI1VBVT1rZTPcTbbzazkqP
hgvzytle4srcLxAX45JLePj7K8venKXhltPRjxne+yD3vEXsR4Sj/X2uSaCWTlPNEq4R+HKfL8Jq
Li3tDx75WkvAWLg5TuWT7RwtNW5evxgQ09CiGEU6PM5FUjSvqozd5UHDt/Gr04YpvVe1Yb9gLU/r
L0DNSbrL+8xB0i3z5TfujATNWdJ73UFrpCFuW/qzT6U12lDCpsNgIGAHKYJnwx0e9EKReKQfnWjW
y72fZ7IJYkR+aPtdr3C2f16M52ufpFG6KK7nCzq+kyfjNam7Ev/DkY4vMYLOjAsbk4CR6RtcHKZ9
YRV+cDnscix7C8ALg+XJ5YCK8dcj1z02zjz2e8Iop37T2bVu79u0sfILD3M9Lv85KSNqw8DpkySM
fmGFbd4vPcP2m0nTxHDshNSc7Wzy/PqpNC9RgudLnIaIBsxgffPXKT4F812JfLZZX52XdFfZ4HVN
4OqyvSur2PkxFYaV7d0YP+geWEmZF17iW8k4vU+SYmlUhL1O4idbrO1lXKX50h09+nGLXMWhzsJu
yLUlKPrc8TatP0VuYCEaNsJZ1zN35yapsJAGRoO/GQkZSUNbNv64TZa80YJuntvpsWp82bwidZb9
FVxSZ+zgORPzRk55XdFs2wR3fXo5MptTHqGLLaaskxuZdSfOmsjsj6r0xA+Bp/mnrMf4d+t6Y3bh
jD/vM1bcdZ1QTeZU6LqTiw2LkzoEGPbHCWXacu8mhgDSQYCu9kZrRsBiXtTHm8ZfTQ0Vjl4ogaTF
7dTje68v1Kjz+syP8T0C5G2W0dnYPCxdSQyO0R2zash3sWW032xpkBCxNNGmUG17m5GZcmE7ntfF
NS4JmoZLUyBPDwUAxchBoNwd7SUnsQ1rfIFzanHjRwJa3Hsjt/zowlP/aEvC5QKjAknoVLv3W5L4
JXJzEjyO2F5xE+ZJIfEQNQR+XLjQB6XGWW9ttUC/AfvvLxTPiGc9o2JPLOX0kgLmhxkBolVQ6sOl
SeH8Wqh4aNeZ01dI6RQYdtJa2mXn10dfRg5IJacFTifLxZZgW714+uwmsWlLGUo4HlZpxfqI/6EG
yHoxdsIx5LGWhPQEKQF6iA8W0jzufK/Ixe4/uJxLqhnNsAfyeFKz58lYMgIF5NFo44VUhprETY0Q
yKQ0wwQtrX2J8T/fCkz1hgN7Tgb3+g2Y9/c3d7D2iZ8UR7M0AYIRxFb2VTt6/cqPxmaNYmqEKdhp
tijLCyeGcUp/cFIIvp3BcagDap6Vck5nDg3V5kfplmW+jewuJRrGrOuYzJdsynq4yjnu8mBUM0F1
bW899XZk2aQfDTYJcxp+PGLsPv0KYGQ8hhkLSuCsNSehQh+qqcqPtlkz68wGFmQZ+LkGJzVrBLZc
mn/OCwPcD6cJIAbfRTjbpb3T6amws+xoSrfYodWLstAtnW5nGEMyBXnsyvTCMvvgrXumzb0Bz7Jn
TwnIDE7fSrRoOKJxrndU4T127Hw3uKq+i7G97hSs+yUw6YP7pPlhXa/NCDv4ZG0jjnbVmvJ4jPFw
3eRE5mztOTWuSH/L9wlOzUdNawst4Ckke43QxJuxInq1GKfveLLGW2uYrPvR6Vqm064hDLTV2gt1
7KOfSHn2dQDjVVRyckpVtWEBao390e9HojjHyA91jJc3yqnVLtUX5wK884YxvG8mkDa9zQjWiumf
Nk02ECqpvqo7Rqjuv+lZs+fomAj8TUbnIBSezjbOTfxcDZ8pqonrvUoIEPwhvF64V9WSty9llNVJ
4OirzdDX6+UGRWeabnyMiFv+/BwUbm6/EjGF1Wyskuzeidv8i6l04mHwsM2fbiqwBNlI0OB4mXxO
68liK8nEAdw9tIPtXVnt0CncaLnwNpPStONn9yrMEAMvkK3lWfD676sXSp9+JgtJHvklYGF1tiAf
tCYydWBzdf3CcHV+8jDWMLnSytD2AT6fXG3wy4lMKMkwmeSo3uK8ukt0/tp0WH2TT9chKFhaJjBG
jzC+06vFZkZwCrrvY1KOERBM5MthAAVICNKKO2lkl3QCZ90Cn3Xw4C2YHFGkwXe9v70SvQO5SLp2
KIhD8jeIad0BPVFOe/vnt3a2y7gQYC0g41p+yHJ5f6GJ71W0dlRqh3Hp5y9VbhQMCnH2WJY14TtE
Rl/qPj+8oPAAeqh55hmXHGdauxB7Fh3SylUGjtVO9dtoSdN0q1Fe5zDzze5zAf0Ml4C2hsPdoc3i
gw+nyTaGaBOs7LV2yNglO6+PlidhD9rPhVPLvVC3zuo51+KV2T78KKrj01e3JFJlQhbawZ9NkpmX
ummM/ewNxOjnBI/m24GeT5IpSH7GhUt/8GxXjQ8COH4D6sGTl2lGeu9QlKMDCoFhMxOVt9P4XMBN
W8fJ9WgofffnxbP+/95VTAQ7HJfMtNAm4Donm9DSW6QP3qwd3MYnO6+cEq3dxLUj8ivi2d2n0vQS
ESyWnSUHPCXNhbV7VgOg9li2yDXWuMuzfrAmQBslQuQfskw07nOsNLo0hyizHbRRU/z955v96Gor
fSnQZK4t/MnDdYuSIMpY9w8JHbax0/LEjKj15fTUF0QdXTqh12d38myRP7D1IcrZnKfP1hkzbNtW
4x4ao9dJ8S+ybgmEyxGzzXSrc/4lZ/78NkWhliPgVrY0r6Op6mTYmuCFmzo2tSzENF9/Gqkhd5Rx
jfERTM0/a/rblPjKlEQ/2MZ22s6FS8SWiJMrki7c7aef+foVCodaaH8wqZqDFqdzPrsHaJBcD2dA
BdLmM5dg4x0ofYr08PMXpAUHUUBicL6kLEONNnnu7qEyGyNeQ8O0PvTdebxB/uJ//fPFzrerA/CM
5g06FcTmFD2xI9xk/CfnUNrmcNXzWYQwpa/al6q39nPs6Bd6/PPKxPWgMBkNYeEhN97XeuIJtIrw
I+cQo9UNkzwx9gYfSfiZ1Ea1T8feD9ukKv+Dm4RKpcvk6PzAaEJCFlytdA4qV8b4EJM98HdradXX
JNG1B09OrnOBiP/oNhE1AjIDJwCnnFSlXo1VzmsUhzLBjBewV7T8fhJdOYdgpK37KEia0oNM6/Xq
wnr96I0yqLwl79KXnFKEspVNjnlVHIwYffAm9lU67w300OlGJ2rprkpqlX+2E4IscJjaAPoY3txT
T4WVqVHYKS1qMcbTdlRq2VG+podqSa3/YAFxFQ7uNZj3rAQWmWsuRSvEQXhpekXGBuR3qyEWHGxD
bjSpYGKdbLlwyojzSgi4SBPLJ5SwR50OAoWzemhEKw6tLtInUceze+0VfHVmyxdJnNfP70nGMRov
DDIIfE5mcDIRzBnHI0EJI+lVbpXou2US02vdyyg0y+nSzfGizm6PG1sLPCTMB3lqnq8WEMleHEzR
FljaLdV9AyjszRt4gTrblsTjJ7cizrrmoes1mR7iyM3nDY0dsS/5oPPoyZcu1S6TJZ8cicWSJ69G
hjhkX+aNFx/SLtdtMhPjbNg5iI5X82dN7oUgNM0hDgl3JS7torOXvdYPZh/4neMSDlAvuhnikCSn
JvM7tlLa8lEcUtigordZkXhiy5RE2vvsDm3yLV/M1g4GE711EnbO4DfbIoq81ruK5znzy0B6A+KE
IDPsyTyQ2jiKDeEVdrsr3TITP6WxaHJC/U0WyPUAG2junK6ztZ9uU4zPVuw0ThtU7pBYr9BmioAZ
22M0/Lts5BR72yix3WXZNxPadWTjElYEtZVKFbZ0BWqSKZQtQSGHyH40ek0fSMwo27J71lsHp02Q
jJ5zBO0oyL/Va8lHiCqSPIIcy2zYeZV87iKnw48zIKjn+xjy0WiFses0Z/1URzd856gkATlt8e+m
C+WusNTvthX+F6nQCwSdqGq5GWfN4EDp+978mva66jaIOZqnNs28X8Q5CDNUjSGXYzyVHr4sJ5Lm
PsvbfAiUWVRqJwyNT1K0Il+nLOd6wdubfivpeaZXfRyW/gWFfPmDCJyez470bkEmUu2RjgBwbcRs
1rpLwtgijiTLWuOHNKdUhC35X2mQDSk25WYSogH/Ta17JJJGeixLA8FparpfTIKh9qOjWnpaU9U1
i9SKmk2/2Okhk0AzBAbHeshnQspxT+6R8MKSz0vs29Fv5/s2UvEUSo1UGL5JgdOcLBWnJp3LaTIa
F1Fq7c3MWJ5vpkzyWSEjHsZq63Nhj393iigk00Ve15Bt6WNDGq71ONgp+9KI3eQuNUqsyla+RFlg
6KUIYrerbpVlNs+Dkeb6vorcWf85IunlAwtDPfY3Jt+lKreqNXyS5GLI4dtuiCJxA92N0UpzRxFO
XbYUz4RHRBbxVtkyy2DyU7u+m3VXT8iyKwWfbUqyIb/rB1FFIwltZDjsK5rCaKfKjABYGet2tm3S
qu/uMvQ5vDszeyYDWHv1ySy1+CzMUtQcxhnhyX7cK9LEVEbAhClbtW0TORUhc3tRhAVJAiJokxoX
wyqwI7c6ycwSXrol/NWrkujJddOcdBpHEnmzGEfq+JCGMs4HIzDHrPxXt6ghQdzOt0S2mcNHOlw8
y/d+MZakWPBZpgpVr9FMQc9HeviYRVwt5C7xdYrXkTTV59EZyvQO6opogFJz8yJo22VYNlM8ZsZV
1DjlfJhacK6wjZuxIjJQcgaTgXEHXW7L0DMzastUZdGTysD5r/lyzZSHUV2bfF7JmqPbojFa+d/s
ncdy5biWdl+lo+f8g94MenL8kffKzAkjnWhAAxoAJJ++F6Xqjlu6HZUv8E8qqlTSMSQBbPPt9e3D
HqZonedqOKZem1h74TPPvhVFar/6o981B15ibg4WFkHp3mXT6yBtjOZy3S/RZHeyvqqYZ8g3KzG2
OJQ6C886UUG5Edq3Dlrr8X6wk6K59BeysNXSivF915eNOiVBcckc4nROa6bO9yGYoG8VXlQjM5JJ
3N43ik9+6rqsf4ymQf6Ww5D49+RBdbpTg41o2ZMUi3egrX1k/H24QCA0mebZB6s0PDh+5iokBiGD
bEyNNcM2Eip0T8lA1+N3UtUSQlY4+f3WBiNIYB8tlr3PWwzWnifj0qXa9GOK2wp4LkczS5PlOWAm
P8nN0Q6Fl+3agiTB3hYUL1FH07RlphhXhzg+uVGBZr30pnF2j4HdLtOvFC0GNkVlW1TXgTbKHKBb
5PExWJzU3TEDsNpd/tOU2L9HSGunB4tChFRIiD+nNY1t6A6YzL+PpSuv+oRZxg1eGfYhCzxGmqa2
+UN4hBLy0wFLIM+0BapFlzdkU1o/0r+0DRgKqrMJO767JbbkvquW9l4u2SS3OHSl6TlV4RvIKwv4
XtfaZ22m6ntuYyS/C0Qmb5qhDHe8cv/M7EFjM41RxIdcJFb36LnUZ+bYyY95SfbCEZqyw+ee+mqB
9HvKsxi5ZOXX17XbUDzG1i351hV0ExEPOb/Qrskro2Y/2tRjCm5BA8vZSiuvJX1vscL6neXVliI8
OvDwKDRVmHkNoxwunMVzmQGcyAhpJyxvybiC4NvR5dwtdfLNOMyTb3BMmAawKIxLIhnT3i1Wasud
tSj97I+5F1PPN5l1AuMcyn2oHPMcyT7Baayj1QN11RpJgOh78oiOTncSk1fBsMSq7GlCiLmL2r66
Yqq2T7Jt3rvdZo450ABdrESMzvViw+bXObvQZtRvY4vQLfc+KJ4LvDe9y2mYbbmXCE++Cwsg3RHV
/9IftdXE86bx7QUQmzThRTJRxmbqkRGLjevq/KZiiB8/mzzsvE1hYqSOrrL9qz5qfWfDTN+PTFlJ
x0gdEpZTa2EPp3pngrKCoU+Se26J419VceEyJzhG2Fvc6rzp77Kk7++QcthXnKIlMEI7qDcUpclr
J59NYLvoukTenkfPehl+Jxm0jbUSHFy22aQPmlpQsnXDWu/argjPSRMnN3JJPBwMXdk9IRCJcGAq
xjtZl9aZkKV3r1Ugmm/WErT3A6nEg9OEw140TRNtxVQrn4GFOQC7BYDlum+WZjtKbuwWWAquSIp5
nu/IFRnXp8jyoKfGOZIfAC/EqW7VJqpwr+rQeQicXB5DnOvO1bISv9oqyWDMtD280ins41+Qhr6X
1CCeLTM8A41X16NP/87mNPzl5AOuZjDCj1UauodCLflDDtDGOprRMldTUFX1doVjw5QPYlD0MDGZ
iIsbZu94N2tvTXnjb616aK4zCeuNicV4PyWxuca/bQZgqNRtZXc/QmOyU+elaQL8UTrzhgB9ci9y
JbrNWGW4wC7oQrrTFIFug1qFb6BdBcnBtsStjIMZY6bQWJfM8DjDyV8s52Uk6Ty74eiTAcLUPXtx
EJzmlKnCPakjC9nNZLxfJPwSEIQhZzRE6xeYPvZBdA0TH76TVftpKsXGg1cgILAV+eOgh/be7SZ9
bu0s2FtRZ6rtgj+fcz0GLRCbZApZKY26Lboy2lT2fDsI7V5QTSgPTdMVGVzzzj44Xt0fwgCA/JS3
DSz51uAPCZYcKdNyPUBF5V1Ns8U8zK/x+/OdZwtJB45u4UqF6MqCbxVmz2morl3HiQ910jZf6zgr
baKZgFPUMD/cMuCYNWcQPAxAYi1oXxhuirWlchgc2gXEGsz9trhc+qR7hJ+w/LLrAfpaDV5F5rpP
zyWg4nMASpIJmKV8hqcP8NAvX72mcs/xVIg7LLxuLKcDT+tNeR4y11oHX+BDQfDC4ws7wDyhYuVm
8U/2fpiy3exdSiYlLsvVNmGpBWS6hqrbEdeL4LFY4voJjun4rUzNzWTH5so1eCCGkPOeUIFjrwAl
DUWHKyHW1Ex4PI+6sdy921qMeUz4BtCzaqMrzzcGwCMZ82EoiKTc1ohdGuv4fsaRcxf5GoxQF9rg
dRu1XPl43ajVWZCoBhC19ZKnwxyBwvBQFLvW8IXZ8GTXVzFTNsMQ0ABNA7Htwcod9eDr+MCcdgF+
rHDBBXtm+YktR3Swq7C7qpPaGjbMgsKzlvhjmkvQzNEFXoPLoQis6MHvgoCoPO7UQbnT/BDmMbS9
hY82qpHwasrxbAH1BZy2L3RzDgt+hGUD7c+NcPvkacim71nDqNxm9LN+3NVNu0gmb/343MDwvyWe
6IYrf/aKB4Coyatx0mzB4bMMZuhhfflUBnH+HHnZIDFyXeLrCOexXwq80snK6lcraP12HxZpqnd4
1Fg3WEI2fJTaAhC5DGPev8IcjkergkQp8xJt5Db3F7cw08Uyw6tV2BOSlN4MnnKqXShr4ahXrGFI
w3euqXMMPlEae9Ee+zchjouOZLhjCjF3roH9N92l7tpJ5keEbNMMiVQr79wwiVS9NAbruMDyh+UF
MXiiDyFV0mqTYzAZ8gT3Jj+xCoAn+QBrbdlBM80ab/S2VoclZziFQvlb6fOytPdtMqxsOw5grOR2
QAjLiDJjat4BTx8cIuYsV3dTT4HgUDM4aR8l7pzLJUaZeifa0u23aetGAB4yhqt3ExosPP5G6ihq
Z5upI6tiGCi6sAq8RPZ+bU3LEyVey91pBODyQOLGxpvyFCYuJMTLuKhAUB78lQYDoQmTmbA4+AiW
hrNhwEpdE4FPHMhx5c5IdorOF+wPQZMaAd9EIryn+wYm0mVrXHrDFzRsdVoQFuieibG2SHCdwNQB
wlK8yRfGf3e244/ejnEmO7hKSw7LdmPlQkfJhdMXIGI2rRcY2QAXw5bhck6sygZe6lTmtmrDuv/e
Bo3TP5AwBOYSheG8mrVawjkVZVlv8zTs9a3M4kieO4CSPonH0FqXQauV/BkgdxKHDp+c7iLRUW4T
T1hEqDe2B1TwO+UK6bfbYIy75rpOgqGrdk3J8PSmtxfojDIVGDs4Oi2LGxCSkfa2gK/r8hdawzDe
YiKhK85GEPUKn1yZZpoZPzfS50HX9XjRNz2OHoRHTDhvKKv31ZbJApluG1JDGr8EQ73LhKcdDk+L
E+TRxpJtcZcrWj3fK7TyBW1HtwESz0VTO1S3I5kxQ1zBXrYa82IbsdF8kqNj8kNdRpP9Eg3GrU+e
cV1nv7DEhm5DoS+y9mOi12RJC9sc5xo2GnWvxU2vORCVfIldkZK99758ao2b3GJKaKtrNnHjPLQF
WiqsdHtSyj2aKy+/tkMYIrcYcOIrtRWw3x58AVGZxdEn1Ou2ngmW5AKWsNtsCjH47s6hSFCfKhXh
vOWXg52/2AnaMOo9Q4H0oksq2A5LUkYS9rxqvyaLEiDJBrIxc+1EAzj4wIOV/TIl0u22AStmZsBM
c9gGvQqSvSkgH+9IYCXoXb+OoudZdInD5usMwb6aKJlsAl0qvALKIY+6cm/8wcLmoBx8GiGEMku7
H8O8KOFZ2nm1x4ncb3ZoD/vlxivb1voFiX6pLrshtvsbjdhNfR+VMfFV6TcjnrPpOnNdQVDkWfcK
/AFE3Jruq50OTXpNHz8L7mTvQgBPHGeW54FEZrjyENMKqjhjnAEom4bwhwhMl1/lyRB3l0oYyGqV
ML75GfQ4JF+gKMcndlLW4n9pu9J7oQoUFdta2oIVDIAjPPa4VYsHIYpiuqIw5PnnmAWI14EHRGIz
hiu0fmOwneKNk7jzAZNMS/zCbJ2/HNwk6/0L3LisgvY3ChLne2zM8MpobN1vS82n3Ssn57DecLpC
FJ+k8do7RH6e3I95PC/fqyyrmsdQs96+prFYppeqS7vnKLOUQe3TZjLfxWFaiZui6hnR2HT9AiWP
3MdXX4rEVuFXw3y0uEiRtqpzmuO/cRyZoq7xQmmaxd9HoNPMLuDaARZkbANTAKVE3m3cLlQ0zYOO
ROaO889OMO4aBvOTgcia+S47LsPkq6OVW96pORi03E7Uv5AFFlk4nso+BygBotuT3l5GTZyfC7uZ
1LFfvDz7Uudz7+8HcPHL3sIUw8J6LO4i60fIBGS4HSOjyVl8UvSfTVO4xcZgtuafGL5Q4xMBdzmf
QJVU+rfb9wBdK6I+DE46rI67Uw8QZnh0DYK+85KyfK8XO2p+90tB6LQxvZzI4EVdd+xWiVyFHc04
cMosK7KbvAWw8tGRjK9sLAzguuBAGWopXikLFclFJwfV7DFhUMuXEIF8+bP2hyA7lTWGHpu0BYzx
iPnS7HxP2w58iAjHEpYsvhfUOTqGo1/Y8NkC3NkXlHSKua/P8yxxnUZS2k0OhSPp/khFa2NqYeku
3mkVIqJC0RHL21K5xVcaFzyZbJMwjftgHgmfJ7ko9zAD/MgO+L8v7SbVKjaXLoNdzpelinS09/3K
q+6sutWS7d6K461L87I+2GFjT+epTAN88ry2QdM5GnvcxmM2BgeTZjGFysbDyvRckB9fxQ0+PReD
nhaefZnj+7ph9Wu+pJ/PhrStBCN2lY4us2YbqQMtb6vShOoCZ6oG2HIfxwPhxzLzrh5sJLw2Zjj8
d4kqRuts1SQRLzQOx/GE2MMM+zxuxt9uUiTLxpbs1TuY8TaY0QRzW2LwwW/Ns4pmU10XbGjW3gvr
sD+aLKQKt86NMH4JrrDfjLY0w3YsU1keZ4mXQbEBOziSAfXjEJ7dOsjdUxsLvOfF1FtmN2noLrdK
mmQ6lqnox+/0c+fwZkqpvV2n7hJEuKyLYXgjOSvcfTC3uTpXZYFBfJjM85MeG+EfcDXBIbut6Kvt
4jnu8bYQli8e2Vo8+9Z1zWq2k0SZc8XAYtkxplx0MvnJQrfFPXvRON70Gvf4Q1MA6TjVY579XKip
hViCZ9145XhVAawYd+7lOYjGCCD6RNcEvw5QMHJvj9IneJ1p/3/FxDhzXtBV+6Q6Cs+xY4kVoLnp
GjvPT6KYIddAok69k730XbQfg8z4IVkxmxSHiarlnVKggvst2dL63xFIlaAl0dwh8ZS4y1Lvw/sB
UvOw14xOY+9cQa3BOaoHWY2b4uAfrYzoiHAgmqmgFVnM3IVLTw708NQSIG5c7HHG61B2L1FIE2Ne
/OG+UDMy9o2s6POeS4A245NbZOU9QVuQP4jUIbfa1Ix0p9/CukyyI40MbLGnhEra0a7tTi9Q+9uS
2mOBQcgReEg3Hup2LsDGJGWa3CCLSrt9OxrsuACOYXs9MAkzTWDQvbWUYwsf8XUXsYvvixFGzFtb
h8kgHiiPJfILQfcc1js8xw0L6cKhvJxhOW8XVVU8NiIi3oJs43Dk/9Vc/P/syT+wJ13kXtQJ/7ey
+W/wyZu2H/MVIvkfT7/7vhjbnkmZfyVQ/vUK/4OgtOlC/y9zEmtXj6mTBCUJqCgPKe5fzq5R/P+Q
uToOshbax+gsEJn85eyKVSyz5VhzrbOBjCyBo/wfA9u7D93Ih0tv9rv967//o1FYkxQcL//1n59q
oiECPUTbSFwpe/wfWDys0Ou2t7LkiyT3Dy8iYJP5blJlpB/ad9fKf7k2/8fbfbIWQ8sWINqm/sS0
OvM9iJT/XoN1MvpDYDqdZy9X+NAtPMJJu+0nA7YX74TMR51eRvUl07xz32zSLGysCpR5IKdvVCnT
8ELS5fCxwAjDfMG2sddY3dUA8d/mcor5BgFn1C1QkrK4L5axnykrNy4g8n/+Ip+uW4Qom6H7dykZ
Aq/4s0Y07TGosXCNeF5DgvY5aKYkoIw1g54/hlNezL//+f0Yr/979TqitMNAiEd7GBqeC6fn71eu
tyS1vCbKXvHnWyurflNzk0TBwPHGDjRU+2D0sftwIgwOjl6HcQLmhx5ukchqRXEPhFlzRQtCpa9o
Bai5UEHGKxTojkoPS5eBePYsj4snco/XYRdfqcp+CHyZ8iC/U/hLVdwvjpvXv+hxUjViLBT2deNi
CgLgKqy7r4GqhLqg7DDba8y7dhKDDIZwnzH6tIelwyu3ac9PJp580qUqIMxaaRmwyQ4G+hjfIPax
CgqwLvpSyXAWhzzDeGezwDkBs+UMPDfKLqGsh9rnhZj14UsWMQM738LR9cV1n7Q8FS2Rnn9yVcUF
ou/Mb1puGqWXWYGQ/FAh6U8P0xzbww39LX7ToX+VHnoz8aHtHmblCR54795S7OdDFVPjn2fTz+IV
Y8N8uCHb7pZVMoNGu7DqfHr+uAuLkVx5p+5YTiREvBhndcn1qWdUalsrhjN9u7y//kSubD2SvAb+
KY0ijBOFL2GZ4+bOtytDLF+djRUOk3jtTJ3oC5tTMGdQULsDffk2pBx5QBlPk/HjOQDvx7/jPsIX
GdxgmfydvQQw2bZembuz3MjCQp9X+iPLbaChoR8+jAeoXpaCIpCruIiBBC0f7J2MQuPjx5VjGGlF
QDd+oB9md8igjVt9zVZBX2z1U+DgFIeVc5Ze2saijmt3s55H5tRt7exdW1YxUUwzsyhbJbmxoN54
0oCuRazijh6TuJ59/oSPmMoUiDUsF5S8Q1iVfPqhmrlxeWSzjuvBmnhgPBVwK2ZaGevnft8TJhQB
4lpGLc9qjkxsuMH9VonXiTyqRL4/0jLKt6h6607t3UCPVHmKtneCFFVdkEzfXUAbOepFL9Xfynby
ARZaQZp03wO3dawrsGw8etpNR/GKaRmrjOOfbx/Nzeq3+b7KRJwXidwSJ5rxKYmKtrhqE+rW15YI
+HCRpnx9WRPJqW02ZVxNib7WUltckbnLY5gO7q0M6n75SWfB1ndxQNjzbNVezRMUxtyNcmPPHo+0
htQbHvMZIdD5g9DtWBkPEmk7/wwUrZofEk4anYE1bebJS5m8P0lGUcMLG6sF9lUUmvwPdgbsiLBs
otEJJHucux/IBCbuxcd6/esPCdv8c9UCAdjmbBTdj/jdUBmvD/l1tt2FzcXtBlAFG2ycePhti1h7
W2jj9NARiP9x9V07lRTLWCzL+5aVlu26TYnECY8tkG6XKjk1uofm/SH55y30k5R63bLRLDHRwZAn
kySf23/sLLUKQCw/K4qVJtrQZvPrW0/Hvetv/vmt/m2vJmdAdsOYMUpjZoY+SUR1Lacq6ez2BUSB
Li+AN+v5Qgyah9jREeMV//x2n3qpK0YZVRRYNGT+HBCf365LEPP5lDdfbDVmOA21Ccx/FJN9dxAM
Yupj4hVd9IcGrvNv1zOIAqaZaYTw/ihAPymk2B4K2x2T5Ln3O2ddSnWfZ3rrJFY+76qW4iF5W9aW
b4sNkH/eiTDvKEJ4QtV4JzJ7CIp9O+S6LN/wKZwds7ecJc/sA1Um9ol/vkSfZx25RvGqoF8V7iEK
/s/XaGxbj+fXi5+zqqP3iK+J79PpsmuEIu8nZr+Mosv28yKmhR2LTuwpel98rtciWPzDE/IZDcxx
Htmxx+rjY9kI2j4d56q1BklfeXyZshwB6kZEyG4QH6g+YUd0s5KjViGpFh2AF8OOu8EGIK3yDUUL
jrh5mDgMK8rrLLum8PWAa1bFwewzJM1+wgGmZ7w0ypjqCu81D/2eGroqv0IFFUHEJiL6mk6HmQma
KLOtJ9QfLvl7EPQv0uV16JAgjziWOVaa758H5/zB0Nic/fRJ0sBk6Lcz9hT7b3hedJ6mxjGn1a/R
VmzUHdgmcd3hBEIryhk5jTGHMj2itGZRg7rQuqedu6UKw97WVpDCT+nijcn3rvLZLnwq2DMemZpR
IbMVphTDI+13ppficeAk2pREiIi06d0u987ip+0DbBr2YKUUvqXspcyN2IfOH8vo6FkDKD2Nw8Ad
e5uOjpk1o//Kai8lNRtxkhFbGGdrVOFR9C52feoatuWy10UzHBH+EI58HKseR2l6iZFS6zzTaW/K
vcSVnQx9DJXVBs++duGLHjJG7cgHVyj6IR5EaM23aYcT0YH4GZe0KxNRc4ku5NwRJWwZhCMwK/qQ
2GFAx0IHUAPdfVt1Z87u4ycZn7bT/bZwK0MRbioWIXu59btItXjDGapLxyyJ66E4drWhhoNzpM5Z
dcabmVA/q2YMgy8zvW+r/4nKyvfa/RJAxzyEGguyfZWstu+yoqVSMgwdE8fhERjbWLgwGvYNjyLO
YC+SsnzzzcSFdoTNrXUrq6x/0ZTgjz/OOiwfkMnskRUt5AE8oYa1AB+M4PIjbPdtvfANODQoR4GU
56CwkbO5EEgSggaGN2oTnTAnWjiv8rlVhMZ4TaZUa2Cr8cYQ4HjO6eelwRfsWSqe80EtHJ2cNBze
rkADCm8WnTBxptbcDtRZ3FzaE6tRNooQfK6nmjTkF/MwRrwu9D643U5nsQJpHFndyJd5j1NQGRET
/XVelmmfTdRi1gCpDgo+/sc7Sj2shjFW6J27QpUJYjg673FLMH4qZjBOp4+4tn9fE6i3oyw9GhyK
gns8qa3mUsyikoy9oqfmYs2Sm/0rsFMCC5/qHj/yBmoO5hRQkWZtxyk3+sZrPd1Mx4+X1iWiixbM
QcNI4QH6QySGo/+ePsxTYqewFo2kschmXlWT2i1FVed/Gtonffmc0pBbsw8ybrpyvaHs/D2lMY47
h7lI+xcZozZDDFahC1M10g8KsV7Tv1Eb5OJZwH0IOJO49Lsfg4v+Tm6mUI3TN/pjBR15DG/nsDwA
XK6baRd19jB9ixKLwKl5396sxIjpWbYNj40OM6dCctXxeJwHz5nD28hKBrlh+GCUZ7+g37ORhEJc
x+j9EWAjZV8dK+rUPn2Pkti6SLSof5XIz/q9Q1QprnE25qaSj6AI21d952OS6KfauVcqdkrrygY9
R1O8SdV6VNKSKjr3WNVl4ckdjIFeRfS9A2xX0bxQKKVPzJIgQjOeXY/Nc+O1FjcRXVse+IepMmnq
XOsccpq4RpVIioa+iCVnMa/Pp4QRS6zmYGuMlu49YtMVySyzRi1PCZcxxW4UbjKRYJsWXkKJjMyf
t+th8pfqRgTuGFenoYVDhAVp7Pf1s60HXU4IgZyR6AJ1LRThm5xYvq0ImcfRA5rQFKjNsLx1lrY5
BlJo6zEfHC5SOCYEtvmCbJ1oSLCwkiUjpZ+kJYZduqBCuXDm0hBel+OaWDIT0O+1sjOL7aCBenr4
2NiCOq+gBTYe8LVtmcZEtLVG0e9vS4Pz137JAYa8fSRQLgujrzciGFV7ykG5lW+ozrAAQ+6qmrvF
D9rZBi4VcJVmTo7ybTAJx+6UC0I3p6g8LcAe5H7+FKZ+lz/TzsP/GYscvlHQ+47aLqXgtheqWsQT
pDMIzgl87uSOq0iFcIvFKljz1EdZu6+Lapg3oUTCioGkZAdMoR2J18RSfIkxkmQq4G3XbNum+tc3
6VyPR1UEiu0P7arFqa4Ty6NfHRSOLtSmYsNfno1Fn2TTptBLvuAz1Ypdq6cOPNU0di4WuZGumQKy
RodO+Z+GZLy/L+AYyiFMHSahwgBeBYHM3xdwkUU9WXw1Psc6jNkGRdWtQYU16XWtLFXqstQ+MvYp
H6PpG+pIJa5rm07prgHxHV4UOGboBw8ckN7MmAANNx+VoSjSa/mhTXhgLZlYS3aiq8aGzpcClLMp
gZBO31Qa42G6rSbPnasd5uJJ9RvxfKCbJw+PArIhuxasmLKsSIc6PyXDKKXLa9rvdw75qsvT7yFr
j19COzWAnmuHrlGz+UiU6L7ymCbVhOP03C2owFD/rOWGECH1jhpRE5zWCSIsoUjSqLu0ikM866U9
3HorC+H8cRoUFRSNfVpmLImPh0agBKOOlY/eg20nQ/cn3hGThn+/OytpiPoenFQagUxpfB5hmAca
44zke09OM8L/uJwqXakrGxKMrzR+jOT3RcWhF5TysXB1P2QHviIbR+hW5fTcKo8P6JaMzVCtea8k
DYvizPv4JUfO631YbHtusWykNPAk4aF0P1IvKoOH0riTwLkx4iZU8KXKN1NmrHtm7QkzxsVjNco0
Tqzf5N6lh4mbTsyzXS78/mSneXFvt8yxPPfJzE3PPeSPXz5SbOYXWCrMsBLtZENphRcdXPfp+eMn
+HazIqvCXYswVdRN3xAYrgtMMbiwoERMjdNtfGUi/2EexyX63pAVGoLowCDfgclEJLzPFXk1OnQT
8DfsXelsNm5KGH9Me8jprx3SZM7wJVrDTpoPLUWKcShdosGOMR/OjiCjqYpbJAUVQob30qQiiuLX
8WOXXz9qRcqtOfRn7VNcQeRJle7jyGGb5OSuO9b5pgU/MeDIyC78V8mGShDxOv7N3fqcMi8uODZS
j2IRsyDcgXafMkOWHvRSRuIyi5wGaWlHH8kJtz5dvsXGn1C6+WNLlMArTG5I52MTFKSK81HlAzoi
wLXhWmPKczRwkg5mO2fUohDR9OswnKt/VU0VtYjJ8nm8kIOhHhABi+9+lAvISWJ0zrRtYYmSZmPD
Q+RcwjHonZW4XDdUl9op5Xx2QJpNiNcqtr1EZJwREFm4DCkzIHyyj6ph+14gm5mbWUt4BbfXsazB
eoQDPE/UhqpMPn8U1Fon5vTOE7M+mbnISJQ6218ryERzayDsVrirHros5v98fGjHVeupm3FnxLWy
3TUEJ5igeDw5hLsf0RWyHrZ807qW8DcdLDj+AgkoEu5TblBlvfVDz8ERIvjvnRuvQSL6xkKiQiRV
pNimWkZLIJfT++LR6IdgIKqvdQNOhCEI43DWVo3FLasTQUEG6J12im3QWyqhYDNQ4emVm3Jje3Iq
rP2maLCt+tWIgdUSYx3JFoeunw0zbic8ivf1R2Loztn6ZBp3DEv/B4EnY2fY5SWVXe8Wb2Z+mErV
WtLsod1AkPV8iK9Ixr3SJkqJskaxWzkMdRWrlGUNHRj4cG/9zOnnL3YXTMlZUBkkKnuvHS3+4rU0
89PELQ59jNVzhhfy6i6FF6TJ8DikFYGtgod55jhq+SxqIRNnT3BSljv7PVyRbsstGK2FCz7H2q5v
Bw85y51OsY2/niYn7+w/JKr+vx9jUFYi2GjMRML8+Dx/6SRdiquMZ549y8QLoz7ItMMrLj+ZaSRy
dpJoDJG1US2MLYHOrFtq5lCk3zvjLu0GkZptgIDRPnJIJuqJSZtiubU6g7K4HaW3nO1mXNDqT01H
qiRLUErLlmk2jv9Udtx3fAOXh6UqXfdONvhTvCrGjOPfrm6inwoPRg+ls4Xl4YMqHN5w40ejorU4
2KBodl4zFykjas3oE1nmg3qg9d93J4J8VqXlh4S91aJDotT3mn6gVZr89GoRlTsVV2t6hVoOj4Ft
m5UYYPzh8n4ew6QKRs+H+gu+S9gvfZ6Dn+s6w6gjQQcvyqpnAGpGZET9GFdtceDY4ERRawH+TLG4
+fMU/ufKTxwB8wCBRI8ITETIhOTfgxQ7zQQDiZ1/V/gV8djJsaceWf55qBSuseOlGNE8FPV9y7OP
ycXeHhoEIB3BW7LY4IXUMHp5+lSIIDcZVLM0t0z2tSdCle6diTqcVTyKMy4Z0lOZNqIPv4c1Jd74
ochcvulXNKZT5w+b0Oc8iTbmo+gNML8TPyLJMMKXvGa/e8Bzte8curoNxd69B4KhuK+nqsqvGA1b
xi3G1q73SPHf6q4nBvrW4KlYA5r3LkMxU4c5ysyzNEEtY3oogGexcChQiDWkTElOUHKjHEXoKQrN
wYPhNlWXCS6b2jYDxtmvRJEkNhA41wh37U4eW3dZz4HCHqnay27x82CrTDm1e5zbpvG6aGy/3k/c
OHw3h4U9HYKnxxneIIxls3xPds0KbTunlsdZOPQhvzQthp80uuSAznIrJAij+DfSErBMGF4gj1v3
7oUY4tUu8and4abJxg8bka05yQtaX9Ug1mR/oe8+fdO1w1PeIfijhfOx85RZyl4K8pHYbldmM++H
D0tDpTubF0L+dli4YLC61wTeW1Rf2Ae27LW3UXU55wsnOIeTFmW/nPHEQbLmYGbUvwJOCd1jDw6O
T13ljACNu3ygk/qYKJ9FimFmYuxHNTdSof7osIy4KYK8LE+MQaxO9GmS2uEZM9cyOH7seqlLA+WZ
EyOa0j2TVVjinHg4mYKie9kObD3YCjv+lyEbtMOAhdFEQBaTUfHWVOjgHlTMJdyHE0JS7qXMuBiZ
owK5VYiKqkenjsKMi2Bn7t1HBUcw4+HezvAiO7kNaXE3y8tHZNyG1cgdH5ReT0wpGt5ranFMuWB4
xhZnJ2tVjQGDIQyu44FF7DdirV1SYUGn/a0ohjVDNxN3l3LvUrXlW4ZyhbuHcxRtnEzx1FmYCq2H
dKugfOwxIkePbId0dt5EZ619oGhIiJVLg4vDbkRkRp/x/Ws1VDj0Q915AQ/cMhLatdG0zD+S+H1C
xBc9ZaEsZSEePv5A1AyHyo2d5ETp/Xv7I+g0sXqmFL7ZqgyxoV1hXLyqydfvbOPgaj2SrzWcteix
eBY+CjiEhjy7gV2yYHg9ztv5vefUv/c4MdxNkf6M5ZSf+3B1Zp1ri/dEWEtg4wVIiY8jWGP7ykUZ
7J9tNCrpCU+61YjHEzwl8zixRMupKQkwktqpi/uPdCP2US09/jd757Fct5Kt6Vfp6DkqkPAY9ATY
ftOJRiI1QVCiBO8yE/bp7wey4nZX9aCi5z2oinN4pE1sIJG51r9+U9Mjrr8wO+wKxq2ddOQvJHFW
e6XzNezToCVf+msl9J+TncULeR+Cod/QXfpt/gX20LacKo2x2qX76qXqrzcpCIxkg47Fsv2lll4t
MjE93KpAlWxjevh+21lOqlNdQujC8enuC+HEyzkLzh5wn/utDHAlf/XaHGeF6OutJUhgm81+ToVc
pBjM5xGmPxBHxpMc+pDXIg5nlz0nbxxG/MCh3J4Fy8bp5atik8Vq9b++5o+9adMXgNBvl6Qmj3Eq
o4iUhZeUoyRrgZxEi1PRZCg97QCLVx3VHp3982gWMo8713V+JXqqr5DJu5uqq71DOjUWpCQa+OPY
d/7T0DjrpR6F9WaA2LYHpulNGXm5zuPZDhBnMkoSP2cWzjgiBTpTsxblURe1CUdp8pbj4m01FkOo
dYwBohqJ7C/dcLXG7Ak9c4KZmtPw52LXWZMe7O95OPSd+R4of9oWd2U9cV2pfcIPst2XxuIiR06w
RW3PtFF2tQfcbmNPrXXNeG9DFkzpd25UcxROd0XeQUDvxdRlVwjz2d5RjTxkGEabt3YlmHmAoKIG
62nt7+Ypb2y8EHLxXGOV2R8smG9vtYD73aypfB5lS5j7RE7Uogdvk4V5G2KHRPVD0FXV+wSgiswR
qsWrbY7WH1OVyC9NNgEbXjHbX5TXYfEDGYioD9pUGQAV+q42UqmhEc7Wi5j3A8vdPowW5ghq8Oz7
fvHKB8dSxrOfB/jeyQR0uaL8TyPUIIF3Slpneiol9ODXIYQawW1YPbwO10zdYO1p3Laj1/jfnGy1
agQaNlMEbTjymrYJEmXgmy7crbzKkgi4drpHXZ/BgmdSMqJFmFx5dKahfDO9uv2JPa9N9NRsL9XP
zutCe69595I70tB7shrtLl/eGvRbr9C9F+eodAsnFMwySePaNauLiWdc/2iz/ZrRFNovhSyLJ781
kmCH3ocJT1dafnaFmjyVcbPq+clwq83H3pvDcI84tn/3NJ4OvdNp8EFjiZdBhCoqcMOjtF7s4B7G
ABp9ID3CzIxiNi/L4BoIfixfnWp028nRwg71Z1/m9pkdPd3joE0q21i6dARB7npdJGkeH6kDu4WY
to7if8dAuctippn+y5zBRdeV7vID26GAsLHmyc1sEs8Tu4sg4Q9RTnJ2pB5bJOluMO5TxD7x6ljZ
naGaIDhqt5y7yzxBo3thEaDnnvDuuk8zZ/bPVTWMC3cLnCFae8vctY4qXxPtlz4nQZNdK7NAgDh2
I0e2GIwbzNmT8ChDBcAmXTPk4tzxJIbc695LU0z3YZr5pH0vXXkKrclrvm9S1s21EFeQvai8LLkY
Qw8WYLdQrXhrQXjCwlnzoz+PZnZvjSl+OgPWp3kskCD+rVJsogmCIu+hYbGbEcJb/dZhrXehDq9e
ydD6hdLAiZjWjRnUfBiCO3fozV8lPsrXKhm9JMJioVJxJeew/oYh8WaWsGa3EvGUitd28WIXu7PH
PhxkFWEaN5ekWJM+UcGVFvuqtlriShv11tbCJ6t38W6pxVyGU1g95HsaXZugNGwSQHILnJlVZWft
psGBscswv5LPHEXJ0TSqIo1wtW3Sg5mMc1TjgbHHpEnerrBCvgFc6xXWsDBxNDCQPyWe4eCzk5Sx
Sif3BsxsOcihkcWVPKj8NRyIjeGxFPUfGMs1dYjnleK36AQuDvOSoceAuh2VbZ4Ph1b01kNZQXiN
lWPPuyIfy7s6IFt8rsMMXSKIIDF5qdlCtCkW7KoIQvuWZTrHABrATe9claXZPhngk8A4VfC2N9+w
cJ/MtNBYiFesRo/UeIQGmErEEwTZE1pHp46KpGYQ57rqKDmZQByM6ic1/2MwSSc7k2Ju5iRVolko
Lad7mQpPXMzWyc0HtBJbKUYp1RxzvwaZaMbgB8KSsb8MAUstbhmAIcLpfIbaa1KqfNdg3POj7ozg
smL4W+8D3BgeU1PMwQlmUv8U5oYLm82srtmcyBvSRJM/uZGlK4jpJNnrGOAelBTthnuJ2BuqmUUU
QhZNXK2w5U1DDxK4TL4NeTO3sS3tJTwkwbBxtwccsHCHSm5WsdTiUoMI322zH1agUTaYOBrm365E
YckOLbJ7mdF8nxrfr37XhBz+NYZJqRvUAs0Nw/35DExVfF+8iVdnrP3gmNest8hSiqect2AVhFeb
19mHP/ZsyV4KdCVKZhF1aj3sEtdgPWkpR3loyjywbt2QOvh1sJVLoceE2Hta4S9AVhY4IeBJsrwK
bEd/IYVjv08qzDoe+oxTQdpu3Z8aZNwDMmqr85nptthaDBpOzE46DKTpr+jeUAojvA16XvAfHgUB
QxZZk2mXjtOprHFfi6fWSQxIWcacR8TvZt9rTGeA2BFKBh32IOXYH7BlZz8NBxNQ3cqMETUYQl68
DPNu7wcY4PwZVD8Q7TgGHqOHItgG1kE53CViapod3CYLR9rZOjSK1IAdlQTvJ71/9hcPBWVFglZF
nJAIlr8dBHBoo6o8R7sdyD4SECUU1aHXzHgb4DoRWVQW0K51n53Ac/ucnm1hqu7bo7Zi5kXhnq0h
me+V7gP3Aj0/O45WqJ4H1x1HmEwM1O+wza0PrV+WkMEDd+dTsvL7rFmYkMxt75ymEC938EXG9mbC
9JLQ2DwsiEBjhJ9Emb3o62Kki7zYHdS521Jla/EMfz64GZMB6a4NCrtW7EEz2rkM9Gu6OrMBeyFM
ivpuLbpePzI50uEzXgoZVYa0HzX24UYWDXO6BlcVtoUdSRtbgB/+GAxdTNTXuu5VnwXyEizI8FRg
gaUYluHfF3Wn+xPCtMCKLQm9LAqb1jqQoxg8jfYwPSCQ7eajgpXYIsu3eqgOU/kEHibmS+Zty2Ud
7JFZKJgqRDkTrT+it/qjJH0Cx9Q0QiSFqte6dQoHT5z0Cxv5/7Tq/0irBpH5P+gk/zet+s/0tx04
2N6bj/+x/e/m/Zd8/2jlv1KrPz/ln9Rq1/qHZwEkbC7hWDvaIXTqfzKtPf8f2D665mb7ID6tH/+b
ae2Z/4BFsVGCSOqmKbK5LNUOOvtf/9Px/kEKCfwmd7O4ssiB+X9hWv8rDAZXm8jjzdcXxjWMYcKs
/hWGahb8gsC53PMyiiGIi0+OpxLEv+2SZJNAS+2KZ2SdcvkPY7oN4PrfNBx+s+XiYoWDIHdno6P9
G9UoW6mqGZbIM4lwjThzO2R7ZICBD+MCfzAKHPa/yE87w40VMoS/k+r1fzIy3Rje/3YdgmksXxw8
jk8UeNH+6x2o2j6QYeeKI1YVYxGXBWOMGKQp9XcNf+1bi94J136IbjfWOKYFHk81PWiG+Q0jU7sk
cUaGoUsiepWTIzA7xX2X1UuJDFELxClJMDd1jL0kIo+6Kv3pMlIaP642LsdMA9yN+5KhwMvReYHm
Jo8CiP+3bYjuDX6nImbV6nOIAEjdP+CsMG34GlSmDIHErjPJwDi0TcpMBjoWzWrZDFQt1PKVBFoJ
l/xOGHn9g8o7rU6FCEr7vg51cCapsU7zCDdn8VwNuamugGx2R52OyvXAxLl0L2uYDcN36iyuXTLv
VtfVQJJ/zvXAb1Ias5JzSUFQf/SErDOmgvL14Ey9R2HA8FzEAwk0V3h/3dDEX79kbG2+jQnOpt+h
4ekPImWAcnRSJn+QIMN05VTJfuGdPcBIcFTwy9EKRyjYrLYdT46hPobPmYJyCyBnZUCgi9G4BXd1
Cl+oDJwk27voZqxdSQJlFQtv7N6ITbeeNT6gsIKRTnUXZllOfSA2auSctSrnlZEZHimzJTO1gypf
fS9DxONM2bzUvI5duXo7lbi9u+vCKXsMbNOlp3YQd0ZmDkx2FtgCUCCyGfdQq0vV/ZONlExT9zYg
CrKikMmdPJQrerhr1vchAWhBC1YYMg2+EZRc4hHnQRCpyS0ChP7KQtdeTNWNnzDCiSdjLRzMCZbl
x9eTzl3ZjzvD6Td+SlJ20MM+f08Q1HxIgvWOekhhwdkXyBbElTQdAk5OFq7osZyYLkRUM2GDJ0fI
iYorFOuUfQwQMg81G4CCET/d0zyu5T7UDs0s+UoSwbaTlC69KiP8nUtxX5LA2zEQxH88bLLnpaax
jgZISz+EDqd0n5FSlQBmTONyAn41Ftw4dPgKktj4TNct/Ny/dhz9yX0yROnbe3PO5vnmi09N2cfl
GKvv2fsBy/saFNxn6bX0AowiqZWHmH5pm95zattw78XG2yrx+bVxLhj5ozMS5uZp8VWvjvMn/gS9
ku0NLonZXfqxAvOB/NINuMV5/m9oKeW6q0gbRxnv+VldNIcBell7kxMu6N+kEP0xQJh8Lb8VPVSo
H2GyzYUDiZ/PYU5LdIagOqwIN2g9+ue0Fl3vAsgzCkC23RmQHJmdWfeDbRvNxVPV6kARBC0/arNA
zhnWARjm1zRmCckyPTWmmzHgK7pgpXnquKWVlQ4QC/G6es6KlJ0hJey7pvNtUknbZQ+YFmvT72LS
11O1w7guaJ55JNBPKtoDBt4dyMxJr1VoXTWYbx+Zn4qLGvbxEPPScqvRL1qb8JEshfdFs2qf+26b
c36+vNWqUyZfZe8Cn4FAsyLgjUywQxln2EexQQXEApjqRsw8+XhhQ7Pjyh/6dzv303APFwQ3EIbE
uf0zqdzExBdYOukeXt1k0FNpHjC25GX9DEthtuNsTSwqp6z19HvgLUrtypUyy9znvme2UYDK1rmt
HEs7twX4avDa2UZpFpFDcv16DRCRZAjDEeEh1PuE84KAFVGvZS13iDLYaJwesqAL+LHyH1Ay6o+S
fRzkU9aw4L6BUmyviVOxbHLilQukd407Xnutwy4aOfTU1R4J9iT2HbYM/cWcJD/GVm4sA1kiRfji
28Gy5e8mOeKGuIeakhxMPTJw5+fyATsPE4+bz2dB5mX3tgqXM6eQ+KtFZZXpD3IutwvwYKJcqgbs
04y009YZMZS1/ggMuNlx0SQdSnKW7UyD0+oPRngM7UPPAiIuZMoBkSkn+e7TuFSbaLYsdqkz2uqM
xUc9xmsPiYPGJeMLW4RalIct8Q4st9BhgoXjyM9FzewVrHt7BftxxLq9SHgDWw06RRZlrz/SkRFP
5Mua9ekvKryZTK0+6g7oKxpVUiHCJwHFinLRc830ZEN4PynBZw9wGuRuSQex2SXYPNI+LxaY5J8K
HrIHAGJzW/Mna8fK5wMEXm5Mv1TjZWThQWwBr8KRiBKsi80syaGBB4h4vvQRrQq6t66puAtJlXNx
XycMUlG2haZb9ccwrmw7E/03OxzQZf3aGXj1QIAmPOteDONG6POx+Dtt2oH02uUNPEtoedte/0V5
mxW6s3PDSd3/Eo2tBEqPrOD8cRtlPSciAdSONky4jdvSXORel52AYfuphOpN08+w4VnwypjUwp1X
UnKPcE9cO6A0byvSkLr0vyocKSDZ4r/Rfwd04PG61spdXzZ7pYgjKUFzX3Wde0LoCSFv3ShqZ7Id
ZPPkDuDSm6liYT1vOx1WOYZXMMD4fHo6+WQTmpbVXSBiCCydYY/D3EoDIzx4DqLXw1adsQGbaTWz
9bXc0NTk1IkTK+A6WziKTNwxmGA39JfFsFb8TSr94fgQY89f78rqbLeudnXvHodwaidYoGpV13aC
v79jUMvXbhCY40L4uUzaeeZ9Kt2wsuipTayus3rinbPJm7QiM4A4FwsTTt+hKVI+WbsD/7VZR27i
5yLEpIlrdtsW6JqVxBtmDraAL8wcYKvwQPp7V+YMKEqIIeRI2L2R3Ytxs7BzbDl28J4tPuxrEjSL
igUUtoH6SINGln/ScpOwTF6ZOGeH4WC3gVUsC4KNWK7ZhNotG42wu4dM03gHFxp5DnXWYKTYZYIh
I8RIfpLo0bCfLWo09vNtSeKFaLA9fI5WG0/OvHrbMpY1y9r7rBOlXeLTtjiC03OYAs4kW1Y8ciae
fCBCSE4mtBCp2rveXPGw9RywjsAoGDtKTcbg/muLU5BZ++/EkHHxbjr7YzSDdk83gd/wMEAzNhoW
BlzdpUq2TVdgZMGs003G/vtUGR1eSik7qMRO3o6/5Hyju6nb4PgwQXJF7Yg9jG+nvxAtSZlQDiW/
6usKCbHhWRNuuy13b6OnoSpjtWCQtc43OdhM9dGkudGdSm639TYu6TS8A04V042vUhtCk9etdnLt
uoC95WuDzUID99/OYV56CqG+YgwOQWbrzgmswfXMdxgROQZJmruvoqFAv23e6rQY9f7rKbqrDRwx
5p37AFqZ54eZahBcZvawkIFfOAAYGA7frtwm0pSE7Og+8FwAMWdNc5hhORtY4euSNWkijSA43hr6
nVGnzgs8P+sirLKy3x240Ahbt8EkCyfrmWKOZUhJUfsvkJMKpIswiOqjxEXvZqTmZaH7AkOcGsk2
o9bWV8WpIj77xSp9MUU6xQ3Xt/2Z190qoNx3yUqsXN2U8y5tNi7b8kkMUrbDNg+zpqmunqiw2AN4
5KmYDZOdHwxKpToyc2Jutqambp5CG4Oa2PpUzQLO847pdeU7f51XCWquJJKf2sWV6jKh3CoyfYXh
a8ijCsZtoufAraOYXHq9SUVzmAhgU3ZkOUwi2Ip6/EY5Y72C64KYxDgSBaYSb19vEl4p+mPxEcn8
wY6e97EEPYGLr/BbvGQjCvvd6gu8QRzFY4zoqhgYM/ckP4uFRxH2zyPcybIkqloA6V/gdzNGKHri
q1qQaJqD7XT2c4PbvRsjLCJdVfViDK4dBkcnbfYyi7M84UtTX/GKDZ1XZvHgyhJ4CWtHziuz2xYz
4gxqSQ1L4NpiCPuQT4DHKDo81r7udK7igOuli6r7BI1HEYooMHPn3PaUVOeZ2CM77kgbxj9gbSqa
RqsISzZ93/3+xdw1bHbi2JhqPvarHMZqa+JMtRcKyq9f55uSUy9XHGCzXXL/GdZQpbhKsEe4LvT/
PSKk/OjOOXuO1WFG/Y0OmR9bNaDE0RQrD1lZDdsbO0PgR8z95vA0rgObEZ4hfJnA5ZyINExxzqFP
nUWvkg1GNEMn+QkbwbIEzgNZth47iRYtZgbTGjiwpKq/7VWBAaB2dVY/pMqGcBRVuOriptGNUxIT
3sml4/rIN2Vbzdxj3mBMF7njbLSRPwfzi+7N/IiJJ3tSgr9QHeOoOy13PI9+3vtqtI7widz8HmfD
vj15Yc8fQZtBXeBtvBSN0CWL3CVIRwiZBLdES7F9H8+toKLYxUybsVq67U+t5uikbmk2iewg5VM2
VKb1CtIzrnGHkv5WhQto+tc0uuhttkMzyLq33OpxvzDw1s4+LJDNdB+6G5sE214eXbmk/Zvwtv59
9qjaWCzw8uCczP5Vj2OI8DRTQXqr1ryYIdhZ3Vv7ebjCoOKBZujf2PHmcHQiA0Z2cxJh6j13vlqz
w9pkYtoteFrqvV4kDzfP3Pnhq3KhniN81NJF6x3UktARGWBCGI2uYdUds3LjDiC4pSYbaIjoLTGX
UNevxieZDNbFFDTLfGNMGVv+15EruG65a/GI6i61S7ongjvJ/yPP0c4TMrBsfPkassOCosYg7WV7
kz4VrF//jGEu9VJahkOIAtrY1FmQRPhl+GWMuHSFFbVKwYhY7ufcWJhwOGZh7SvTMJxjjluShQl0
z7L0Pg/ZbMAtaMdHcgJizMFLXn9qrksfv2bEwsTL7Cu7qMaXJVk8hn8DvhsUUgE/DxngJj+6Zgaa
aZay/R0Y+MDE6KXZMbrWchaaBE5iH3vzjQMUzPqjw/TEfoZXyNYA1gRhZPDy8OarhnR9pwl33YpY
aF+yTNxIVGH22/Sh+1yweMiPgw/Z/WyWW/GQVdDPH+fP+nLuCrJ9F1xL5mj67PrRvA3dqZHmdu8T
g5p/WM1m3CdSBMttNtoOsl6noLn3KqHiPF2NP0lh0D9YnzT3bga+AdbqeF6K18zeqwkj2J0NZTrd
d6JOW/RSdp7sSN1ygGKSovFvOneFmjfmo3VQFVUQQERanJlqVAjXeqCXk0+SwszyLWy9c1ToyR0m
ySY5IHndH2vfgF+S9LgjQz6iZ4Ky3exxNA5gEy4GVWsCZneYdWWfsDDqvtfWiEO5YWnzpnbS/M72
G4RQHC3Le4/pQMPUeIUrihXL8oGiVqA3wGRI9WujdhWLlHxs7eubjOAmyPSGK66pU7lvve3rWw6H
64gxu7tDSjG/T5MwCbU26/yImVQf5/m0ppfADNZjWYvmwlTDZP6FheiOAjq7A6Wp39H69X85ocI4
Eb51sYnSiyWT1l1i9UjKwRgRVcIw34dZwSZBvnkRGShjQbL4vDipZutaiizHM02Dt6R18BQ2qXph
vD5cO7eQhwDzOY4Uv6fWKm16b+UvN5hOhu8Ork6RoTW2336urWrfKHxZoxYWKRMp3LeprhTfBuAG
n3XwGVh2SdpcrR7PscjG/nN9FvbcXs3F6uW5h1puRlAou50Wyjn5hmAen+QJflUDbc0tiSDqqWAr
ujAQy0qKiqa4MUb1iK679E7MvLF6SmqL7Mo+mN5XRydnWfrZXuHHbp0Hpl4ccfZqxBDOGSB6dZ59
bEDSvKsqoz2605DfGXM7R405ZDd2KIvYyXLi1mDj2uxuCPOu5DVBVyvhncI1kYgOIVMy063VgzWG
8xX4BT/FqsuzW2STARQLL0kvvs07sA9mBU4lg1ffKI034FolD2xLlrHH+t0+tuWI0Z1tpy+8/QOe
nMIvOX/6yr4pQW4eAXCbe6hZ8t6q1ZwdUyuwOfJHKNs45uThbkMV2O6W8s61XJv63ofdw6AyfC1H
kX5PVWq+Wj2+RxfUQbghgX6VERa15lMQ+NPB6AOEEUVAHDeC6aKaDrTyNrr5PuiuQ9L3mAaJ+ala
5vKVSIQcW2wvkSZbv1zuOBqXb8IyNm+2ThYPuPGgJshIiEAEgGdQAXLaDX/zUVpHUpDwXFvMKoyU
lsNLD4OSsnXymw+CO0DNivynzaj5UOdFQsD7oq33HCPp26QNV+CAzvHeJ2BX/BQTUgOOkFD7i8AP
7XtmmeqPm3geNsRWcln18iKHMdgG6aPj7zCuwekMDKpxmcoRI6FpVX4OMNCXHUaq4hvIMl5OaHka
RMMmRduAquQJ/Up9QhJJ4h9W00TkAu2Uzb4A0no3imA42/WC25EPer5vU4K8YgxK7Ocsx6NtPxbY
pKMlaE1sm5z2Z0fO/M62MXyO6FQYETvT+Gb7YfsHfwR/q7DD6uInenhlclzfYVrc3JpNan94xFxs
hAY5PU8DG5hYof1F+D63irRJx09IeSiy+VvreL+dop/uVllDIwlRlTMKpFc6I8DVdYS3TSePnCP9
o6Ua51qHfvUtLOr0O4Fjgm5YE9FNnNMtZ4J6oFJK7ioY3g8G9oEwFcfM+r6Z+FDKitwaj0EzTSf0
ssXfwhTdUxFIPw7ghbFm2wkjbdtmGWA2ck2mbmsMen5L5BX45EXIKMQ7UyKxm/vhNTOWdokhUU0/
O7iD4R5vuPXFAs6S2EvWeHXNTE7qqK2B+LLGUDfw4vN9a8vunOIpR8tDS1JjIUJdsq8pvTFRtET4
YPvl+JTn+IyRxTzLIw9oPW5K29eh7NW3ivPimUwRKmm0xz+Rm/A+MT0PoJEhpHIiXPsA/g0YIE8u
2BrKYaYOa5zjrnAf2GqNF6N2Mb9rq8My0xPsB77eMw4Yxqs3lBd4j/WlqoKZ00gWdYTgzn0WRCNc
vaq0n1dnCW47I23x7O5snHQDP4cy3YXPdPbuH4nP6bEJzRksMSl+DQlVJ/LWRxbg+JfhTBWp0W/K
uHDVyoy5aZ6L2cnec8PR1aXEtwbGM+8KumzDq7GcbYMI48P+MONQesvdgS0lvGCI+smWw175tCi2
bzi/LWkyaYC9h+g3kf2uCtnRsJup/7rUQR+lO7dv6ATgPdHUe2qHRsfKY28tYQrYYT0tmza1vfdH
OGnYZbTL/NhsBpijHqpn+ht5LMyU9z/LJr0Lu0w/CYzYvqF0TL4TOjIxKLL0etR2UhNnkHWMm1Kv
JrHEC2Y3jQqE1DiXut34M1Fl+Vx2JaQVmZgFdLRAfg9BcKaT72cGB800f09Gc253RFdi+Y2zALN1
TwSrRbtQtYS1LlqBhFpS86eJJf4miqC/GxeFcr5vLgstunM0Wx/VwoqhzC8D7UJ4AMEQ4uRst5R5
H3J40gubMFpZlehklY8/LVYl3b6BbvMXxkv2B8Gyzg5LOYQAg5iUxVNAdmYuLfEAR0me2i4RF/xb
qkdEUtjuA44+4JUy3kpyEK4Wr+bVrKwa3mW/NH8DXasDIWz5bc4A7IwbvHGPIdP8CrLi3mbYp+GI
iMPhK9bjLtRBkMYrrgeii1qAkhcAg+RkZ0H66oyteU4Qdap72oIOtGxVO+Rw8i7BK8kEv06K7ysJ
qe6lFBqlrt8U19Ee7TUmMMt+VbbnD3sNOv44YWZ+HRyNx3EhKdFWVu0Jn51+flRYQ+1wt10kPo1u
sGe8ZKmrR2eO1auZjpKDZPDvg81ESc9+Av0iJfKFHnObZqgBR/8BGL21pLp4+TQ9ItG3cOBf8nf8
uDHUDM0ijBy/MMuj1a7rC6oAcW/YLUz4wd9BiyR0oi7kPagByKZr6ZNa0/quoz9g4c7M0RJDuvs0
a7AfNjh7Iii2UFmGRdz5le6v5dhyNunh2NYzJLZSt3+9osyeByQVN3nbLXEVdsmHnxeq2dtp6T3p
FJtfKP2L/oFlpbjtXL/eF/hB3SJRNh5DqzV51/vp0Be12kOi9mI7bdxDx5Dtaid5c9x8tSGOzPmp
N0wZpQx/YmjExnmivTzomfrxtkJEQg5rs/q/IXuEB1Tr/bwTg02uReo09oPfOBw3Kf4oZALMDNvj
ql7CcceDGUnOkDiMzj06smhsi/HZbxWkUBf/ddisjjyWlgAV9xmRe5Md3AWUQuWp8FV2YiuW3i6l
Ff9TisD/uxohdTqScjw1yXZJE7IXCQTyNi0ahkw1sS8gL5V+KDATO1dY+we81XmI12zlw0JKhHNp
p4QIcpEl9Ax92pWvRreSp4wPkBW3rulUACmpPGXWihGxS/DNOaOjjggQ6F/yxKLoSImpKnYkWZIP
oyqiJOyio29DfnIuamYO6HuS5kfX18ntDIZ8wAnlbmaC6W4kQ+g2djU/a8GM9EC6XoPmANo4Hbs5
THbEYdfeMIRDZdvVr72xyUfaZb0frUC99cpbzvQWdJVhshw6HhZMR7P6uYxm83dqoPnlQy7jtBXe
1REKz2xjyve8aIMXT3jW+Oh5DYUerEc/hgjdvp+ZfX1HvDfc4J0v7zaJDu+J1cCYVnmqUcDg8/nW
Wqn5G0NgLWL2fY+UIwIVfCAtmP44/j86KSV5PKJXO3aAYONjNrvEsAQKHeJgEWo11d2LHNHh8BoU
LyazhxYWsCeSQ1H2Hn+qEmAU+UTxsnNHlT6RCZg9jU2oz6uCZBiHuZWQsgPv1bgrucjHRbTyj6/E
EZ8W0vSQXTOWhUV0HPCHvkONzGwywGmJXIHQ5NqEaZyU8nlbEjNxH8exm86IizWmo9biY3ZRVi+k
w/sbWrV2R2c02MlNDbm+qqdmI0kYTQb5L08Y8GMZFpc4bWOokeFqXKjO/AHrDgRHOsbvAsqvftuo
6ZemdkYds+l5/Q6ndwKe8Zx79NfK+o7VRPlO0Em1RKEY5MEsjGmmvCtuM69X8cRRPp8pG86zJFDl
AX2L8bvrvcK/95I++FGVWtxV4WS0d67sHGenLZ+NbVon+9wKez2kHBnge4MtmevCoRv2LlXPA2dI
/lMNOYp1UJ2z2fXGmbuvHtpxqFumEWvxmyGhaA+FlZPoIJEq7RiZFcauzxP/rkRP+sPu0+TdnxGW
s5cD1dzhGNv/aMPZz3eMyyicu7m+z4RdvPfrwkHaL4X/JxgWjPa58DP/UP5t5h6/zk7Qky15uz41
/oYzWirgbLFUZcYITscjMULNnqF8vg2AJfN15FLa381VvxwxfCufiwG9bQp6cNujfHtQbrbAFKy8
+41b6UfulLyiuAjewhZjmQjj1tGi6u6GX5WJJf/Ooo77YAeCLC9E9rt10GYiNpTFcSXo4xdslPzO
B1hlhqUGTNJLCgUsvDDTTr2s3ZkLtIHdGHbN+1q48s2bQAIw2bbuGkt730pW3yHDyuZbyr4ep64U
w0HwysSJa3UnJ03mC/1QyDAYnkLcB2aVMjC2kmfDCgIi6Sk86XH95KFa6hGyu0Mzuyp1BrvDJQP8
+rszLmLaHkNODRAOr9Vm0VuVfb7HwX08s1jX13Xsp18J09PHJOl8grGgzu/z0bWvuHWI6cCpq54w
zoVKGoy+fnPrMP8Dz6n/mzR6YToMVRsOZyY/MDDUMeHq1q/Msc3HoBgdfltGzJzRCfLiwCqJ17Im
N70TA7laci1ANw3ZPnnQJV56fCu/MfTLn9h/XzSQWQrAYVjbQWPdtWYiJ/r4bLxNtDvvCz29GgP6
QQ4GEVICVuaVMrl9EU3R7kgps9ydalXl7WZlYnb1X+yd2W7cyJZFf6V/gBccIji8ZjIHpWZLsiy9
ELYlcx6DZJD8+l7MrAtU+Taq0OjXfjNsSzkwGDxxzt5rM8Gbxca2ktomls89IWD2Mccw9CVKJeCb
nHiC16HuRv+H7egXxzaTnwKHE/DK1BiPgTDYpIUgSEGSzLJP555yKkdBee1247yXdnIgX6M40tko
t3FSq3zrdUHJ3NAd52vXRiF6YJSC0ws5kU29lj9ohAroud2k/xZUQflsmQEiYqzsOYJ6SODuNijm
7wV2oeQGIIC5H2IvEjzQDLfdi5FPkTHfuRUmmGS0yGXxmBVtD69XrCFZAkoflRfqjCd4AGKNWpnf
1CTmY4l+oguNIbEnKkavv1NtN1+lRapfDK/veciT2PKzspLv3gBP5zhhz8Qx43nxI47j5a61ofcO
c0DU+two2gxoo0LaDi92jIyzzUv/6FU2q0I2CeAANzF9WjIAgMNYB144L81wTW5K8DNKjemxoId5
47fRVF3T/8D75S3zVB/gPbguIrJJ/ZD+EmzF3DIloqRaYdqNuCMVxPnlWjEdFz0H0c+O7/UBAkR9
n83B8K6IDwgNNmYiDPq4AkEylaQOMGT7IUTqvjEa8PJN1hbprp/qOX/kwErTb0oyMDwoGF/ixpzK
HVAihDZ6KK+ZvkacUchTR1CfDF85BClcZMYxHajjihZtO6l0/U282v8KPaqfJWLaA3lxwO5BCz6h
/bBffLSuj3Pu//BtidI1poxTw3DHpAgEa9VFaiNl8pDRyiiJKyiM2zmlEK39iNBoGX2ssWFbEQ3O
tnWa+JlZe/lOosTyiYE0+IItMNi2Zp9czRGn6H3dssf5wdeJh8Y3p2uH/i5fMtpm9lI/EBwZ76dJ
P+dVMJ+wmfQHQSmUbbTd5fMGVkr0MKxujA0uMv8EnTpmB1AOIY+EC46hFpBEw6gj2WbQo4cLa5Hv
C4pshB6Y78PaaaObCt3aSyvsma57h0SigPNnCiN/pF8W34wycT7mej0CUpsu4TIM0ZdBu/IKgqUP
KKFyX3PbHE+2X2UWgvBK3UNIEDd5AKBa6uQZcGTwjaqHMdWUVrtgsMQN+zez7caEfJ1XdzHNUAez
TkN3o9SS6nMO3PSI8mM85YuDNiSd1TsKjQgLSWU14VTbEzNlPALvTizJNo7yWNJUsxzOSYxItmjS
0j086WI/WA2y79G1c4KTPO+2GGFzbEeVqx1aenUrl7R9bhWyRhprt7nL474pjP41yoI3C7PTnRvD
Xqev03DcHe2Bk+wE9yhcsxqrPXKVNA8DvoTnCofixqJDuyUTktCmucXhEATZoxPreRd5CDaJ4LOK
1yZATk5wWYTJjG7nld1qQpGIB1MubVK7vSOrh1gd3SLPipq4u8Fh7SGEAgd46PWsrzD/0d6PVH0Y
6YuNkFhwhBCM5CZv0xIZHyQIj681bSVOd/5Q3066zLcEbbb72adVt2nb3vkUdk59bC+xDHU5Dqeh
TwXjgwIHDOp6uauSTr9n7SAOwVgUt0sxQ3tDZlONB8GYez9ORU6NW2luvbl9YTTM6C1Rbnv0p7a+
98e+JJzTYuJmEoUjGCVhAN6SoTF9LS1iEBkS2BNdNt+5Hj2luk2m6+Ql7Uv3VlOPX9soMx4zNxVP
YwIagC5EkT8R6t3RqqPhcg3Dpn0gj8HOj0DQh7ulTewXSzgGb7VKryfTqKut6oH+l9JdEoRuTfZK
u4Jdusyie/Znk8VKLyon5+u6cbXxpsw2O2H0aSGkae1dsSjzw6haVW9ML+iPjTKHYxQTboYv0WTV
Nia1ufoQZIpX1AZJuiW2Xh/jGGHNZvK7mSZQ5qzeKbw12GpQ6O8ao4me0fNbvzIahuHgc6s0dIZD
0bXOUWAgeDBTk+TQquQ4gfWpocvenfq2a29VIwe1p6FYFDtcQi1UDDKiPjqFYhc5WXPldv23Br5I
iJo17be9Y0UIdaMRTmDUW8lucSG7Ugk7HbtEAqcvc3vr0R/t5VeNTf+zRKH6Phi2+FWTj7llu17k
TWN2CxIjCEPbJBjm+4U4uCd7njx61dV65kkCBsTMF9s6/jotUNY3dmMzdQ2qGWN8ZLg7rC5psUPU
1IjQVqNxQF9HtM7s5P6NLwbD3NLFrjnGU8W/EVaAb4GJKqxVZzCPy9JE9K4rCt8wG1nQ19K2+ycR
SCAENHjcDU+sA8mU446TZbArkJbTNB38W5oXLWfaLeBrYVb1HcA6cgl4jCVXTVRUpRmW+WJN/4AZ
tf+aUCwhdqPIdCCPW2zcNDh+E5JnVREVmOL6Q2E4E8KhbMp3S7sYb8RdwjYjY+yK0+xyoFWcJBtl
WfNXgif0Q58a2Y72hflY1KvEe2ww0xqyn68zVNM/5zFvbgn+jbIt6KXlOi9A3hz/5B5AnwHIpPoz
5/x3Dfz61qmV0cGD50K9+lv2o+9otn9wSBQNmfOFRr3X7Pw8s+6kr7XY9rbqTrFlsbw1NLbvrVTl
+9+/Awv7wV9k+DYUJoT/ju3ZyC7M399C1iR0YmQ9EaHn6Z9GEdSv/Rw4DxLEOTTaUvJMdux8Wgkz
NgBsdyLFGOlLLbd6ctHW/MP7WeX2f7YF2AjpJTFy0vNAB8A25t//FIdpGCh/6slWhzzrmaFCbhHO
vkQ4ecPJJngUSHUfCpILP3ksBAdSXPpbb66jQ6lb39/Fczs04d+/pf+4SPh0KM7tAAwMY8HfDQKI
qRVHIYujcudb9iZLOsPYMCCb9mftVe2NiFzsSHUThf9CBvNZ8v337+GcIv7XrwW8PlfICRwfS4j4
zaehYx8xmkryg8LoN+7NNQ27Xmz3CW11fgJTOrl7Jvc629ic8JkpVg2TYUWDeAnnXrtv8He871Jm
94y7nX6bTnq4wp3h4IlzlyFEy83IVVbDK05itB2FKThu5lHMeAWwZfKT/B/GDT34AbmPvRFEHcyj
4I5HiX//95/1Nxo/N3SAt0U4jnCpKlmTv93QTOyZfojB218kBL4AynMMECQgw6wm03q+ZACkEVFz
e+H0SN/W2cYxwDErjqhxmYCPqrLUdQcCBllAkKNpd3rMGrcW/lf4ZtgWnxKzdBRyzVXB9A+fgCnu
78s4sFyQvt4aZOD43pqU8OdlTHMDBEfEVLxPZfTOCKNfrvylwj6dDiPd2WSqsMCVKvjFeal5Yj5Y
RafJWZAaMiBCRu34SQ7pcj1DmUOd3SCard8s203KK0bsAsFmx2zsJ3wt2hCKiuTT0uC61+GyRs3V
xjaSoWQawxidKAe2KSHCCxqLP3P6qPB4e13tPHDC8H8BhDGOOQwKzsoJyU4oajiyiKC/wdfiFKEa
lCQkK1t+iLZuTxMjTbUp7MQhGFl406fT2p85p/36D/sQHEesKnNHv3ugbIGtLejTPOInQgTblcxd
4gnehgruq8xfYqY70K5BsGAEyMIcPlD1IIe4/8iGAaEFzlEEiJHLrTc30kHO1OZ8TmzI6AGXDqz2
ieYGIrxuHBD6N8nqq7GNhf/v0GKBuD8WLI4xTxAsSjIg4ZlGHSITZUB4OZVelmTo9RBjbi7CYpiC
MJPaoiHETWTlctvU43IzZZOE4eq4tRcuksHOFlsj7s5BeKfW0/GyJ7Cp2mEsrQ5VugiDtnyP2pon
Xt9+ZaC2mnVIc+KY0qp1G9GRoI4QpWnnt2a9atdmgP3lljRL3txFW+TPgg+Giif59JniKqyOHPw2
oJbJ3b5Irvhl/DbZuGiBpJU3bxLDMShco1AfZu0iT5nF6pJgwSHwjDVjgZBQhYmQTzPmmwoSgj5O
wwJKFcfX+v/XojHemXQ93ygCXbKQZZPVP0soBB8TjiD1EFS5pe7OiuG0mLy65LGJio+x42pPyuOM
n7+oNi+oNCOgJxB6akY2MrSO9UxqQT1sSEcrx0PETYETs0kJD3y6kFHR8fBg4ZDB+1ZnyMolvqDS
6HMPDnDWeh+XkxXgZrFq64MZFnKVSuNtukIQb0a3JWTxq4mtVB8Dp0+XbdTBKghN1xp+loNJSFwc
LeaxicrnOSn823yY8zxsbfoKD4XjD8OuIby23iMJxK7C1TQe4kwV02GK5+TgoK7geQhI+t4lEGna
O4Pr30QRHiOthJ9ifJ/Js6/ONzJzGr7mFDSxeUgY9Z34WMsjpIdu2TQeUclbcHRoGzVjQrsb0Yxi
0SmLNjQTyrbQwVzyniPBsg7NsqDQKVuNMJqJk2TdRBkXf/RNnexsPY816QsVOkceghmYl1njJolZ
MyvEKmHS0XaqyDcTCKE+bAvbZoHbXfAIlZlnZycnOt5B64GFmatVFXcWM138ZGrUaAKw+uZDiGdw
RKx4Dg1ogKx+MGoRkC6Qr3bMoVJ9qEeH98XAkGNsAdocZZhCjB2qcr2ZcTfX7pepom0Xocw5Xd4z
b4R1b/KPTH5txaegumTZBDN39LaCdJaeOjOev+LK6euDPY+YG9yzrcBvLPXRSMWRSOsSlpaciZWi
+/2zxnexySu/+07jdpmIqjU9JzSbrm32vivYES4SrgGcSH4w/DyvD4FM2y8e3I9ol1XL8j1L2YIO
LnglZgODOaidtkh2OJH6xYekhi+/1fAGROiXdM03pMR7+6pIWwYoq+Rgzbdst8FC7FyIVtTsdp1l
TB+l8Ace033mnDyUQ3GIt3set9BV0E8jK2sDfobArXJ22kdLtfVVVybNncHibTcmbrMHz4ZIH2aI
mKCVyER91NGYvLT9GKCobAznZE5BlpzEWcmJ84tVM/sO+8lFW54S2knnDaD5dDTtOb1FNK0/IUtY
boiaMTK26aAbtQPGFeHanxCTXwVL59kbY4icq252uVC96Uz02huuqmnWNdRIt1LNvdE1RrkrY3sw
n0U3T+zinPSvHcsQGJ5hefCOqZRwZfQlF/r8W5LBQLTv0QRA8h3n1CDmAif9sMDcGEOLfFc6nDwm
b+yk88uQ/D9e9I+ngO2y4/Sk1iGZtBW7Bng/rs189qJcDCiuq9ODD1KabaFx7nRi1sl97GT0BjKb
CJfdWRkLSBLSBvhJ2AFG7D6iVRlupdWhGMsXeLyLqT7OjzebDC+8IXTMWnQOK3OpH1ObJ7obqy1m
LmPrWjOt3V4z9AFCzsY+FJnJMD63i8eCeMkHEnDtrxfnZsADRG2ZxbojzSo7inYLwez6qkRnxlSR
YQ5a3K7k/oDZgI9tzDnhPjHKp7pjB0BK4xPFHF6eXzMSx0PRCf+XWnofvRD9smvaycYR0jT9Bogy
XkjGifrV2XBi1apYbME5R5u4r4jmJIk5BzaN0BYFWWLZxI3MlihC06YVQDObBhG1t/lV9rr+jJaA
QMx2zvWPKTUZGtqRibZUn00Fnte57xWVErQPMy6/s/zHbU/QASHlMlLXA96HAC1GXO4SpJEP53ra
5nmc7+l3GuVWmcI6ICl2XtFCZQ+0m13MnToLbsiPQ+zGuX58Fx5AqzBv4+EnJSEJy44rpmXf0h7G
MuWWqGFHr8wDdh/HpQfDCDd9LLWmfCDIxyG0bqXmA79g3+tRIbB6VrOUrgfrGe2j990v6ZbuEmte
3WlnI5ZfdKxPlvH4PsNQ2wrDRFZTBgP5rCX5qPAnUIHVR6QuFVZYVH/NCbvjiPyGqNSyk/kXZUPU
2Vh+Nz76QYS8sJ+S9VZgiGNvgSxM3wjAomNj2JN4A2TFYm9bj3sDcTVv14ReS6I0IbvDBniWtRO0
Ed6Bn0TPS9qkoUzx2Gw0pOIb152I6m7y2nWelWPypVirJRbLVNR+n1GHvriJWyxbjTZ6uoV5KbDH
5lhDUPXoJgs5dg8MvQf8hLRYI3T6VjNE9hWyHTT5jZyjx0B2dehMLlnbkKBvSiMgMINJA2bR1vXV
vEfRqADT8gIbRWj57RixKja4n4Rmnr3aXi4Py9jsuG/PdUxPhM4rbbPyV4VlKX0IhK6LMO9Ju99N
DJrrEIkLoqC5yFBtFSRMMB9H/52HlslVC226D86eB26vn/FGFt6BsVTAsaVtC3UENxf5ewun7U1f
47zb9E3SdMeutOIQDDcSeMIoYR3euV0KfiSeBuvQdQs+WY8D1OfFi2SIxnyY1chkgXFrvNHE8Dpb
fJt8U3ifeJrGNRnk6AapyLWBBRdYU+mHiOxygyjH2b9ayGKUYd5Uo/1D4fscthkNYyb/OhmSbQC1
rSNkcGINoyhsd2biMZeBdCQ/J0rkYeuD/ruJ60Q+SK8fwZaBtt1N4+TfXTYDEmXRaEMMTA7CqqJD
sx7c/djofuDtTNw7DyXAwZRrUNdFgz4CUTmS4IpKQDMB20InYz81GBGStiom56Mix+rIkybID5gp
qNN8R2L88uKOGuwP29LioC+oxTw9XOrblY+IdPRsaXXUGvtTkFFDtpppjpTFGWavXaC9hb6jo9R3
7HV8gz2E+nYnJjEW28FLcDU2yWJydRHabNx44ShwIYfGo+LlOCo5V1JjOL+9OJ4Gbom3kUVabG1j
UtGpEUHehGj6OZ2g8Ip/tIgogis2L/uZWTzOJzzOa4FuW2wCQg6M6dKKrszBGmgNMPnWeRwmlt/P
HKdRWKNQWz9XVy18DQ7tRr6os0m5PTtnjXwFBbSdZnkvYnUuNjaXZ2+u/x8ryOq8T009f3IrJ86u
9Bh0bnAhVj84t+nhRXod4eGbAuykSa2YYOw0HG2Jnwj1sBw0Dd41wOVlFbpnL3Mk1vMD/FIezN0a
guHDV3AJflutHPpsZixWitlOMEx9M+aWz5pg6V5h9aupdQkQtrstyNAwX/0QtGfWH+yJOg+FH/N9
D+mqMYcSt2rEz/alNeWMw0zsrccP5aiPi5icfbiuni7gYw/AD+a4ixeIrBAWbTk28U416forz8bG
unHB9gXUGyWu0Ihi8YhmiINJ1hl4oNzEIUKThMzUYD7VEjEiFQ/pJ2Y1vG7C0Fk8EzzN1jYQJwsO
axEUBJJB3QpZ1qRF7C0rd6tt0nZSEFBjG8xkOIgZJ5KUEwswYsL9m+BT6XYX/ignFv582XLLninx
0euT4KZjVRNqA8me5tRsWmn6GIzTGmFX5yvVEO2dle0xg8DgWkvjy1rCTtsVh3gERfitlDHrRHYZ
54a2soD1wYbD1KcmjlX7S2bWZUUBTeJv0KpydIxdOtRb117dlZcVdTEQX6yRjPy48lCxeJucfM17
4eKzxD1FRdF/tzJrJSOyG4Nf8lM3Dn5WJcEd3+xOYq1gZ8IdMWEM4VNw8Kj6dnthpqoztMJU9Agf
Lk7lgPk0so0ppXLOaoxgIetlJVjYrkj6E/FdjnPAS4g/2D4b8mut0CzGU6+Qua0bgk99x72NRAx/
pIO+ZTe5it/T2BSnO0I++P2E/FKNyHJNnmla/GRXJr6D/BqZn9G+jujpMZo6TRHvIrQ7DBmrXPXI
CEgvh8hvg5BYM59e0X1YzxGQQsQKeTfEN74fNSRAUBVqWHK+d0/dixyOBlPB2byAqspY5U0gJrvF
RMs3enZ0/hFCKBhA7uOz0WsiR3ifByTwwcOtinCkG/i5uE5x0mivMgJwazSRlZtUO3xPFgWkDx82
K4IegYHrjRzpK3S6pxEbgxV2HIaTe02QRxK2zF7UtS3fYxCSRFfMZfyJX8F+ijpErmE9jdwycwqH
e0f4gPp2CV2ra4TfO4fMD7IfhgraPbqs6HGBQEql4E3yF0AZtkhVWywfZPP82Qwqtq4mI1A8HOpR
UJhj29GfM90mKLrIOtRdgQM8HKKGk6ZkSMWDmZ4PlImz//rCSGbGuhbaaUqjZbRttWpD2H6ynhH9
PTaPNrkndYLFkjPu/8IBnpZIjyoJK2onquwXMRyAykcMyiS0JRjSqKBcf8GlRwYWHTxv8NlDa1yA
aJ+YpzanVYE6vV8yGftmNWuaaME5J64j6g302hXzCtOP8g5VPT98MdeSVKI+kEVjBmaKxidKFkwg
23PVbg+0yv74csvFBBFgj2n/RDIvFdmFosrWXKUA4BPucQN6L7tlQzb7XSyWqoH6ZubNjhF9lYf4
fdSHPgcTZCQLi+fGolvw6Hfu+l48QhX8sBy8BoWrSnGDbYI8jY3Xmvwn4zmSLMNvcdpjXhNN1s63
KK3i5nHmouafZcX3tMP+vd4jGOiajRr7cbpjnGE+kcJYfcNYun5dFAA0+8hGb58whA556MnK++Jb
jer3JDS52S5CE51unaQtoWFiqlFbqGsmXfehioCP9v3e8aP6Ns6BTuzNfI7WQOTVQ93zPM0OvdUl
wyFzMygozDcogPJuHn8s8K7VdTrX7GfWlPONBbnD5nJhCFzOSZdWTk0hRPDJNK5Xy1RrbBidM66Z
7HvdfnU474tb53zPRZWC+XJuUOmuZOUoB8vaBQ2hz6CAqgKxsbMNQf16SdDEWsfFzWm6JOFl7Zvn
3iHp7RQfl/BPCwkDgYXReo7MvA5nV12swD+HY1C5hWfN7oNzcjVSFatTPTu7rs8PyQsfg7YcN9zl
z9he2LIg5KyLv4qm+ZnBTmxicUCjfkz73om/VEkgzW0GgDm591SPnwXO0Iy3eWgSOpSMLvG0x45g
SV+WWFAv7A9ZbfA+L2sljtfSROl2wOhP75d/zYT6iEru9404+8TPbahEuHyqi2WPVB4+VYsnTdxq
7Y7P8bQ6RC93oXne55bE5MnBppnam6ZOluYy1fl/oNg/AsUId/zT7OB/Aor91wYmpdLpz/yvELHz
T/4BEXOdf4E+sj28ew4zDDsA4/VviFjwL1ParoMNjvEQcihe74+4ZuH/y/RM5noMr0z4YxL01b8h
YuJf0nWRN/37X/5PEDHQZp7lMeewGWZ68vdhR4TRxIMspY4AuuS9rNzqm0CoyDIWlN32LKaXyTPq
73/6pv6H4elf8yWlsw6nOGGsUV2Cudjv0cOlP3ajSLLqWA/2L6dU+h3TYrq3cjN5gR6Q7P53L8dX
yGDS9T0SNH1Bn+WvE53SSlurqIL8WMi+7Jh+obpekC/fzGlrniIoFx9//4K/o9lsk3EOPWybVwwk
8sG/vqCN2Woouyg/yqkhi24o1BMnf3MLSxyf2BAXwSGxWvsfxum/f6s2C2Ydcrqc3VzrP6adTVY4
fSsb46BNjXkedNj2bAindvSfIbDJ/T98SvHbxFfSn+J1AvAEBIqTT/rbxLdpxo7utpcdp7hx36jV
m6+gq5p7GGPyGDV+3qAHRPEUDyr74iCIwsNVNPvAdeejMIcHQV2FRIkc+5wgv+xA283eooAQpzkw
rGfD19CqxvMmmJCOcmIiVXztoxHxUq+ADNl0DcLaynimJ0kbwPClt+C2/CVhTEa58d2yuYcpIY+O
3xVfmevJ61jxdxUP1W4r0VPcSto5O4dR8bPZGtOuE0kAjdQOpk2HL/gZr6s4oUlMgJTF8wO9DoT1
QVSgrhmEvDYJSXyWrVG/0QqpQ44tzX03qWbv1qia91lqQYzmfEtSWqTCbuTKc4p2rmDa49UYec8E
zk0PEaiGwwJ7/T1wC3EyF885jcHaKMliniCUWulhnkjmgt4Pb20T9Dq6jZDX7qcoEVfe2iHNkqBG
pQjLMttOPNdJB0Hk8EQyAdUGY/vy1xKPBZM+amiQE6QStORjcOo0ZxcBFhpntOCwK+BdptmhorL+
igXbmq9n6sRXOKJW/WLazD12ue/xHnDrNh0qsTadQ0PySjGK22U3p5pnltvRp9JeZHrQ3Xt/2aGC
MnoehVo/lrBtwGS2hf+4QIl7vOBn0EfynRdTOXN0k+3zeh8/cppqGGYYrvvcSW+khRYk/Qs5Vwte
rN66Hn1R7XHRAncasrTfGQ2HbJSypV9iEc6dE+kPDECBdVMB5p77S6rKe9Z0WO+Jla2/AP7iEZ8l
6ROcbdAGfEZN56B1o12pF3G3AugRZBYodYpGtTvDq8qvFL9gU42pGROmeqPCuafq4lOnSNI4OpTU
BjKrG9odtFCu0wKTz7bBAJMR9TUGT6YdI7g3dN19y0DhYimx63DmKAfSzCn6bdRSwYZjMflfK/C9
5HdwUj4tpI8h5xuG+HumR+NDBam900PgfrVtEztaz6HdZxzBog/wHOzQmVOYjVBdD0nGAAZl1Wx8
mNYovpmdmHZBk/qPdtFw2SRXngVjb6Msa+7RkvghXB7reSKdPd4n/Uq58Fst1F7Hdf2kLdcIjioo
+GoQPzGHKcvpodUtq9NtOupuA4TNg0on7mUejdAmDNq+lnCTO4CVzT2ULk7gzDoouyxHy2PvCuc0
OyP3D5TlEO2yvLWCysYrrYN79jydbYmcpH/v1XofwVN5KmXxK+38/kYUU30jvDJ6X85xokxP5DUH
sgbWlec9OqrPYS4n69soG1wbIIIbsYlnxMmbseFeH5g0U+Z6jWsdztslZoD0rvD76SEAw3awDHaB
JOV/liY3Lr4KeaTRW+MqnjiSXeI4JyB1IAjzmZXeZYiarvjZ9vEPfhCehGsuNXez1fqP5aqDyGQZ
WyddKGrCC3FojKVznGRh08ZI114WkVPlDQE4KOnGGr9MFjf3CalN76QSVE+pnxn1ltLY5ykGL55e
Ly6Cbe8n865z2FdiCNY3fmfiOhtt5T0OWRC8KzI+KJndJXgHM4lU3fXm4SjVLK8N32AUQjRYhlFr
cuUdaez2FRQu9yrSMMcXxOyvdm+7G7y30NgHufZRbAsHRWjHnnjVfe4dI9T5zUaMJtaKzCq4N4Fv
ngfS7JbrAdis+S78vsaTRgXAjmOCavQi7VuHoAmaKeyJgXsQQHDmEKYee9lIGtHBSyWfrrSXBuKg
wbKiRUStvrN0II8Soq4iYIJwGsZyYyGQjs2sGQDC+L5xlc+4ngCxU1Z3A5dVTP1bB40PKn7gH1Dy
pax9hUUYYUKMfb/mWk+MGzcis3jPIM/HMBmVcb/Ec/pSxCtmjLMvowyaDjfTMPGbK6uT115zBjFQ
+6AolVj1N7BBxmu6RKT/uLrDooNzTqfFiXwsCPfMR8EwlOmJwwsBsFl9Dwa8YeKDZ0iWHQxA5uu7
udDB1Xze1gfwyFue58F+hQeHo9HWH1GC4cfJluHFZmfY+1j50fOD15taLU9RianSG3EyAVhVuwxH
+A5+e7a3ijg7wocQ+Fg8/1SmvvEEEG54UXLIjosT1JveXlDQpZrZEJTIbIN1D9cbbRC2LzDiH8Oq
rK2Sgc/l8c9UVP3JwP/1asTjcDVGc7bvlmLZe7Cab8qi894z10Dhh903NL0UK9goS/OLJHViCxeg
PoD51yJEvYxTRssoevdzlb+BZCQpLkUCjX73fTHN5Ysip/GUz4ioGlslgMossjEZGGzpBQfdxhoU
00c4RAAMo1t8qcTEEbys7plRxMbBwDhdXpH/U74GdV3qa8JdDCIvHVCZt77jOSkn0pkdAwpDBB4k
B68f0jhIoVMIBkJYLgLzqmkK5PhEGx1d8oPoJfsgqlhrwmMEVtE8kZzAN21akRnSMYzc2YwiPgOa
bhXdwDE5LRkDF3eBvOdPhrg/LyYYX5XBFc8YJOBmtXfQb+kBZDbdiUHnX6JiRstVFS0ORixTwY03
yvpm5Ph33UMuwdAcS/OqjVbknMmlT09D15BR0RXisIC3esASUFVHQ8E3OrQ+2avb2sqNGxAe0Ymn
fXCFvDp7yXkGxZtcF6vtyemv0YAmMQRQnMt5vlxJs4eN4SZomZivJbcWrbor24noK/RSXCPi9Wl1
zci8e2OUN2QkyxsSK0gRyBG0oXHwQPu0JPNtOiwqt8DC4WJa4ufMnzAE+EeUI1+1qrO9P5EpJoKh
uZ6kaveAh37RGH1FHjU/kB0jhmsli0Fs8iBGutsk3m6Bv8SNqHmQSgF7AKPFxk981ie8PXHd6wSX
MrmymxEaN8/5IhkERLUsDVz86JPhpwedNjjAhb109+NEj3MXmXE+eMgBNO0V+iXDKs6KxwfoCylI
TIRsAEAnEocHkiMONP0twt5GwtOKIsV1ISV4UcdGZCii8miWRnuHeCt/rYz5s850c+f3+OyQ8NlI
azy1OnQdQghIUSv65DjYZn5N+9M75bQb7Y1HwCwWLPzikZECPJlqeas7iwVUOnSnK7IuCW+kmbhh
DguGtsuLG0Iq5LGAgrQSS/wd4F7xFhu7HojEiRIjvlGWV8BTcfRpICQBoYEzJmHMz3/PYUScJj/o
3+D641zKfCaxPOeGN5h/9d6x+uyxDgyfZ3lXOCe4+fkJfZrYWS6GPDYO1/s0khKvWp3Y420sDY9O
avvZw4tkUrMkb0sdK2uj0SQ+RuCGiHUXxvRptUjzwsI18NuKWTNg4Oo7CRAat7TQczFk9/HQETbI
lI33jdQBjqLT3mH0SvcYU/sv9cy9tICDwi3achlHbtsv69OWOTG9yQ8Mcs2WPl78o+hng2Qkr/6k
u7XsK8NwbhwCmRD00OilN+ynO1q05XMjOrmZpsX/7rsuc4oIYBWqIKgGwCJsMi4IOnwCFyX3uIOL
ZcP8pjiwz0cflTMOh6XX6Q+XYcuVIIoEVDN6j3ldWe5ik6qOca1DAKGrfZPkLVcG+VPJ0mMzpPXI
kLGuGZG3z0an4LcBVcIYUm978HcHXGXjFifvPuo43RakDmL/pCccT8g2nDq5noegvvYt5x518M9M
ueXPKImqrQHxCGbL4NxY3Oi7zl/SaTsZjn9CiFRicapEmHqToK6X3d6BxlQSF6FbIrSEdRMsHkmg
gfcOCwxiH6RqNvJc7BFqQUE1lrTGk98U33w8DT9SbhGF6qYPjo0YO/w+CMu3M8r9O2P1JMdFbD4y
7qvYUA0Mm3EnDmARoqMcW//BruMj40fzk6GU8YVFDfOZcEyJOBFMsucW8w5VsrzWPUcpXIrpatC1
X8XQceR3ASlAa5aTWxIg5lEZL2camla2/drSfCsZP1EanKltYzI0987ARG1MOckZHRzKTWSOlDtt
JuWxptnwnKLeRHDnDPa2gZMQAlZoIF2fO7tu3eyXmrOmU1DtOHniP8JdLbY1M96n2vHShYZfiRYE
I/gKykHS713N+dSGf39A/60hsB7PHcme7VokTdCC+k3JWiLe9A0qQnigC6SwAOVUllC+ci4f4eqV
hfiHjsBv0tn1BTnMclBzTDpU/9EPcDsnY9iIISnKLV4mmumXnxVG3KDN3vLjktN9ac1h4k3e7f/6
wxIFgWBGujQk5O89F+gx7VCv+2U1cWKHqt5xenOKe8rg+l67MCv+/vWstYnzJ133+mFtC+0/uHG+
Z+H+llXd/jd7Z7YjN5Jm6Vdp9PUwx2gkjSTQXcD4Hu6xb4rQDSGFQjTu+/r089GlrJJU1ZldN4UZ
oG8KlcoMuYcvZv9yzncsLwWMksaHuGiHD7i2JPstj2q0d8Xnkj5z+aLE+J9S9C0rrCd1u7L4cF7n
5Lsfhe3rBcY0jOix0uL+j5/cP5rMWI4QNs2fsph6/fLW1/OIh71NIrJAIs5ZnRH7sWHjTI8m/fgr
6Nvmy/mFsrint2JizzPKlqaJ0LAdoT8mCqlunBCJ80aapeV/jMmt4Sskc/jqmt2sUp11lHyGLmTu
WwCCmM+wmbePmu9xTsyFZWF888ZbzPFyrQOZfT1X8ufHcnv+QzXHS+M50JFEYWLnoDtHWrF4NHzu
KYSkLpJoVD7nL1CRVgVQvck5iGF2v6m+/2VD7uWB3pBK1hHx2s1f/uP7Ay8z45/+YZu3ZCjdde/1
dP/e4M//y3/wk+F7sfyX/91/+W/v57/lT+bXVKmL0+B///gI33/y+lP2/p//vpDr8397fMeC3Bb1
9OME+/vPfp9g8zn/TSCSYHyKu+PbZ+n7BJtB8F9H1sr/TdmLn8dFz20JvCl/HVnz1fj9aXwfDvMa
ffvF/8Gw2PzZ5wLZReJb5tE9j8Gxh5fj52mqJ7WNIl1Yr21ssv2rCNRurgWW4nBr+4WPhtnEix5c
+nUVfNStA6vRxmda7p1qXEY0bKeNPztszg/6t28/U2siMACSEoOhmJ4z5Pz5SQVMEULJhuxDDEAd
2VC8jfjP2cGIBKLAGNv5k1qSYZIlIwaVMzDKEO2EJmlBm591M8Kdz0t1MGGEPfQFH6tNkpVkzwRd
YO4GEN33c+WK51K23oqEHrJq8ChrtZrHoH/ycHehAF2aqE0ouRU3RhA29prIH/8KfkrkrplvkQns
VpY9vkfj6NPmUVfKrJwfeT2MA6A+QnPgtulyXTNwe8NFBL5lQdI3PKCfeGuQJM5wKgeAu6ybzfiO
FZkKb4y6TYMXCq8+PEg78i5jpWaU09jt/Bv7HOMTYQusj9GS7hNA8Fx2YEvoz8i8FtenbtviMrTd
etpAE1MXVZ8bK3dQtgdDeMkPwvzhbHRIH9ZMstjN4Gzqa2K2sHC6+dg80s/pvUdhSn97TijqJ8KK
4BhF93x3TJReZt/LLQY/Qo1meEsH7GVL1NE59iifyfUFa+7mj2opRLbQ8ORVu2i3UlokvXbkEp00
BjJ5A3mKixl5Z3kNu115q0F1S84Ss70PY+FVVzXQdZLWJmOCdkZU6A4Rrbw0znFNkWljt3Sp/jYo
OFCHi3Oik2VlxHrWQzNc45lc3MK2nshoqlL8kqETL6p1DQOkk1kFiMojG8qzUJBBXyYxallYb+Yc
+MsqMhL/lHCeG8TiIVhct7Hh6S9E55I7pZYIqvycRjWek6kA1ZBSVYb9cCCNdkBNYAz2tq6xZD5N
7giFfkm4Gr+FXSEEQXt5DsFChgWBARNs6YI7WoKyBsNTzQEgVHTjJ0QEoDHr+6e8KjoAVOeELbmE
bcVL7FZ9TuDSo/EBMLd9iS2CbC5eM3K6ynroprXPpzo7IYFMm70nQGysuhrCyM6gPyCL0KwwcZPb
abxV9UJtwPiNZpC5TfUBj4j66JXCYRjMVCJfu7RGVzIqiA/jTTHfIky7RLMs+WJtJDr2zMuMES2Z
BfbdHy+Y5RNH5ls9f4HTW095RtbISnZd9rVYksuSxutgChhtiLYvCaOb6hxwNixZZ+OSeqY8Ph4r
svSKbeBBR/QRDgZwayZW6xZZaS6czU3Xt9W9gRD91a6XQDW4rnARiOUpT05gj58NpyV8jf0FHEWw
vODocuCX7ZLT5qp23DIe0fi7jMS77W2nPsXnSLcE4R/fa3LeKuJHTtzyzhEDQPXgNYKmx2BJtEvC
pLwXzNEzEOTExhUhAXJVIE6VSYe2SAiQ9xNp0l5VuQM6BjoLSkji39fI7mnRwenaAXScFndls+TT
VUYJgm6ssnyfQhVc/v/gYDhVQbLVNVjwTQERcDfW8zPe+PLJOUffwZfldGAaDyLRtbx4k0v7HuBy
+rFZQvNgZL4g7XLWVqTEEw10irnZ9uhoiNlTS+Cee87eK845fOGMhmzhNZtbNj7IlW14MRjh0Amv
eKVlgLrDEm9hiT7/CjQfEwxAXVBmoNhsKwI85Rregmo33OQEAA7nMEC/640Nza84DWFu3HsMbsoN
HTo4/IrmkeerN9EcTehk5g4dAA3X5QSoGge8tMPXJBXQNIo5HNcStuy0U34m4i1KLqimgCuKV38Q
GYjUMepp57VxrQuH7N4lk+jF72Cg7VUPWD30G3s3VEAj3SyaXjJCa04aF+W77AZC5Ls2hnUEDHil
+sp+LxHVHDAedfsU5szWInYn2ESG37+VdlUdWSTp54IkOVTuQ5Ka64DY9PaCRRtgCI8qHgftOd4R
lS07D02+9x0aevmmeg0he5J3sR1HLwT2wDllvmeviegjM7LxZfYF8XYL+mNOnpA5walTS8ikWOIm
vTprjsi8yYNsWl9fWbR3L55pGB84tIf4xL6KvEpncBy+OEuMpVk5BFqesy3Hc87lgFwZFq36TA51
urIt37s21WweWWJ0r3gcGGh3mQO5LVziM3mhdLaCYbKApM4Jm27aEADVEj+VbSZcY3xKfZzYyHi5
X0xf+09VtQg4MHeLalULLHGwEnN1E0ijfastpJtc1VZzy4Oy5tJGZufP9hL7icGYBNBUEAZqmsbA
ZRAVvrVKDKv0UZoQF5oLByDdMAAu9uvE3ZjkZ/v7lI71csB/zQohJnTUW/JHHXTt8wrym36TrPN2
2diX2NTPsaXC8iImrQlBlazysvHGPMebTueo09orUmdTa1WSbKithAs1ZsfBMK96oCHQ11byyfeT
Ga04QsVtSF9/1FRXw2oOfdhwoi+qcGPaFcmiRZF2J5136Qad5Hw3LRmsqhh4xwcYRvNG+yrAZ0lU
KyNI94lVb0zI72QbZEpLaEVQ1i9mUCTh2nDs7h3ue4fpglzSq+Yc/tpgi17NTO4GgoMk+bApCQXb
iJX5BR/H5GONG4F4oCHPPrp5JART7ziLGCfraksAY4qf2xFHCITlCRF5B9VlSaWd8ULe9GG9YHnb
YrmflwjbCKgH9AnTuzQ5Nm86pyq8Q2k11hWBzeOD9AFXrzthjNe9Tup63yfdTF55k7AcDgxvg9Ij
fhh968mVWb4TYpTXgvXRgQ9pVe9ZgmXu2kY5CBaToA+AmGTd1LXbbZSguafNc2tYO0teL/e5etHn
FN/xnOibJjYRT2TTpIg8iVx/zkpeGbR3JNVs065WpI7EJQojqhv3YvZL99WaEaOaS1jw0HrJq3VO
EI5iBKs80SVZuCx8ckum7FqcM4ep4gvQCCayVAJB+vpUBFWHfR4N8LqufdK0MlyQYEEySqNVBA77
CkEvUZBRLnAzsNNQ9+jSMIMFscPyUgxFxIwcHC9GQ05XdRiDjJkwtBXBSCMjQblA/PYYYba/9abe
usFYPl+y1SN1WUeDGLftOY0ZPwRTK2cy+jeMJPpKuktqMycYoQTgoyfAlW1lEfKSVmQ852o+AM1P
rtSS/syuLbPXJBU1F+Q5iXqNXj0Q2zHAggI+v6clRINQXjWc8Kcu8ifIKaE/3iVVqa9jMm3vZq/B
SUBcMiVt6L1iiiSPGu+i+UjArTqVTHerjTm0HUVXHC8RbKDinMhsQLoz9I5XOhcsFLBRW+YOtIf5
oGbs42nFtuuiaMNd08/hxVzK/Atf+xQe69S7yQH34hIZ1bNZW82qqT8owxQMCpegbXccBlKXOeEc
Th+Z7kquaDg4XZzbO49QYXXhLhndPvhqi92fl8uHKKuw/RV5v4v9c6x3ajNUsJ71OfE7hrLhr0i7
42tm1Y1+YgnBJyQey4Jj7hwZPvWRmSG0BNyvkwSQ/IyYt1j1ccu6b+hNIsfN1nsJ7Fx+5NtFILm7
ZJPX55jyORJhuRvHKPoIlqjYZ6FmJlqV7gMJeSbWyCXrfIxbtSuXAHSjBZbM0Nv+PJzz0VVZdMmq
xo8+Xg5YTxj7fotSn78Fq8ffYtZ7ZJ1q5QHyFVembkgnKdi8Jbs2W5yH01nsV1sCjTiWJ2Th7O5l
9Vm2wNPXIrEQWVq2D6TdcwnpOjaTwC4M4hT5X4izJasPiPq7idG2thaZfJnTJ5qgk6+HTsQPDRyc
cTfZ+Jx2me4nuW4W4wLtwZjf1qUJvTaPzODNNFvNzjCvPOez1eCc3soxbSBTybHMH+0MP+ABvdGQ
b8sAry7vl4G1ueEGwJilloyFs0VmzAtx15KR431Buk8aUnnuagM386xHN1RG+oXUrtR9QvHZBSeG
mCGg79anRCBFIIiybK67B5nASeP86xUXN7oH1vbxEf5ipq5baphU7bXELuMBb9PCjA+0tPGr09Qo
cdYATabq/TxB+JfNUX4co/xl/14sk4rmPE3563Tl2zzlr//4/8awxRSL9Om/nrX8n/Tze90ikvs2
urn48p///u1Hfh+xmMw0fp+pLJSU7zJAskQFoxfbNUGaLcMXBFi/ywC93wgssXDpwM325TLh+2Wm
8kczFmRpP00zma0sw4wlS1SZIEX+TghIDIwMtArJFrEnFiSsEFkXieem58ZM8WoBTZTuEYqfnRxL
F4TTc6la8rqjoOibJyIkvfzgmFZN0InVw7TBqazO93Fq630bg/sTKxGElnvbVMKfN75A54tCaXKC
NyekdD3ii1PNUVi1iRdgxEm/1daQ6B2fec/6VPqI0Y9WpFuQZVGIs+uVjt7oT15O0VEeh1roshUb
b+nx6vYBuXaElmcdVcsevv5QRZlxHNwKrJaejGsWjC00Rj9KL9m4N1c9XuVkE4TZB/SH7i7zZ8UK
HpDl1VRlrDLYXwFORP7U71vIf+xmHWTFrAOm9SwjwIdGt0x3a/+DM1nRfVMnrb23Mivn/C/H+EZE
YUPaWzGX67Jdgq51g9rFnZwLxwqbB2+aP+XIaB7KEY4smCgUKeZoHx0mN/S8QZZDxR5s7mlyrz4O
o8Yk3nQtnLpZGOuw8gB5dXB95TjdG27VsaiBvLZmA+fd47SifAle4mByj7ZRsGBrSQu71UNgbUnF
ySVI6sxoVnOqKmAJ2t0Ja5jfUEU4uwxW04DTx+69XVWYzV4vGF1RGx0ubXwA7D2Jwegyj/Ze1ydG
DPEHYLUsNlqhjefUiAB00bQwNZjzbr4kp8c01o6uXS5V8CxM8wyGBsyz7pDnJIiu62Erp6zcNV5e
VKvMLdzLOXOMLdXjcG0WRrhuGBeREsIC+SkLFlbqyJqJprT5yK23gDArGR1xfI6PXMnJibGbQWfe
1izjhmvcEO1HPXvZow8WAh2R7eynDPQxRECOaLJrxhMTaetk1iH5HLYX30Qy9N4GnRVkhDiueQOq
bTgKPkqrUYUstin6X4y5ag5W4AtG4l3xOTArNRJ5kohNhQfnhqm5vNApjuW8a9sTWM0bopseZsdp
b8iI9wBxqOYCqHYdXCjIOCtJe/rComX+MoHveoj6Tn8OJyava5wE6jKfsTIxL3N2fd4bBhcCCFaq
S+LuNb6LGFoYvLRoiPTzUCgWfMjvLoBK9bzXHjvKFbCg/BXoNkZKFHcbQw797dBH7p6xIKTKuaKM
lHmYHPDZDRuVFjZ4C9BQ3IpqWpVWLq78OMn2Bv3z1aChseREZ4N5zuodNxUJIvgSiRsNX/h2BTed
5cY7p4rTIxEsj7qK4fOOeXfT+qM64GxW1JUK3RDqKnkFbATMW6EyZxu17BfxTOZIJ5vijqxJjUhF
FYBHaHpWDICSrefhDl4bQCG4vif5bAp6b9SqSAxn1oqruJimldbRl1j3xksWTjnWwF6ffJ3b1haR
QnxRO317IYsAEx9rh2JLoDiewdkwnwMnNJsD/YmgAVGkFjRt0K08N7vB+kEEVgZZde1rx9kaSSWq
gwOadmCmklRIo9yKeUiwbN5xaKBCkMxQVoxUhkOLdhGf+J4mrLsZh3FaDb43XPll4W2NogneksVs
Z/vECubOyCJEmpmz7sGPG9tIUBGuFlbgRjIsJv4WEAlIlDbmHbLH17ImGb5Q5nBpyMbaGzFLz73u
Zn1vllXMUCiEgWkytcM/UH8pGkI6ROh3V1EyQX+3M/nSlq73ZUxgBq/z1Mddh0R9umz92NtSj6dH
m2jCfQCY8N5Iez/Yog5gtGPaGbGNzLkDX5LWNOp5W0Szum9tR3yCho/xqkGeGa4rok3WTdtpXEo1
E9MMKMB+dFpnnYhaHFllQnVHpZK7a/qBZut2nLAmG8dNMDvFHT6z7GMymMNB48AkaYr3WISuPthm
B227yGKD2MZgunSabtp0sqwe466tP9aAlcRKM6U5kZeiLmiu+k3UC+EjZbGH3ayRruRVIh/QxXoX
dK7vJXXxk9G70e1gY17mqPdCvR9JWsxw0zCOCaFvYo71553Z5cMtrm9n3ZXkfdgupAKW9s4+8Sv9
GBRF/uhhwcKUxNAeGh3jx9xAuCISyueD0Ro+MTWFibG1sE321ZV9aRTWeEO4EQABQBzWqlUFIzT2
nMxexzbbZGJJsWAZx+g2LVjGTYb/kJcDfIvIa++T0SGwNe5t/dphWptWLQjlvQU7xN0ynKAHY1T7
zke5x1Ysu/pTQuLVNck73JpBE1knDZZkX0n3rsWBiS7H9Xwmh5icV3OL97fqcSVyVxmsBdva0lBh
VHHLh/XGTLXYll1DfwR9wmjsba90ejmMmdrw1W6eQq8AmKFaszrEHeOXCaAwyWFE+V2NmnHrKqmk
wGBtkN+EpNSfkWqbw5Mce+JOYKOECN5abXmrYO76Jz+yp9t+Jh07hgaMdSHzx+aiN0N/4sYOUT0W
rdTrcZGdOX4+fzWCAg7obMl6Vbdlcwy1UWx0MgICaNg87OehmD8UmeFsCpQri5wxIpixc0kh7Tv0
XUCbumwdadSKc4J4is4r2JDMZu6qMfQ+4i9gXEfeRQZPvo8IPcGlTAPZvUIhZcsZU5ugPbX6CM9p
XiP3s3tznUDFvCCYvOalg7TGWVb1j8QYmq+m59RP4HzVxsZQdh2KlvtuNoz0E9SwyNrSx1sP7hht
SfErLoGME/nAiDbst71rsSaq7LyAralKZO6oIxLCzupClXu47Kbfn/6nBfjv7FulT4beH/UAD5+a
5FP7pt+HT/mPjcD3H/y9ExDmb6wWHfD7Lus79vd/awyWJuGnxsCk+qcnQG7i8NA/NgYe4DvLBQnI
cP+fagycX9oCRXPh+4LEBxuyG5lXP685I1QyqW+O6hZlhxXCKo5tZgzolh58FMjW6odX5B+tet2f
FSS0Ib6yfcURxGqZF8HE9/QjfK2LE1uEoR9eg5DqsFYEnCzxozVMyMpnCO1Tu254jRg/InGDvCHM
8NXkmqxxmojJvsVPDKAd6nRbfo7IUX9wTCPQ4bpNk/IB24APWrXlZ6Hlmk5jAmQLqidNSkCDZXjB
ncISZTEIDtBTr+hi0aqvwffJ+xFJ/1iuIxElXxsnL02TK6rFnpvMoiPDNp6YctUhrk6s6vjrn9H0
mJLIAxVDzxTeEM3+KrJ6982QAjc5lzkMYphN+CUJRU/tkDgZuETVzkfWPl50mdRRhjZcIfLdNxDK
cCUu4mjfMK7ncrazWC5YfxsOjGk6BfgZkqeKLrgba2dg5b2eyUagMYIEBXm2q3LoEUVmLV0Lg4mt
3yDa3igUWeGlpP61D5AWSBrtcqqvDS5wj2G5NbRPoQgDsiVGvGrbtiEK/KpKJz4EcSsQVtkCbxCB
llViLkuN8b6dNfLBHLrChEKeh+s43fQBg3xorlG2MY50iMIluSQc+VvMhnrrKU6YkViRAwCy4+kH
jLTzgn/gzyt9tEQQsTSKokgQ2uv709uccRQ7vWAAbJtxrLak3NoGDDumL7tBqZh0Vxz+BEfmsAgL
Xs8AHeuMezscAXAcROS7dyiweY7oO6meAPcQxRhPlrWT+YKKdETJ/3p8R8c1Tnu89hI03tMsiUFl
F8iCmk00zrbrnqji/IRNZrxup1xYK5usAJrCIkKAzt9dvoJD5BdVSd/F64H39ql0kZcmDS6h5eVr
QMmUzZweZqrQ6D3xRvUJ4Ds6PDj9XvmEpLzLNyPmGv2WQBx9BiHbRCe2OBC7cystX7NSFXeei6B9
E/glAnnebJ48SYTm9cz1GtyatJXWVjMMfhqDKaj3NcGD1W5ujSTiJc2MdMW2pH1q2eFSZkK5mR8Z
JUGqoO0V7oV2akBSVc1ccl+U3JGo2ytAAYSYI2h3BoKPv/jtmFKmGYajuHAtxwKEBJVsQy/ZPiXk
fLkX8BqGt5heMzs0ZZnZH4xx5PaPwfXFb3y50+kL6tDW4uZdYe9vbXcrGhh549aaOt1QBtQo1zqX
nVE5hTU0inLkmc3fTqH/mWL9iWQI1+JyxfzXY6yrTzlaoc8/zbG+/9D368tbplKmdFAYWEyUzrqz
3+daQjLMkrh1bP4DJo1cWT/dZpKcBz7R3H4Wt8LPt5mJImORHrnOPzPlkmK5Pn5Q7WB9wkqLJc/i
mlnctb+odqwBCHlYWorN/BCGV1EUsqdGpk2BfZ0382jeOXg4inWDtsVc65Dl0gHUvxPcQeHrYVyj
8bW2RtzSFAalb/hXFOHNwyJ7JBLSqTu3pPVmC8TZxWCke2kbZ0heyzlg9H6JAwsmwCqdcpT6RFL2
YwPj0/BIw16FVLy0zgz9h/bg4Nrw0+2EMPqzJ2FkhtvKaEtFvkptBszx0Qi7+Se0sipHNNCyCR62
VT0IANlBrNNNztE93XSTrHxJcjU0hdskjmdummwOzYKQ4ERYUK59ATjvcog7ciUvFSTm7Hr27ca/
hLBJtd/Pxdx9dTNsmjuYHR5nDcUrmipPjArHitMGhUN4WMMpeMqAvavTpCrCW3HkzQrBuV05z5md
ROKjR1wJp6PyvQiDVmKElrxPkHXhGevmYH5iSCOHuyhKZ+/GCgwnv46I/IIxaSsqcitMe4xvUdH1
V9o04wTToMGcLjHgyjEBIoKZSz6WU5qxuaJogMIpAwKZWe86m5LMOIO8aJlXt2k+1gSiD2NTBztr
ZOxJi9g3IF7zIol3LrkC3b7n3nePDuEg/bGyQXixIsJhcD8Saf9OXxPrfcncoD/ZZwEn8ttkuKpV
h1hhZagE+6SVqG7Yu0aYlsT3WVGzsXAm+TBSwTSwSW8K57K2TNISW+KU0h2Djtq5bHDBhKcJ5WC6
KvMOF8wSnfBZl9gct3NmebRvPgaWOOWvOcgILBcdrKTxYOAbi6Pn2OW2aBrmI/x6abhPhxAyhO8W
wtkYRV3Dc8llLw8ujx9vFNuGT+xgcmI6vGSu/ct0AN+oZsAuNWdyuU5IeQnfJidCU3+wC1hOet2y
RJ6xIhLoSymieO+H+Evpqt4+dVBSh00TWAD6GQX6EXG2s5+8uo5rVGtGDcV8lUvdgvpWnczvFX0g
TIfMJbWJmOG6JiViNtGYGPmYWxBYABrt+iErNfHoo90N4gKOaEFBJPs54LPjnWsl+GtDtSPadqmh
5AA4bt2dq6vgW6mFSdN9A1cZTP5qOtdj5bfiLFwKtR7ZFkVbeK7gGimYRTMgWko7OSeUeXop+YZv
5R85q/IeD1BGWegtJSJW9pxy0VtKR/QISxnZLiVl/K28ROZnHUFyLWXnCOj4AZgkvCIwMyJ8SJYi
FaPOUrBS0Nu34vdClqK2r8RMgVsvxW7fjf7YruW5Cu761Iwfx5G15IFFzt1U1W3H5LLxBh+YMD4a
XIvRAgXpgab/i4Wy/78ueGzMcX/Y3V13+ae+a39s7L7/zPebUdHXmQooACBwwZnFTfbDxuc35QmE
pCY4Ifai3Erfb0bP+s3EZ+Lj8rJNQZv3twWQY/7mc9FSIQq1XMLshv6JBZA8QxB+uBoRsrpkKyIQ
cRdMxd/R22Om+/ByEuuhjRe55Q6y82SaJ9NAoORs55Gw6Fc0LFP3LirHzE5m17OA2Rb5gOOOg6Jv
JnVTEic13uH0TdxqF/gcuy4CA6lYwvaJGybJYQAInxsHZriW2iOxSsa7rsHQ/GABwRnvXAQeyMXz
oqGOJU80aAF8YY24G3WPIXZlRWTIYeSX9CEtUkKAP2RSjwmBmYqN0qIlWebDyMejbH7GUTnLr0ae
TQmJpXbZErocs4QHZp140ag3jN2WX6UNwL+w4ooZUaP8QKxFPKsIze7drDlXCabCt8NweCxJugf7
41RdfcFMNIY1yMzWcU8VIMcRLplFNNdCi5lxHFYIqdJgWwJdJdwNSlJ2ct0sc69JBJjmvUqlVfc7
jfenePEo1ge0cLVJJAgZywCVK4myBgZt3OfFTWJ5TrNTMJ2TK2ZWrCA2OTQwgkmFOxufctz1vBRl
F/O6gIfLxruSSqa4IS4O7jUlRxDw7wVZmFO1V5EzRbeKGrr84vGxy05aVm30krVTa6tV58K0Pvg1
hDYalonXEYe3yE5FUvEcylKxPtcNhL/XKBC8l15WLcgaswhdnx8zeLraCeiTiNrkXaz4bMSM+LgQ
n4I+j6uvMmfeSqrfGMpa7abJdVAuJRjl3+hZ2xbbK67JGfNmni4/afYK9UPILme8MzLyRx7ghHsh
Kq3zH3UFiu9XJhP8FWvZ408k3WnkTHyocb/zySFth9cRCAGvit/0GNPXkUFIUrTEXfBnrCsUH2Gm
zMv7HrL6M5oD2EvIi5u0bnr++9YF3H31/R0pPJgw49qemL6RjgeLatJscfpGtVs0XZo5eETsBPy/
Gl0I35Glf21eg3pc3s/RARKbsytsTYmsIaLsQLns8ZoO7FvGuzqsTGoWYwhg5ZGiGWqCuqKB/U8+
9yq7cDyj0B/9OvSwTLXhNHnprehYcr7Kqgz53YmisnnLq6pK5uemnPhCmo2dNK/MrvkTqxUwqlek
1qq22zVoeb1sXeS5XV7YLVVLvMK53XZHpEeyvMidtg5eNcp14taLJopeCDvziCjFTWSe2tma6nU1
eCr/XKPSt1+DaCKkjJeO4BW2T/yl+HWK7jiAB3NWdLJTvqdTxOM1VrHnsNhIXAtD9O73/a1AuNlu
7RpOOLjrSWR7u3FYLwgs8ftYiCq9yGMOmBWBTCIGIAbegsqi8p7TqDTXoml7gRykLV9904mdTTVO
MCcLo2dPU5rNB1DoxQePzKrb2ay7m7z10jWjWa9kRdorFHGq4NG0YQXXhOfan7rRM9BWunDdQl2R
iULJu/IKcgyZbQezMd/ZApQFebKmduLuUvA3ch5MAkzUi29D1rzMa6TjAAk7rdrrAI51ZN61EhEi
Bu7EtsAtx23uE4JmxqjPnVXuFpJzKBrjivMKwhev4OrbG0kAFR7iRIopfxzmrDGNTRx2Oj/80Nb9
wzncL30SH3gbHxcRDlguhPurfagPembovR0/zERE5weglUxT8BJmnIURwqPkako41gDMZGHLec1x
ivKG3oOAzxVCcXQ6q5oYI+NhZvQe3gQOIIG1gdowE7dsRTlNogHq/9aZ8ymY/oT38+vQkg0fkgnh
0y9Ki4iUX4eWyDFh48Xp0+gzswgOhE/bZo/2TzqhfJBpPZEs9sevGMXAT40lp6QQPCbx4nCcQDP9
PLe0Szqzqamjpw4rwIxBVnlBzkpj7ONg5yQJtmcq/cifn//4cc1lIPzzI6Pss6gR2NXCcUIK8vMj
g9VHMqqa9pFVdTftsH4n0Qu0mU71K+XFTf6qlz3K2pnqGTKJF/V89+CykCttV7jpUP5yxQPtYN8d
XFbe5AyPdFBBBOoRLF7wqtgN5wevSVEa6JmlPJiEIJabxBhZ5XMeu2wXSneyrn3wO2z+DQdgKPkI
DbSDT1nXulTlbsVxkbEdzW5jrds8X5mZNfAUcwMl05rqiBMQeIPF2TJKCACXyiT/6VWPGX+icJVw
QJetZmiFzd69J7g702QGexWG3zwfZ3sdIhVN8NKLcK7tYy8MdoUEzSfFc2JAbN9CR8mLZzIPmJal
XiSNtaw8fj+wGRxKRubxEN+eTc2iXPN71IA48jXwjXL+GqGZpyvTed7lh3zm8TeNNHpB9C9RVA6Y
dXB4brJNkJay2+05xneYYP1uG7Jszu9ghSgULcWIhUMQw4HYZLTa4LUL2WS5318GkZlVd5RJzu+Z
SWsGaCARcHbHZpGxUH+4gYyvBPniJn0UmGV7FVQFj8GtwxbRdXAmrDPdhc7dwPebqaAx8VulsTV8
CVFGep/YWcF5cMOqUnuLaW57WeV9kD6w0dJi35N1ASUy0YkSJ5kv6r2VFftueI0QZaiIhsWtfM3U
rkcLEdd5yusZjmSisPHj0bgYxnyfMMbtjuD3FkPNhJAgQbWueBoxB6QNENjXy1saVJJEvb5tiFxn
P0lOwzpCgSs39NQI/9vK5FMX9/7o3hcEj8ESUQBR9FdYGtN4hzC1arrjH3+ZlunPDyWwJwV1uUup
zb4DZLLzy1eJam7se+RGd/3oEidAyYD5Br23g6uzKOsseoryzne3YdhAufynH5sjVyzMTQpw91eT
G9W03STR7N0pvxn8YwQdp7ljBWI/0YGP1ks5GRVHMNopZ/XHj2z94q/j13bZ7SA0k57vM5775eyi
6iPYo6vdu6b3mVis2EFi+BKJkz5HDfNf+D2woCKVMbWH7CA+iw6vGH63EbKnmfUK3FYBxvHw7f/L
uLSmExSpWH6wvFSKde5GZX3ZJgYIzCGYreA1n7o+OYwJ7i/cC8E4bKLB6MhHcWSpNBoaQ6bHAv+K
9Y6ZoVT7oBUAdoam4Tl82x9IoDXen3h6fz3FpeBu9hlQMoi0mFQu//7t032EBQXF3v/SbjE2TanU
XYqpjmFC0gEPILZNEoKH897zi1Js7NYsiw9//B4sc9afPnqm5AC3bSEcukDz79zLGBV7DnJVPRRO
n9b5Bu7L7E97lGAo6uBYNF5yoiurRLkpO2fuKRAz9L4zhrl5qfYSsp7ptf74WVm/jkt5Vo7rmMpW
jq8sVjk/vx5w5qdo7s0BRUSI7aLQNcpq4gzIgrhrgonjSxiGjkmJTAervIjht1E4Wsx8bolBHQyc
W+djKCK7orq2ZwEMhMXKWcpKuc/9Xxcerg+CfoA2fxV9XVfXS7kTvMYEiAw0XtbkYmWwYjUS6ea1
czWugMr3cQdxJxPmsyBNpf5sijxuTpo+oXhyyyQvLlwTEdpr5ZBecoFmmJOf5aGwpj/5xPzdkWEK
B8OrR5g1VZInFpP4D5+Yth3JMIblcBe6Tj8SLdlJ9eH/MnYmy20jzRZ+IkRgHrYkRYnWZEktt+wN
otW2MY+FqfD090uCi7/lCPsuuhW2KRIEqrIyT548J4VJkd1RkFTLvjICv7jllJzS0++fzi+LlZqf
QRBgbJaOjR7kfz8anaUB7wI3eoINXVI3bGl/2jD/8nWE+4gijh0Zev5DuPjYobXICMPQhkoderZF
l/q/H1vMIwVttRrPi7HKEq0Ed7Nv+gp2e7BHOymY8C1bXfkBIIeIP7VMA9v4D4vT+vj9LQacHe44
wRKSnu/Lhf7PrV+sruaEnJuXCr4eJ2E2pG0as+J40J8N5AKxMDDiwmkYAqh5/i3DkeQ5LUs6sPYj
xMNJM29SBtWdqZe6PzZw9qyayRc3b/4axtnj1TCjatb375/cx0VDN4NKG8QGizHG4D86woXjOJo+
OurPumhXarEwNQXB6DT+cUAp5ZqSRfchtlfdcWpcirbff/5Hrq/kxWBGAFEmWFT0samvhzwDVyz1
03ru8TlMY4IarOta3c69AxbjGqGUqn4zMInh0efnWTLQS435+wv5hXVs0ZGBv4yuEzGPM+jDM9Rt
hm3HZMTP5ZjFS/rXEvV2dQtSQkWPErwUz2u2rgZ6ABBoIDqlK5bFJ41yMxOHQJ3dO1xkfoUhrokl
tgFDl98cu6QmhGDLRI2EQ0qvUdeuC4ABgywdeqzuagR63nGJtcb56CU6Xb8wu4mW2Aa6jNZIWR5g
YAN2Mi7+EKCxE2fBhLuQ2QX+lZPYq0ogByc8Mwof3pVX2uf7WcYKx6tl6hbjBUnrhGfZ05vi3926
pDZi1sXmBZFIzH5tyLi6d4ZtDGCNFfXx5Wn23GIGr7YqCviq8GVNYDSow7t1qKfG2ulZxCngg664
RDM+qsFS0tCR/i/zTPwB0SlAi1TGnadPkRUHbNNYJQNlWwbLUx35RiV7VjsI1ERXXtEW81+ZJzrZ
EPFa+zZeJlyHGPp1mzL7HmVjQ1nnSkcZxADVVpZIOjaydGd6tUBSDAQKGMiQt6BRY7BAq75m+Kan
RDQg5vEVujFYR+mhWLzQthhcqDFfLuXH79eWSBH890iVI8shRIBnwmf/WJJpPDpil6nuZyalJBjB
mlKZ8a5sx5i/xU6fZ9AMepelP7d9grQXHDvzKtpipstMO1/ByZCdeAx1I/chsRPB0tI1shkcrMy2
joNbgS9m3DZDZckWbmboerQwkpaRbj9XaU8jHivi5ZZh447h0yECh8JA3VQtj7DLbfs6KKZM0ImY
MVSYu3AB288Vss7da5ZSxf6lVbGifV6j2CfYal7M66FSzAldLzV1JapVVNqdd1155CwB/HK04zHE
dT0BNRfQwPkFncH2T1HE+ngSoH5CWwkFQoQQHHQfPmQHc2AOuYpa8wkv39D6PsK/zOcrF01dobav
Ew8dczsYFAerblcFXoffN9CswWzksIss5TOqz7g1Az7FXcYc2vgDFq/seZcdpfwjSn6CMSA3M00N
Y7xZF49Hd7K9/k9urh/EXFzkjwH4RS8FvNOU5O+/hwlxIytBgTJ0RC2jhqHu0JZ7Dop4QOrECWl2
VVdewK1n8G+OhtbZIWLq5N+MvoF4fGXTyivao+egS4uQUYaTxz9hN7b8IbV75mz/cIJwvn9Y3TaX
CbTh0VSgQ/DL6ibZo6VA0GNoD+OhEuIMdoj20+SvZMg0hxJiR4ek/PpF00PgOnwmRtWR2R9yBcNM
Cez5Eq5BzwWijg5eiMLW8gNQDGoRKmKtwxR9oiuipWmP/I6PbZvxohOGNI4Rw6BjB2/FN+eDjrPa
6nZu7oGsNWuRV3cpilMrGqSOI4h7BT9bkepRHqfi5h2RkxB6JagiiGzjhcdCIsYNYxDcLk3WTwaW
MNINyByI12qHpBSBYle1Ywo8JmCIRJdqkcUxZmYx3cCyiqPuDsO9uf6nUPQ5fDqgKc2KCPoJ10C2
YIH6b9A+YAVoFVKqo4CzPFR5TOe8qWKinzfV1XSGdkNtKOMGy59++WL2ed6w+hrPgI7T+fItmLpf
ubBLZJzdhPtkY8dFKAzdJiCWQyaSc4neJbidN1eyQYPRlB84VUlAbCNMzRhFOZ952/mXuIl87TwF
Z7kzcQjJ5xMMo4S2s0/Luv+8FD7qgrD67fMRMTqy0zs3a1mlceNSio2RjR8vNk3SCrBxK1dfKVsA
dC2oCIw1Dj5kAOMmoJ8xnnroUKN+cBAJ8OFrxbX5nfI8NbvP0PlZAJmmzRqgT6yX9rXK4nI8Gkyd
jj/idNBg1awcgOssRBZ0PRi6kodl2YzZqBsU+lmC2ws4jgWfjkN7EPjcK2QKu+qYqzjpxEqbfzqm
DBDvarpMcW7A6zZIHqMsD3rrIQ8seTJDRN0x0xRhWLM+5HbKF4tLN+P7z1ho8qP0K8mp8JKhWaHb
hXQBAiNO2kzbLu0fcvBf6jablp0X0jnzQlC/X7Zho5Yu9suYe3y+U1gM8qlVGCzWe215XXyvzdFQ
+1RZ2n5PQTCsm7l3g5FpSm2Hf8AQzvXYfwEMrgNrTEBIn2Qq/FCNuKQraZ7kyXNWRTkJh7LHgKqQ
07mh9balMyu0lRp2dKud5xDstVSH0NOygCzDzbn9Rt5VLNkIQSeW0+8P5Y+Zpw3JB3BUJHOY2/9F
yseu/FJVxPun3DKz+QvKnjieKMuXbBMuTh6/pV5kj0hbS1dKVS0trNpFVrf8Q3YQfCxtISIhbmuf
K1sJ/R9uVTt7mep8p35CbGpYP2vaCTPCCiMqNG9hVjTjtTVUE84mzD7JqZ/1PrJTJkqmyQnOoD/f
wKRBSJATLo+OwbkxR7JtRQc/7/2rzp6MkKOiTOkKokJS4mpmooH1zXFzR1+HUZ0wPxRYGGx+T4Z2
ypk0JgxUP0rN/hKIkAm1djdDUmfeGd+kxblJvKTTB3ZR7z8ggEkCl4HrTM/gZVPxjfE+UMMRaADj
lwnL8ydMcpEI7o1wjb9Oxgr4QjMzogkHkNFfAXShqDsXgQm1f2qRxBtcy1j+7ctYj4c27Htvrwx8
ZY+lFYO9OKlKGP2D6BEeNlgowcCebe/pwL1xzBSgaMmnc45nlp57A8Od/4c9ngInBqO0fd01ARdd
eMwQ3tPKAhmqVi8inbcLXumPnpF/Wly0nNF8F18YYhCrF5Md0CMcFPkbrOj76SUcxobBut8vzY8y
U6QAnNhMUAH/cP7/UsqbCzLoae+qp3y0+EA1tsBbblB6RCkzNbnRUR1ztWkmt9UEBDXxpAd/UQjq
Znl+SNsyU6+/v6qPRa7tBL5L658lGlEyfiyQFiThwzJBmmE0YvzR9pw7Mm1sQ4dCO8d0O9U/2UHl
DW+//1zL/PWTQ2pTGNiUqVjbfCxSOwNeaG2a4xMTHPkYXNdbCTKmBhEOxygJDpe2coWaAEEZOJ/U
fl1apNMPo9+vJMRhjtbCiwsaZB5a5jbGv2mT2X3BqA9SxvCpWQvWl8hjNuprN8OofvQ4U0gLqyEa
onbvoVyIHa/GA2iPptDsoWJXlKFLQ3COZK3RvAh9svY0Ko+m2yeYsa2xAUVurVXyANIUWscU80j1
1QfCx0Y5w6ed7CF0F4vRCHMZsgdwdKlXttpwa9TbMHzWL0Cm0npWbRlzsjWYB3ME8RnEpmm1pd/b
cHRy2g9qdnJ94qCQa7IQFWZj9IoVW2glhxMFd8m/5MFARDPRHiA9W873CwxD2s5E3kpKoaJZPPfK
bmfXUJ+RupQsOm4oOLBAXoNqvUVqP6bsI0/Ozb9FFblL0NZlOhS91ogiefrEydf5N0qL7TRsaHko
pYEMo/jprFn2nV3ok4BXrqWwyVu3+2gMWo7Nee4Q1XzYmuUW8h+0JY3EAozeo2gOVnfCfHAw3jgi
7BDvxNUfi28D/A2SiQ2q2Aqc+dJ03ygaqUZOLEDiyqfiDXwauv1+1pHTaYb90KAPTvikoxCZgI/m
n0bXn7J77c85EFZsj8V1WwVMye8CWgvGyxBOkmDoLPLXh4DBfntXNlPL2zMv0b78fh/4v5wTHvMI
2ww2RU7oyDb5H5SJZMZDHdQdPwdOw21GfAO50NvmzE/RDpZPF/pKZQWSSYUNV9iSNJn2QdstttPk
Xuuw7k3NsPJnYA4giw1dsHvNb3AorO4/Ptr1tOIiuibcGhVb1IisA8nuVhrKsjitkNUblikHplN0
CsPtrGcES0w0gZN3iID1833EtEPy1aN1E5gw2lwzFPkVmxVg+osxnOiDRbSWWwTTuYV4cnmsa6jf
smqhoZKF63mUut7A57tAmNkGEnHPnJsuLqh8diD/dH+7IWXYaxfkzCOg/r0Vyyl6xuMN0xh4/K46
gGa6S3vPS65Wz7T17bSthctO2Jg3TESyU3wO4/XLOHdyUZ6ZuN17XdalOYoEDp0hIovhDYhJu1RX
aNROdPOtPyj6fcTk7AAoMwSPYxLegzj84TkPgy61jWfTY9Do1rturDlZEDcy5HxdQMc/peaQ+G8N
PaFmG5n6fwscAqaiRWFSxwWAYCCDHz6bvJVJ9XlUTzKiGL+7LVPO3xzHX6arpouyVcxE8vHfBR9s
1N5dVX/x8LBUX1tvNLt3gwmKNP3DafjL7XA9D7IagshBCGX6I0TIvCRzGMjmPHVBgfALuj02DXyz
h2fbIH1tsBanxIjUi59acJ5/v+l+zapdQdPdgI4D8rW/NPAbc3VR0evap7qyrUxD9MHXB5U9B2LQ
96YZnA43hxxl55cVl0+K13JS8mOwkNJBPXGGlPX376/J+yVjBOoIfXpC/Aeu9MtFjTpLEUVfV/Rb
o8FOTsWKY+LwiUx2NHKAvhGeM4NHpfy4FEbLYsvOGjvHYdf5GBZwaGYFhDiudbEFVHAGDrNsT2hz
ieCTbUsxmk3+Ql2VoXDnBSeRiiEmN3ESe2/4t7tRd3C6amiWfZf1GN/v5mGWt4TBNPNr9PmZzb4p
q0A+oM0KeZM8tsCRa38UholyV9WBU3jY3B3gK8uJiJdq0L2jA1D6wYmCvOMkQUklzrq/22KVaxzW
JeuHg+muPXWzY4QDH1YPFfkAeJ9GDg7d/tpD/RllVzO5GauqGbIXP6uL1rqqRyctGJkfrBRPktlM
hwINgwYByBc9ly3sOiek+fXMkH7lmgdIrrrqbzLXGww8Ftqm4Y3NDqJOemRABOUUDDe9uLSvnW4R
KTqkjxay6IwJs+mZIZqyAIAbmmx5bS2D0/6ZkQS6tmsRGfPrWPM76fMaWQ0IyNrq2bhTsLq0i1wk
x9z894IDbFVc1aAqPMEImxE+Y9C21THHm8Uh5dQCHe8mgBpW/mNVnJsc4qCm3XvMp/lfyiTGWwE+
mgAFmHKOc3NbTcytHW3GhImadMwJKzNUiSw9AWjL1x0m+pzJPtT4Uff4pSLTjaxkMznLjzhpAzRB
kcaKENYNmSJ/RRjqnG5s70enX8BXLnv2/B0ADpeiLTT8q0OHPy+X3ySG/FCxMvlh1VzIaz7inwQB
I69WFNfIVRZKHlz50p+INKjutU9RA8rArCs+XcHiK3z4j/j/FPulaDV3XPv6fIuYruZztxMucha4
qxiiKBL7zrNH/mBlLvcfBxS+tYriPv+Jx0Y+SvacTvYjhG0UtrHqy7iqqIDU976GbdIY+4VGRnVc
1tFA2clXstBWB08Y6JYhu+WxyI1JviTai/6nPqkb3AmtWq4px/KaEg6iUSowHjl8fCzxk5pfaVAx
xIzc0oj6PBrkBvC7k9EBMq9qK1O82kyRS3zrBq8N7hwDgnl9vcBu98Kb1kSNVZ2oCP1w/haoro9d
2cCrB9EMSZDpOcEqnqtsS2ya6CXYfGAxjBZ/FVp4nbyOzsDE3d71HTFuzWGj+Z9IeOUPcG40F5aA
OHpvTEkZ04RzbcqaZUZbqI3bg624Kd07uqHO8DpZYWm+Qi8My68+9at+8qah8V+T3JZvr7J8tB87
ja3AXdPGeZTuef7yRAK7wPJF1J9kiSu0L6w71Cljz9oHyupYZ/1E+/29N5aRN+KEwvgxQiDEvUnO
K30wk4xftYuBPcfTl0Vb+cxXPNuJV/EN1drVRf5WYBmyvG5FVO3AgX7bvt9YJbKtegAT/1NJC5E3
QzfAdRF5nlkAZqbiublCGCrPsdbA911spxxBDr0OkcP2YBcge/90TD9P/2Kml9T/bA2TLYt3SL7U
V7ccyOUnD7TsfiPYkmVH/XO6eln/vVxcUpCiQsP2aXE6phPouttO+lfpcq66ByTxMItnzTdhSGBn
HqP9cVlX3eJKUo/5EyvlsjLbHN4e8nk12lvNFYN8S/L35HsLq2wGyMt/2tWUEt/80pKF7CPYhnJO
p+nLFLuJ+VZWoJXjrPEOdzmbp7uE2UiWo9HYeK52E/qByNsPWTxgS4EbM1HFQmCze29Ts4RW1bZY
gKhdomwiH948Mx/MPF/Fy2khy7lgGDUnAVM6Z5LeUOAuAwiJJ979DIEPgmiMnOAXb6B9/Wi4K+0r
BDTB92as4cfTOuXwezcatkueybkQhYaUQmUxmDPE1gXm6FFPYwT8aVawKskwFcydQ7giXWJecTYq
M/wnycF+sHRhrnMO75rQ9aK/mhnZiIcqHrz6y8QRlF7PIxyQbhdgsbp+RWc1ae4dv87K9yyvLOtf
pqW6af7E7MzSq73VpqV/b6Qu6+10KdrqsT+nqOesMneLskG7UVLpIVq9trhVQev25t2IIIp+R4Cs
Tx+iwo/HdyeoOm+5CqHVoZ1s0oFJb8d5Mbt0j15xRCGax0SN4UDblAPpZnFGJjNRYgDFEHfzqBgx
4IWMRvSfh0bRObNUyxhlWyIOce+h5Ru9hikOXj8BEjSnB1CDFDZTwNDVD7fsBFoOV5cpzJw+CDUf
enrn/mKhNEnCpcTyGJbihdC8eS64xYF52xuffSozKem0G8o70WXq+zssvXR7m+WzTu9EBSO5p4PR
jI8J7L7hZJ1BTO2sOdUaDFfZaLD5eON4MjlOsC4wwu+dlyX+P2pxAHMUEqvNYzTPAOr0rQQpox0H
vdMkzhkvF2Y9SK9wjptz0ypCyxu3kw7XbV3sOhxrbV7HsHd5d+lZtdHM+i+VLa3F4Ny36DBAASXH
ql5uuTWGityDuTcujX9x+TuXAVGKVSQGWbFbRbEi9wbSvAQdFzQ0kQXWeIYUEbeUolwvSy0/+Lrg
TBN+VenBy0PWergk0v7DzIhyboQKTmmOLbucr1DjKOFXeIS0Uy992d4OhKZdRlg1V3vYwlKxRe1A
8GkhoTPcYMSCVyN+wxSFpJgw6NH5SQ6jasHRL4/ILxZ5Ul6TKb5r7M29/cUxbTWUN90Zzu6pt+a3
fOxWpsFC2LVFFZX+v5QEzBf5hUmYw7YKwB3sAZlqptjzIfhUoV1sl1ckKlLSKXR6by+dA5RMGWjf
07Ixw+lUOyn+tod6TNHm3Q0dsetpLkZuitaK6+ajJveh0m3rPk7nmQ2wOjgBZOUNMK03yGqbGohM
142fEUlKGIQsfyuD/VsfGmgq5JR+xwB68DTiKMcNxBnVtf07b7I4XE4wOdgQ1yYpn+S9xpjlTw5m
bqS4l+6GiphqZ9Dej2pu0aAnBsZ2MrjddN+mFZTuWI+hwdNU5AHMebrwRwlAVKAJT3pd1Ezn/YJw
VzM+L/rWQAk8LE4tY9tsOwyksqueoYo8hnyE6KSikVQGJNKzMzvqjRquMqxDTWtsMe/5grTaQJMC
1AP3W+nKfH/DkIUXk8CWu8jgJH1njlKWbwbOy87yCKH8qY46WSdh0J476Yj6BSOzKOzTbM+8Rihs
9JwK+BpdWxIKtErSvrpSrlFzBASZnzFOmaF9hr/U1oyfA2moozKOGR39ID372eOyouL9DhZL1Z4b
hTCyz3hAaTWsTnID6TTVYl7WmWVRXw8oleFWfp7joVPRqh/mZEfqnQ1KgNhagQFy6M1jUGiB+87v
to0uVNgxMp6yvedajmykwqDt/R6RbbOPHFzKvlQDEEh+TJEG45MTf27MhxVyYf2ybvuQKC4tnrCd
Gk4mz4Lh1Zx8SGOxfcsgbecEjyEzHe7wnsQRjxe/JSZ8zKsNUSjMUYJQ2/vEeDr/dCuLGO0K7rPX
yFQSRDFpCF64DfbgBWyKoT63AmNOuOA6VmGTLnd1HfpRdFNoOvKnYWtGLZj7Dac2wIOQReUooS10
mHx0ODThsg7boscA1dsF2zBSMUwSwnJUNFgeRtvNcuKZzcAiDBmDZ2Iq6ENGE47xpFNcM3pq7eoa
1ThimtoFWgULjF5gqbycwv0UdMk8wUeEkjwt436yW2RbnUOR5oaJyP6qmHTSDA1iNAM5Dq2gYTUL
d7jFvVUXo7rRiY6iMbr5fWl8Vhv5H6oFcAmKHZCZKI8xHfFwLPgvSAZNaEKvIwk/M95bhRZhukgM
KBIZNfG9OVnS3vCzgCQROE9qBkJjmf/MnUAP7EoP1vM9Zq8RPn2tUqP/BjlE+5L510lzY1SofkIl
bLStPzd5X2SvUwUafgNEitnXrgvSUUX7EiW7ztq3rWU37e2qC2rRf+jIStCOMHijVl8hI3TRI90g
vuPOsWcmFYTVKCUVauAziTfGS8hbiHq+n5c3Pp1IyIQllDgSVDTL8/XaHfGUTPchEg/CHUktSdvx
mSOvt7ZKDA/4gbTLMRXiGTfMlpEQIzEkVapTGobl3vdpwEwyQ8oNCiHDxJgoQiF9LkrUFuKG6al1
swgd6gJw2ZAvmnLvAgZWsvxrVqmwnE95BS3rOVp70wg+5VU92I+57oBDOSt8pDlutkRdxz5EhhZV
E5LIdZnmMboKJk7Y16asuX63xavpnnTZjR4t1rtar2PUS3lVna5Ers6ogBEPJPoyW42aHxiEI0jv
/Vbs1nCNOH2ZdHH7/otnMDb8s8BlmS/eweyoDwidq4Ciaexm7C5ohemhfvXdTDacA3mYXx6wtsx/
ohmccudbO2cm/x5eEYVU6qC9r0iIqSzUCcet3rOQjzOk+MvaNPffaP6O8bGZTQpNJ+sFJWgB4+GF
Zb4LkcOx6qJzKiwEJmqxpI9oVLEyS02VWFHp86WMmfR1OrqRJ1dd29ZKwD7XH5e6eXAWhtv2pV0R
yxC2zvy3uorbc22FcY15+QJ+NEs1MzllgrnuxjjoI51wSbNYTBhkgEWJyBRSZ1KHB2GvpUie3ZUf
nS6JH3aUWjxPxtfaWl1vX4t5ocrL73sYfQYJJgccYnozJcryilmZsFWWYpYHHzRdmhWPdZwwenVC
rXniU0pQaq7AAYbmoYZpVSxcSJdaQ3TokRQeHnLsRpOVbVhwh7auXdVXeNjBLA5fNnbgAsQoy6BB
aaC5TbQLf6Q0+s5+lE4zzb6Jpou6xubDr+2H38cXV6xj/htfoKUTW5BsiIAjXfdDszYqLZ8asUkf
8zbERvJQBOVUI2+pJlvmLPthjoCPlrGcLbpEWAJYZKFm3TJfR72CO19qZLWPHUAuQC4DiuwFeCMz
ux+XHFAg5kULi+izbfTWDQQB0F0nhbFR4zHy6lsFivVzTpfkJzLnEEJyA2XPv2rX5j3LJZdHiRWX
NMJQV0P55SrUNTc0HLtzElQjS5FTqSBA7u7jCFGwe1BOXv+I1d4CvteZTg5mBb+m5VkqXJpZ5Jqp
I/fGQ7u78V4zk+xlfZwTZsai/bisDu6x/jyU8w+PKd3pxWwrD6GkmRSW320KRc5eBpF8C734ZACX
iymyiXeN1SQgGbGa3cx6zrrqqLN8YEtowDr2lo3hEWIYVlwu66lFYt8meamRWjb2PvAAv5WGADDb
EqgzuH1MCOR5XVHzBEwEPTNMId86rNCWTE949hREWnfJg6a9inIrLb4hLzt0P6I8Rn57Z+F1kv9U
Go+7ge5vPwPbKXo+3LFkrBT5ojPYM7d2pGPHjV5iZpPfNiDLCUpgjjCZnUxfL2Vb6bu24xr09YjQ
j3pn9qhJwtuMeSQMpzYwELApYvtYkGBMRugrBvm4VTRUdMO4Y9UKHaJGnZFLQ9xopi8pYjdewaQt
GKv/yRCOj3u0i8ZOi8d5qeWg6wwqmkf0AkoCHbLSi/PEuJRhf8XAE7DtVledLLx2GSeCigVLk53O
rpfgV4Y+RgNXzejoCUIGROUWsOwMj1xemJPeYgYOJa9usrt+RZoO+c+kQlR8V5M+RI8qBLzxDjOo
BU+SoUaJ39BmEp51xKAGToIbwJAllbzigpWGSWtj57XbfJlLQhVReI5Vwfs7tVOzIYoeVqO7N0El
CZ5bXNmO9TQMc24EAwzg2EcjN+Wso7nUOoj0JOXgFQ9xmuIDet3TpEyuofuX9lvjhniPnnzwo/7n
rPAHdQ5mbgUAvuNkKdV/uUCVROMzjhe1FMdq5zRzUjLRbQXs6/XLMkxeun61VK6hWeFUEqZ1daCo
NhL/RntsivoE3jjGD6IHK18AmW3t71BNSePlNI2ZXHRYY7yhD+zFuH5JRC69v1ngDPH6sMEYHc6U
lQvCmaHMwfPDHUO1ywtoFpyRnUMjK/8JBDvbjySuIm8bt1zcvAsWUgq2tbPIcYTU/YIXXw+VwHtb
Erw2kbqEk8fZDO/TOs1n+gN8ppqjCNabl0VfYRqQ/+/yunAXg7oyA9GvHubOQaD1Zu4UZkxNiQhE
dFUuAwTuUy3k2v4+aEeYre0+hxTCWZUxapuNeEaQMoT2XwUGNXaJcRRSIICJV8EcSsDpLSwX3pa1
Q/Jjb4Uas5t9YQXdZH+qwOkp4Fyo2o55wOVNepVZy2iKhSn3zBzRFyvoJYky4nM7wGYYTnaQ6/ou
uSdmzDgcAcgI+o0cmM0Px6yZrT/FdpJY2dcGAluVfR5mTJTWF/a17M5oVoISazs18vxNrUSC/iYN
8BAdDg7CmkQFm/SZzYYtkUuYLDvIBQc/1UsQPpvh4PJel2+3FB2JHFmSI1tD5YKU67ix2HNMEij1
nQbcUD2RJK14YmCWLFtfCUOjPbDHPHdCjDmc0gi2cObyW3NekaYweC3f6ZL3IeqIotbePsPNIAhE
esANAtt2/tBt6Ahy7oyAxGFlwo1FksFBpxdAvcIXDlVBAFGtp5GbD2HyqKsR/RttHFsU4aPkfvDh
lj9adS17HzAFcBi3woEGXRkZQTL/va0iZpkW0iUwUDiGJ2x9KQ4+1bbXVj+2/Dn1NZasO8Se8+Z2
igwBeROPnhXeAeirYKBO79+zaUqTfJtywPnjsOZAeUNh89h7RI6mSrYpoc5gZmy10ANOCEeIlnE0
UTOEPKS8LAdT/407QhC0N6XBAOdzAkFxcG83mq1DQc7qXZJ+GUV7LZ3Is0QpCrxWt/JP2xKqzj0N
s6pd32+uS8dDS+wBypV0M9jtE5uupqPDvU+6TNKzJugMstJLomW6elFDu9cyD2K9z7ghFrgvuFjm
4mUd6HB69iFFzq/bKlnjpmq9o9vjx4SCPztxtr7AbfF5How9DUvYXc0zqRMzJxhHgeyeef/uNLC1
bVJVdjBiBRUZGR0w0k36tOeVH+RGLqFYcHTeTMLzlp2C3UuQlpYNUeeCJDN2ChIO5a8QqBcTILw3
9rlBOuIeLxmn1Hg8s2psvRCA0SgoP2ukveMWog42IJB0QWcGHvqO5M9midHfK5f3qIPViPMYN507
eElpsUtHDufVXVtaIpjaRDzBesZNZJBG1MALI7wkucdpOfQc6oCFFpvJM6hGiytXpzw1GKIDD0NH
i4Q+BomMAs8RjzvaHPzQaF0ErkudmNdtqTjAMSrhMA0vDaQWb6/hkIFpTRXgpQb22He8gMuG9gXm
/YCOcYnUrKuNYfzeRLHX3LfubPj1cdqOYL9OXcLQ1Bgkk+iQdA5/gvgjdwnysEzZQLmSd9TnlDBn
Cp3v0CD6wI6CU0LelNuYAj31Ne0tGntGw3giCcKA7vSR5kTVGtcIZ46ddwWnEQz1xIKgm0Fjts3K
lyYzaTVlRhe3NvmH8Ad6B0DzsbMHOYAV1F46L31Dys8Ul6RhenLR/djRHpDAFtFi9N7KRJ1zn6aU
iMt9ZLB6bwA90YZJ3ZFLLtl38bFFc4Da2vSknBmzcOWNtieBULcqT2tTtvqUnftMLh1LSANJTgMO
Y23Kpi1QFY1V8zhDkf1gGjxO5chr/M7jLl2qknJrLbplKg1gF1Aw/+kggh89DkHtD/VVhUoBctGs
TadWzyM6z3543FqHW+xbvFD4/Uk/yaov+xGpq10Qr6tClyLRyWlcusQOmKiZ2w57Xe0qZ9ghEAi9
6hi17hhFKCzUbXK7TmiHfInOXZHcqKjv95cEdCua1nP7ju0FL2vnJ07DrPnY4exbf4otW0JFgQIc
oVdZgayO2uvG+Q8k01/KFt+zCOLIClgwSn7xVMAjx56XqHM/R17urH9hfaZC80DYMtwIptUwh2iU
rhHroSL2AjH2UKuMlHyUKfrf11BEx481VACty4FlIgucycEP44LhbAVVNHTxI63J3GAXk1xA5OnK
OHkYEeJGknRgtbCAYrGk7uF2pRxD6KzImaRmS9Cbcw86KuguPTKHTXWDhY/H3dtaq3E08aI5Ikl/
jPCrIwwiEso9NtSMffM+IubRUkX6hPU5lQs21ifEZ9POvsaqXkC/FukqQt/WygU5kHgJiC19wTka
2ZVN2YCzVFSmDZmlvQbziq5lIgV3xgwOeQKSD1I2FABgKNDPcNK/M8XDMEG9prroDrVrSanh1gkb
ABxDlnmfhRPBC7U0WRFga76dkAmZs9UfR3TrCHo5FprTsz4Helh8DpfeoOjlwX6iJY8H5pYrVJmF
r9zLJcf36bBUHiVaFgfRv0WuR0Zbujo0HPrFdlYNt4jVhfnJHdIB+lecNBLVIakCbi1ZLt8+Dch7
SgRoAtp/7TiCW+xGXWNxDF+r4YjZmEpG7fFMtizURlWJTVYa6Ay/WYvB/7ksp3BAaVb047D2ESjO
SRq5163hci50kKUBg7Y7PiTdpOurFK2q8a1hI0U3bWHxUOMt8qORT4f0oHBGi93jFNiEoADKe9nc
kg47WDKsg1WW6XVHHtBfAUZFcXrTBo6236qV6cfrNmxg16IT4/KpoypqNRwH5UxxckQG1jB5JGkZ
ckrW8So1ipUo6dNb2GhRLAVoH/BIqiHuuDXNGKEj+Ayvl+5qhUY+dZExthP3BkRNUsdw7QWPy6Ug
Ka4ukf/Sa91unIfkwHpvqgjNihPSppS2GxzipY7kPRMcHx5GvG2GzmJ+5u0SP1I+QUrgeTQdijqc
FsJ90Pb8HdWbwIw1wYflWYWJVA/lVHYC31c+1Qrq7A154Ya5jDBOeB1cAx4Oyo1kEfE8s9q37GEK
lOxK+l6Sf/WdPMGN8nLportn+gwjEHnwiBW2Kq7o+kghskV5g64offlx4dchlAd4VeUVDav+yrcX
KevyjVoxxRS491uFCJ9v5Q0QkJRDPQ0ESNjOmi2c07AwbH+fyJwUE0aFPf/wDV/MXKbFlV029tYs
oSQd5UJEQ4GTbmPSLRYWVI9B3bI8GcGRZHrDAeMmAtny9Do4z38Igv+dsvdsjIlRdwiQsqYS+HXc
lLTcWzGYix+2cAaHIVMgZPA0Gb60W4Ff6iLsuPDyjGoNCWzntwt1AxYuW/D3V2R/jMowzgMh/QW+
A737F1IZNZla82QuHoKholDEEgpdi+waeUcJYthlSjSJl6ojYoZ+75ALk5cIcHBh31yKTbXGQpuZ
IvpHfzHOSv/y05zagOpHyxzgyn5NtoqJAxFbgsNCv8D/VC3TudjuAylYfFqaPOAEqwO2XDvg8BD9
Yf7jw9A2T4DD0I1gm5uBFyL0+uEUGtnhSbxmzkMDVGp+Mr0hMw4WZ3D+LcoHicUb3lgzXc6XdBj1
Y+HMNqy6+9TLRpSUPTgJ5c0EYyk5MmWyNN+6KErQ+rR8xWsBQflmv39MHw9yi9YGNSoHKGOOkJQ/
jCkj9Ph/zJ3JctzIdoZfxeE92okZiLC9qJnF4iCJooYNgpTUmIHEPDy9vyzUtaXSDbZ74/CmWz2Q
hQISmef85x+4sTIZ7qSiurtHjYcJ4wIzDhhZGgdUslq2n7bKzzigWUQG0PoYOE9vX8mV6JIbaCPt
MQXcfEWQdK9p+TonX+eVSX/n4fPP1zUDJYJGg6qAiguMVp7ZHMBmVPC90fv2ZvZ0GoHLRTaiqUEp
9NCFKBcV/FmnzbMOSZIB+Bdn/o4/4xB4XHqPt7/Br8JF9QU4vQwMDTGXwnLw2lPC72pZB2Yr7+SZ
6ZW3AhrN2ieCiPON2Bq2wLc/8Fcqq22w5nyenM8TxNUF6d+vwynSRWrZtZ68G0Nb4SAG5M1hWmNw
OhKUMNP2Gw+E4rANeUjy+B/e/vjflryB3N6C20sdyaNzr6WltCpKLOl2J3YCVcioeKTzZqfCzGFu
8RSoyVXHtzwA9gO1WU6dATcQm3iTG2PlDi3xopZcWhYYbmPZrSJRBv6HxrL5LX9x3cZVwajeVShT
dEMopYTjXg31EJSTDE0s891AQlb9YxgKAnhX+pm/l3ojJ6BxngMRQNLZ7hrCXQohtdIY31Hjc9EJ
CkS6YtwP//KmeteryDFMQ3GmcduyDec3v63A8huRi3640wuLadPhwgG0HVxPuWm4CUOPRNBjPIT9
oKqEGCSFm+/3rTqTl+PNmsBOqK2qgFdInOmJWVad0YRz1bSUoXFLoUSfG8XIMdcmJzys+0s/nohA
lRsDkA7I2DIL8DWdaQbCFEHEyI02eVI3NwOdafcyMdRk8wUzU9yHAOan87mNa7UqA/ssELngwChz
6K2ihlG+6vIbwlS22Ry7RnV3KVntc/fl4mZAt0hTrM4uObcAba00NJnvliomgTLAYPg82hmXsYDO
NfNYzpw9uWyzk2mfJ2okhzPKWXro+nyiLAWKZjMgYoYwAJaAdS6n+VyEknz7qIPAstCAgkVyDsHJ
nAkxcYZq2MUOVHVykYiWhWyKYQn7OORjFjhRkmrPgkrAyRUEgeU8CKSUJHvSvsMVfmA6hdvSBiuL
wIbkWSX6d9uGa0aYdEFJB3luLFWni5uVotIhDPdpRS5lTFoEFFCYMioBN1mtsDH+iqX+q/6dZYeL
uGm6PEzLwzL1+gWBhOUYZFMldxp7Hm+0JN+Yu+RMsUvHxIgZoPZheVPKhRXYRcAHAIr+pMqdmtQx
qtl/wIULL7CbsTB0VyCaeYESZDnTZj2dEsxPdaTnBAydK7S/eNuvd0neb3Yo+kJkEGyX19sy0gi7
jLK0OckAoISuRjQjxmwW1nJJs7pcONTMlhSmeBzneVU3Qh3R1RnKsFl7PIphLlsebVR1qpsLoJX0
7/O+46/9SJUO99hCbvB5sCXL++1voLaj/9G+8jRcbBdIpceFD+0rJ+Sv27ymWWBEnkxP8GQbu9r4
vU6NDUPeRT228g0iqUHhz9O6tz/4t61IaSQQyrG3Gw4qwqsPRmGqYUFkGbeVhw7+lTEC341kLkWA
xhaWjejtz7ty/OObqg2ZFUcdC1Dv+Grj/kmSlNo1Pjala5+spFVDkr6K1NvPGsdkfq2PBKK3a6ZE
JqxVK6C/uDCH67qOgLfKIFaH7OWJRdO0TNKa4ocvXXeOsJvq1b9qE1vNFLRBuIBYQEttvmudgeNi
pYehGH5IUVgki4nM5bV7+zteP0yWIUWO4+vUihxD16/WaEFhcvK6OcG1UCM5NFi1ySSDWWuG+zmO
48prd1ZCgbc/+PqdxgmN6BxOFQtvHoc3+9d7q6Hyd2lqspPZcgQAPqA2UzNcQ90y5NIK7JjJemWt
mxVsXGgpC/397cu4LjhdKgUbV3SDg/ufyD59EGAtbOPqtPRZ/FnwKFBmKCwGqllOzmt0ntuOTqAu
bYCuTexgHg7N69uXcr0xuJxWFhWM0kZhUX0tlDbZsmLsZcVtWmXqIIUTqbpF5OEs87iRNEgLLm9J
V/EY3v70354HdZuHsSVWI7RJ/rUjWxg4nS7qsjlOaYTE/tDNHZWOHzELQt6h9FmfL/sLKmcW7YJr
vn0NpnroP28tnk5npqSwYHmsSeNqUYSgmQkh1v1tWfeNfZoMVxTxFvtEX/smo8YsYCRUKXXmyqyz
Pv0WJ8Tn0KqnRRpHW2+EwMY+2YyJ/ZKHCGsjPDfOnXkoR1ZX63QKGWiGgCHC8p0a6UJr2RghYN4D
6d20RpsGl5f+Uysrg3TMsTeF/Nb54EWfksJXh5w8iyH8c0FZ5jg0fpGwJQd3O/cFHdEcTwppHOKO
EMjSm1pyHRk4cfa+fbeuly47IGcJyCfsOBRc169u0DMDrNI8ue1TKAVKRx2LqoLI7IwCaRbDO/Im
G6uxie3rtbgKJ2DjHKunk2PkbZ39xQK63kkI2+Cp+Z5yKkOtek0dGcoxxArTim6Xnm3hxZfLDDI+
dyDDGCi2x9t34fpQ8Fis3Aj9LBZDD3O1R0tYn5rGNn4E7okRTZHWTf1z9tROkLNR3vxVOcJR9+sy
RaTHm2J7tsm+5Xnm9TLFAbRGDFcVx6kRSkxUZrh2fiTvEF6EZKjjZiODhyEs+y1pvQ4VCImsqu/o
/UIVxe7YOVW/DkcI8sVW84JZSaQwC2MDrolCURKCqvaozFCioOjeTE2kcHfNkE2NT2olwYeZZjeF
8YCIUs3tlloznblb9VrzcfD+iOZMwRcLygMnW43r3AV5WAYUzFoUe6BpqoAfWtDFPsd8BnpOoXeU
F57QgIL9BabuA8FGtAhVkAeqLxLBJuFvIgrVyXTZt4wiTpNwhReuFgWIuBVVlViNONPXbePU8ZcF
4ly6K0MbObcvXlBzk6gLEhkEFOYFkQEkuwbf7BtIaD5staNb0WNG7y5l+KWHcMxSjRnis26U/PCs
aFcYEGJmg7/MHDqfuzOJkUjPmEhF2wqK9OWyMhgDukAwhq5nKSYuYVvo7ZrORrM/hZPN6HidTFgc
T6ug89zgJhCpH2XbKIeM026bpJ/yd/Mwh9Z37Keof7BLURIkr5nQce+LirFLvL9wFbsCXBY5ii/P
HcxUABLitore/uTEWAJ/7CzmFRmhXSmo3AUcUMhCuxlLHXMdlZsLq3SV2RBldPIgeZehBy0Ev8wI
tfHg0HT1/YrwsXj4MMyoO8gsPp9eCzdymRvAYFOPa4Qyw91e5jfTmYc0+ZPaQZESGxl6mGoGna8a
a+QZY8SrBohnLKMvzNyh6pSTZVQHpOnIX1blCK8LNsgy3TYAwfgps+lmlj8kgLDBiZamXWwuJXqC
kX5ZPs6SvLTxHyQ+a2ZWYJz1cou+jbkUcPhCAsqDigEtr6TZfvLapHYeZwhgvDNtpKkj6cLAbGa4
JOvWydWUHbaRogrG5qz+lhidQo1SzeBsY/4KINGXjLf5VwtJDa8Ebv5sM+KE7IciGlB9Ubj1jk7N
2dimIlP0i6zswkMiJ9XGenk23aE4ZcvQeWnJHWk2+GfUok7ZfUn85DEvQGxzHlLmBua8Dz4CmW5X
xsXUbIag75oNfAknuE1hY9p4KsCGODAUV7zS1DMV9Gafh78FXQqXuXQpyyj9wti0vKHrHwwYcDZq
KNLGxQOWnbSsZQFY/KdRWgpgXsaRUOIaqqvaJn0PStYUwZmAAqJef9eKIHEkfctrAfVjwm9p1cbo
9ECqDV584tyAWnr8xmrclVFV6frsHy7FGw5jDGMh6DoeRO6hHtwHuwhV0zJAw0n+HALoXs22LJ20
A39tSR66gbNa6fgxNYCbcuNYY6q1VBqdRbk9hR4hA3dhOdOMruqFtQfXWi0zLSPHnEQgdPb87aL2
a2uHrSWufTX0TSx/iIkbx+W/r9YQLbJ2mxPGMFmQv5zR5zdyb+Q7ILW8PqLXdVu4NvlUsaQXogHH
OBsZ1aF6AIv6EIPlFLmAXzmlRZ7dudF3F9KQvWhl8XMEAnA0YQdyVTBltrC/WxhipASp32chW3kt
W5g7z/iytUoKODhqULfoZxcecMFpwmKeLc22m+8LRtX0LHF905dGS+/OuVxBW0hSBmy4qcFr87e9
1oUDlAeQEVXDhTnPIzIIV6Qjts4yhT5Sm33qeIpmsLykHj5zlq0oDoQ5PUaLvnKZbV3GH4u6kEQ6
9XgJVRDHYeragVF2QWnbH5cHj9FHA2AT2moYkieobqGDZYkhTzU6qjHYmDzVwDp0cPjG6XJBFg6r
0WY5Mi5wr7sodBfS/3LKxRrSo48QRNTXCs0zz32Zkc+RO6eH3s6m9GV5RCBmamvQY1MRjIA+R+hs
pBpE5esik2VjKrm1nPOqjXSymbdk4cVchij9otqclt0SyV5fPJVg9u43qU9Wv89ExY7Q0BC0WLSe
KaALp0DrKoVBXG6h7Qw0iEEPvYhP8x3FkOjOuFnVFcb8nWFdKfeamWW+v9Eqx52fIuV4hIb0THMk
IUs1QaHXsoegLlYa19acgvnz5GIG1Kxsv2OfGEMSW5wVulRAmaQ10wa9jenH1VqF9/Lk0wlXUn7P
WfaKME/1FkKZG+l4mvCMhmX6xXRrSu8toxR6xwJPmnHa9eQ0xcMDrf9gPZCwXIqHZbbkodnmVF6s
j9wUWdv4OGcAOszgCS7kSimn1P2vsbbjb2i8WTvN+f0sbfOMHZ7vldH0wFbLiGV51iZmUM6Rd1Id
ecvKk2e2LdUuT0rWaEeOFqMOKu4IYZr9Weq4bPw5yQTrshWmxwpIu3Atoqbn6y5I20KIyc2IuSjA
BclX7yY4VXYH/w/HQa558aRgZ+NaF7ryZWpbGrYqrJazIliG5jD2XE7qzoBWqWaORYtzTmRZNZdd
lpNSLnQJmoT/Jjt3VXwWoC+EXTYn1fL5eFINH5vQUruviAY1XV5mghfiubNMM8uFARzbjLXudEwc
wPpKOtNXp3aSwvgclwmsFxxuWssJL1XcghFVnaYexHiui9KpwwXwBIMmgDsMc4ofyscJHSiqSatk
L5Ij3QdhMonn5yu0VRCB1mGuebWxXmj3jexVs4MWNqs9/O+H3sCw/sx/mQq6fxydZKC85i7dO5Jr
Hnfa6BZaibLtsi1Vox/Z9xwQOZRraya0gBmuD1EC4j5jOED7ZfqaDMgh9Nu4qCm2hcj4q0Hc9fgR
4SaK153ThPrUnmB7tFAbF+D5ckSCRSg8QfdnP4jXfZ2bXPfqwnAE/1AgaAu1BR3LQoDjH2AGtGcM
zYa7D/1G4o782Zx50IzszsuuyEdu2IVlcdnV00nN2y6D3DAgOWDF8ANae2i1NgskZBoPW8MYqas1
mZyfT3UZnp/ZiGC4eKIfYpyK1TmDSoU5I2oABTxdvgZRQIq0Gk6ZknYUi9eAZllUur5b+wx5HMtQ
K7iRiUKTycxQ2LVzBhKGs7acw1stsYV7ZvdMC3cXTctyy9tSZsTswnhP+oPvJcxEqqKjvbnss4j2
evlJBNR8NxaJVbKHzYFUkBnqMOs+pwBqCE7fC9huGrHa9rzzwLmqfIVKE96eiPERapcqY+2ZvHN+
B1FO48f0jF7PYcm0YMExl2KwnRRGvMrLpCAubozbHr/iy+nVR47JQixgznFT+gEk+XOCoed5BTqq
RfJnU/0nugQlVCodzW3iDyNbODOHGOWGEtr0AcC/PghFruxdnUcFk54T9UJMXgToflsqvcflJVym
fxdKFHNnvrUSNOdi3VL1tbvLN+PkU49w+Wp9QGoSxNVlYtMQtZc9z3nnilsjbhVF0DkzI9iLm+TP
CwUfxpDaA2cvU/NCGgGOtU7yeh7tKFT/5bIQk7MFQIrAlIkGkxG+l5x7VemL5RBkHucZ41qg85he
bZEotv9UAk5+LPwoqD9eyA6N7SlGkYjygqzfCiua7AUHKfUc8/PUieEjy/+yxi5wszGryUCWx6qN
uOg/mvNs3+5a9qc55iXnMROYyU09rytPlKwrdnPeCIxT1YUu9ATbrnj+U2yqEn/x4VgIGnTUnBJu
OEfeB1kPBRJ0/JG4n0EUKxU+haWCVZPF9rOTwG4HzWOGFq7Z8YTzrsZrnsiMmWqwfPV0aWlY72n8
XxOOvrzeWpzZREZHmBnb3xdS4SLLpopv26M+RvLFASNoqs1l2xWJInvqSOG4/NrplVJqqdkuzEKv
1FPeWd4qNbJAbpeyJ2pWZdQ38Eb7/hmtQcnqpFysGEHp51ryQnxBAMCiWs5DYZstP3n5PbTVSo50
YX3Q8LK35lqqZh4X4OvCxdQrkQTlYYoQ5KfwFylS2U7O86kmi1LoPImrOKZL0SR563lDL7K9Xjv7
v1XLZgKPjoLiph/LnOskRLK2SSCyKix9V2PtV/77HGcYFkGBrajbUnhT+j7EiUGZG3UkyqiR3kjJ
xPjLqEpeVdwSOJEuKjIHg2/+qQ5jOG+B7WPwtvbwmfVqWsS2QKp5Jg7D9gDySc7MuItiSkduja7m
0uKhFkvGp0qL/dEh52buerIzim5kH4g1Ce186yw0fJkKxU1fdje7BokgtzzTMVrdpo0HXLmG0SSa
uxoGr3ZL0a0F3xcN4ozJASdlrjFfQ4kxsXGBWqqXfAEIR5cz7BZLmbiQ+8WQZqpmJd5arFNSErGs
Zs+DxxcBFOi8QC0fG2POD7hkdf2MhVU2zMdsZkA7bmuwrtx9wKC9CO0tibll32xqZS3+3nU0HuLb
yNqVTyNjAcB5x8an2WSiT/TC1Ty/Q65vB1YYHbFrwchyPSNXB9wISvUm1cSbshVMDc8Q6eWCBxGW
pqrty/dfrIT85aU8X9v/WXK0+qBvpZyQVWGC8Z//fvngzUv78ss/bDmx2uld96Oe3v+AItv+I/lR
/Z//2//4Lz/Ov+WvQqEtbvZPT0h9wuUn71/yH//xr0SkvbAJ/Jx8aSw/c0m+dK0/TMOAxwnr1GJ+
oNR9l0xo3/5DByxW5Bo80FAQg6xfki9t5w/PgezCKNJ2XQg4/Kem7NroP/7V0v/Ak5K0DfztEbS7
vvt3ki9/A/dNxcJT4LBn6b55Tc8YYETagVmbtyzY0Lkv3SFz7q1zRP1Pt+VxmRf8S9Hlj0AiLXkx
vyHRMIBxvIWEgiM9I7yrKUI7oUC2Mru7rUxMKojjDcSrK0NMNExNOYqGhBEGfxf9huVmQj2C9svH
choBGf80KmRuCWLUGMltmyi2SSf91PjkB31N1A5OIWTwkAsJ7vg3v6kSxPA9qef4w2+MF9/S2GpN
vT+2AMPpvWbm04z3gZbFj4wfsuiDPZpN+PT2h/6GuMPoYzPQIfdBMvKv0W+iSurWJjvwiFE5SIww
pU14X1jfEL+XfH77s35bM1CwCHsRUAB4nr9xqcnUCHGjn5ujX5dhuA/zWIswYwAXIw3i7Y/6/WvR
BJBFBW8W9uJv7KWu0vqmNP0K9VXvOOvCSLNnGM5UxoNqG2/+9qf5DLqIgRLcMOt62BeiCCU20WqO
3jCL75K6E11w51Y1KVgylpu3P836bVbEQEZHbY/BpgG17nq6F+GjFwRYHhxH8E2iAcqqJvgDajQe
9kXhYrZr5sy47no3YaSNhDlKtmWGpOsGWFvXMTSDGHMQvedBixTKiK6sO9/cEr1jiT04WF/EuEuZ
4Vdm9EV1NCOlws6Ju3M3niBIDJtwfc73CDON+OAWmYzDVYPQEwUsPDvYA16cBWtp4ed/y9C9m1cd
xnDNF8LTiWrA2SPKTpHZms2u6EEDMCKltTnWVj/iEu3ge/DeGkbNO4YTUbQbiBCZS+RM4AVHrONH
Yy2HwnYe/QFP/LWEMN97KK/cvjax459xhcYHH/2NT688F2P1t5cWd99HY4nY9Z/YTkYtfXhki/w4
I5Nqb7CprKoN4lSzfg5QQ//Nj4MRRVChgCzhuzYTUrXX/7wXJZNbGaErvZuRtqt7gH6GT31Q1fhP
e0Hum3+xuAhu4xf+NLblA+nk+SDyHNQau6a01BbGibVu2zcxi4+kQrPwrfcxb1niQehuuyTmLtOO
HCy07bRZFsTlHVpVlMAXqUyuj+B2WTeJaCv8CNi9hmmIFfEE99zwnxdRdT1kFhmWE+MH8dxK6dc/
UtAmrVthypsATUD+wTQbkFzRFsRsaHW7S3uDu52gHtvXYCzDsxSZcxqGVk5rq9PDpyzrkoYw8ViL
dxwP9pe51c33DDAa7ORHyzniS0I6ycpuQCwPOOfoebcZolFHxO2GJhAmVm4dViQTVflTFgECFuvA
6OnMyDkjiw/8TCuc76PWESe4ainqrPlW9lVrJXtNzHAjsU2ps6PLJkrexXJ7yryqnPvFbmJC6dHs
WrgqTgKlXEBjXtXkKCqCGwmGCjAfZjsktYaEinWPeoxTx+npaQ/ELTG2UYErEzprX39J5DC4eA/5
Gm+RE3GdT4RUD81TVUqTwHs0tgi58YmIN80o4uKmi/BY3nU5MpARC/J6j7tVmBIh2MZ72Lnupm71
/EGWpFfeOFKM2S5y8ZA4dT6p64S4tNItn8syMvRbI5TlPRGZbr8SWKy7REtEzMZRvsyrIvIkCJ5d
+qDvfePtZEPoCyVuqW9DzFnzbZv77gecKMRdx3s/ABmYxldOxxhTALtBLty5yX3NnsMVxfrzmI/h
Km3rF8De6lnTDc7HfBojklCFnPcGpiVIdk2rmnHP9d0meZ8TsCl2fopzQ77mOAr3rYtFOdNXV74Q
1qH5K9FKhzhPTe8rfL5E324HA0ebvRMJN3lItDq4x/pDmFD949Y8OXkQJLup9cIvplVG00YfLEKQ
+Y1m+T4M+uhFj2TkHrROtw8oGNFKxxhMH405YF+bEjMddkyAvRv0b9H4CDIn76ahT4xdEQfW1x5X
rGORTq5P7ZjiI5HOOZFFKK1MTTIkatytE5Vy5RhZRFuK7uyF0eD8ZzmHmQVwgoPNDEj9FHll/8nm
uzUrlJPzc5hg50Xujld9y0q0PxtDxka3z0XCMAun4rTDOJU45tU8ST3n48KII6XHHXLTSozPXvQO
M9lXF8H3C+FFwZ70z/5LHopqX4CckG/ZVbCR+5Xki04raELutnL9aTV2QKe7JLGwDwpF23un3Bdx
tONyW/c7KsPphyRXqjxi/ZbxFduKqnIdAon/ifys2CZh7E5kHlIHH4VpSv/QYqMCRpT1HdOluTWc
jyCacbnlWwwNiFQ7Nf0zrvI2xCsaKpfez5lFtsr7WOBfxckffgrTHFPODbPJgvym7cgU23Tvcckp
5lWTGUX96mlenOxRPY0tPkrkD2+dbureTZinYedQirb5CAIsUyK+ald80QJtim5nvGvKu3rqI2Q8
Uz49sHm5uAZiHROi4EiK8YgDGoERKMiGNnrCodvQ39toHclAnbgNX2ycy5CYhkP2Dgc00nFq2evz
rQWE1DMxbwUkj9hGGkIibpeI+65lLLnFea/D47zLP5J77Gt3UUzq0DYlWaHac8V+/2nWTI8M9Kly
zCOg2RxkW6ygA/3OHQGq7/Je1P5XDGUNuSM0ZSx2eR6G+Y2Lz1ZNNrHWM6ZLOjGuddwY5DGY8hgj
B7zNxx8aFRZsUfbmeN0hWsqPIQlL4gmcynU+lFIvwhcM8K0px6UvHIP3ZU4UxK2Bxd64QqsfyC3m
5h5C1ZSYrXehjsxrXcpqig6k40i5ae3cI/lVb/08XOO+0hgf0872ojto3vCY11Qzqb+bMqizJ492
PGuRRTa8mlGWE8ANWNt/n8OwEl/HTPTmacKiIjmMoCr2/TimJd4lsB1066nFC6XcUQdn5l2FxQ9k
zElhISitbHkycWzld2LlSDiMozzpnzV4RTxZkx2jeQpkLvRsY1BGsQsZHBTSRyGN9lhbQz92+j/t
odfcuyzEyOyeWYs2bcbJTMJbw+X4PBrwws372i3aclvhJTQe2aQ8dLwxkfIdsjAZaZ9S2526rwIT
wOpzO0Ks3JclsoavWem0YtNAd4r3gD9txws+mq99GvppTGAUmoRoG0xEjsV7+LCWZm1zXDZ8Y4NZ
VDc9+K4fhNlGCyPdjO6In4nc4kXvgbYxh03m0lk3EplEuO1rLN287VBh49UeyhKi687SAfpjbeXY
TTU2m0gjpIZJmCbcdJXpo7CiU4kk1+q/ZSJtPoCfkBW8zkXUp3uK11zEG1bMqL/r4Dxk9/hNyIjk
owYhdldT1q7gkBA5XM2NVt5LVKHhSpmI1cpQHlFLbNj1zm6HKMPcc8IKlMrZ9Qn4iIwPqdAqcd9k
zOF7BrjrVhjprrAGvMkYez8jbUgPxAxl35o6CauNO4tpi5t8f9K7op5WpNPz8Zkbtbem6dM4wJUZ
fpB1O4cHCJ7le54ygSJJbx5byosN9Yn/4qRlvMVFZnS+y87D5axpp6DeR6g2v+H0hA+CNxsDwW9N
J18rrEPq09Th9gQhZXw3clYxaRMwVMsBv6N5SKJp5w+2d+8iV36ZYKg+jE6cdSsSgaNdnOfmR1to
9Q0ku7494q+Lvw1QWnZPg1waj6qCjdbAvO0nbKzDI7wjUlJXAfNkdxPi136jk3jzXUNxczTJaffW
BkZP4FVMbdhmZWO8TrmX2nc4dmtbJH+EYxpwiY7SlNomAm+tsKq3onoXYlTLc7fRQ964sGdIMHbg
6myc0WheLS2Wn6K6t0lM8X3rWwJIOawnI0bOnojqrkG3zzzdxchpg+vQ9GzJiiTSPDY3YP7DKQlC
/fMEzvC1Gc3oW8yJdczIYHgck8jbVHpR731JKgpTFoLiYqtYUwGl3ro1zGCEFxHURx1zsy/FYLSU
MG4UfmlnrdxFIfZ2epF/LLU8+5z2Y7UGTEweC+FD2TVaf58z4tsxhBevcO/9g4ZijzOxabaoDIFL
UxuiV6yV4cpFapVtgL6xqyuc6r6Ays/q1KJ+Q4ZLXu3N3I2/j6WmfyhNhqScYYb/ERtqh8rW9SSs
IEL2YL9jx8BZT472ZoxRYa/pWYNVM1VTe5Npqbwn916OlFDSBgoB5cNwUsT9Hpb68MLkWd9bDeRO
xJONUMxmts50tG6TwNbu7L4qb1M4a1ucJG3CKnkdbKuE5BNL/0fepMkLg/8huOH160IiZovyg9dN
KiYjIdQXsFl8kkKk7wbg3O+GROWnalSZQTMOC7nxmsj8YMbdbD1qM7nkq3Se9XdlmnhiLdn87/j8
bNWgY9vVuTEZt8qDmExIPL7WFT+HlUxjdiSGe9ZLZjtpcMAhtvBv3T4z5sNgCZEfytSoapYmKsnm
sW3LGQ/AVJvxek2tcqILvSRZtjNNrRcqVzjymWyiIqUXT+SwVSJK9kSc4qto2GShY8pvTSqw1EwE
/ocZB4qxYmPCwxMbBvkFHx8+Cbcglj4KMn5YTJ1Ck0vBMQsrM85Oi2lyFeh4HF74BREqbRYX9n7K
yFAqw1C4V0Gk8xkdzH/3G+8qZpBDCS9tF+Mu4ex1rRF0KiOw8C1x6aatKScI+QVzIoJg1xMmWjoq
fi8oXPY9V5fHKDcpVBoXlSTyxpg/z3D4m11m4o30xUNNSyZpIGgXVoFranqw1kAtwX49E0oRtIGg
ghy1mpaojBFiHfaMcFz4fr7XEFuHmSZnaZKRovmcSQ872LyM0K1gO1onHx1N9v0mn5PMel2Qv+Ks
oMPtD2PTEtMtbvUZEVzulmMqHXEyeTqCJ5ZFdr98P9AwHHFx5WkekfgDEKBfGVtSNCjYEbcWQttw
I0krzSTBZSdhJDzvHokpHpXO4Jp3Q0vi7xZ294ArGHm6+TG24EYfjAHA6ya3+jy/TSnH4y9RrsFT
Wnv+4NnPrjPT4g1lrmwuVTgoZqsGjJA/27Kg59lEXQozcGWTc+3guElGQQv5qzCDeNfFZ4wnHPIU
ah33nBlviKD+iIhefAcknzE1l5ipDpSgpa8dMhk2eAhB5crXzDQL84F0EJHvNbtusrUOrY1KJHJa
b6cbRpKzwQj9A4x9LwzvxiGsw70QcQo/JbRgW81tiGHSXIi5X/N+O/NTYLj03NLtFWV5IATohoEs
QxpcjoilwvArHveha4jXhFFV+ieEqzDYBhLHp2qbamNcAS+0Kp/Rq2T2TLnT9h8WDspgAja/JD0p
rOsqd+mzjW6I7IPn0f3cQqhw+lNpTV504miPWm2rR1HmvvPPg0DYZnTZDWp0eti0Eq2fcayhiFuH
Bub+aydy8DbVx6LqP3RBqTlHiZGFgLdC1PlGceWsg2vJaMStNJQ410IEDx8lOAPzQcb/7hZyJLa1
aSKmaRPk9uCvQ0+vQ7lhlKkPUBmswiNBEyuu27mY6/4DcypNu8Mxx1eHV1RgQxNQfHwSTMnr0yK4
iio3YfAOzaWfvmlsSNbBx++RV7nHeKXCRRuxidgwlZp8C+esZNQsTBKHyb11YbGb26KY4yP2tLxO
WT0Nm0Zk2rQmM8o9efAACTHCAbdYNyXx8qcBf9GEkoDbxNc07ceizrU90yjb+F6CvrN9pgWYM2U2
L0pPrCkXQkpZZn5xciCj41gohCQRoBMHbdKDYmPUkBJIRs48/MN9OabfGF6DJqDqZMo7+YxbvVWj
IXj+C9PBK9xVgUfIoRRD0hY+WNTVlMkQo0FJNdo3aRyC++hUxvFGYn6Ess4NoIOdodD/s8nRz4Oj
/9z/KNVspjnPj779Y560TJD++x//n4yXULqg+fi3nwdYv4yXGHK9/vj2y3Rp+ZHLdMl2/xCMbhCu
6Y4jmOTAir9Ml1z/DzXWMUGuDJ2UdBVxdpkuOcYfWNYyjiFHkJEMOOj/TJesP6jdLKW9QfbCD/+t
6dJ57PATCImm3yUZEmUYzA4E72d18E8TGKJ8fCkjGR4wi7XEvePIsflcTLH1jMWmC3CGtb0WDviB
gB3/6S1wqB+m1N00+J65y8Ni6quthRKvk597z1DcLUfmWck2NvlVkxyEX85RBd2UMfBd4IWJXHka
1gbmShi80GuQ5KncupBBkO0ZGQr78KmZEO+9/vRk/smE6ypFl0kTOUaI+j2mffwB+fCvEG8emLod
oiHd956cx/cenZt3kzJknjYSGrRqt4MSCjrDGRV0TcC6Xn5EggKwGbl1ASBKtVlqXztkL+WjWQz9
fCiNwR22b1+owVjoChz2FBPCRfmh1GUcRVfvN54nbR8hsr0pIPeheiDqxqiPaY87oX/S4fUJTBKw
Goh9CDNeJsWpT1176wF73fr48e2LIGFKIId39N5ygyq428x6JHZgjfpW4OZIGAimJU9OMKcoPq3u
tsNV7gRsYdFt43P0JZCZ2EUjMAHtSqA/MMmHoAhDalfMlbG1CX989YsYX6rYafd1h88n4cl+fJpQ
Oe04G55y9BcQhWW2nQMIgwR4jAc5e+3T5NXe+2H20BWQYnkfNG0Nj7AOTuHo+zdZU9MWdVDo+dV4
pVYJLjqQ6fQvIzQYOg2wgodJr9IjLXS49QFW1nZIKubK0AfvU5mX/geH8v9dLTPnBrf16J4w6JyQ
9jqptvMwJXdBPoTvmT56K4fBxTboC28XmNr4BcPnieWRE8nL7nrbytr/yFC0RhvTJXvOdA2kuA4O
Wu2ZHyaRm3BPnHw9SnxhV23ngdb3TvEBGYss187oNrugdu3XmlE/DiU9pI/MLj9YQDaom2pzD3hq
3FVgb/QvjfmDsIP6VS8Y7cRToG3wIpOrhvjj18DQsWvT7fFG4A+LpbtezScnbOQ+HMfixsaKZcXr
01C7xR6FlwzDd71J/AhmnXlBzRsgjCWk4xRBWlgnHojaTmAw/COd7fcEqJivU1f0j4RPFtu6NvKt
2zbJU5s21Zb7iU97NAR7cwYnWZvoinEbdOwnI0qybyTuxBuMxywsromkWQ1+Ht23nQmA6rfNHnJy
Hq+0Lm9uLdd0sYekB4XcKFamjUptIP/pVfpuf9dIo/nCo7OP0Hs8WEmOf2NDsHhXQhlbtXNOw9Ra
4qBnwv/aYuGREM9Z4JZNNO9aY7EAZY9RvxqwIG/XRJsWr7g0pgy0gsnJVmyAI67qRD+vxtYtP+Ms
8F/sncmS3Mi2Xf9Fc8jQOzDQJIDoMrJvyZzAkkwSfeOAw9F8vRaSJalu6ek+e3ONqsqKzEQgAHc/
5+y99nRIYDCekNAX73TwwntfmhPMx9CK/cW2T2oQtGnp3bzWg8xxStQSSwJx2yGn4adJWSJtD2Fb
jceeKcbbaFjdrdkF9h5HWSuAD84e470yy/bF2r21aU43pVFdXJQG3fA6JWSrtn5SrLyuHEx3Vbku
h1Z2NhlPlbiqBWbWuFJjhow/UcGg1G5MA+CeuxSiG61mYS26/Zrxii32XVMqO5PQdnZo+RUw5PJM
BJealkF13wWrdZol6vl4mHpNh2xNbPy/zkoVXDnrseY9aY/ZpGGMJzkPQBsUlqIvX3Y/DVqb/TFN
iMBDh0+L8GiTQVPfZOSsjb8CYcv6Ehaew9kjW0yWF6vnDAmZyDV/2CUhQK+Tx6XEvoBNAHjVNcKG
HkWtE+5vuyp9JRMAVv4ejQZKA2PSiAH+SALkl2Z0/sKOznlSrpIQe74cm3uRcZoki4Lw178gz+6E
2CYaIICiQ6PM2FwksAXwqxQMkcBoSM6sP0NrVaZzTlzAnf5tUtOS11fsCw67ndUGpZl9ULY5zi+A
gcYABSpFihCXequecLqvY5y6eZA2Gwu2C4mAqeqScogvfj4yTEmHlI7HdkaMA0Ek47UdrPP4NhJ0
iyFLbtyhyAMc0b4LegZJRLOcQ7npgTOLVGaMDjsSEbhyTwr3PHLWzgMVeWG9Sd/sSnMRYLZq6cIp
sjAE9J6fFFeEs8n+Wncoz3f9vCWfpEwxKTPobm4GJE3CjvrrP6aASIDYLvrugwqZAII1t+YiCrPG
CM5kidf1uVprBrPXdgGA4Z4ejqacsIn2YWtP3C5t9F7BuJr3NmhFfRyddOivA5LZti4B9hfzJqxX
q73QV0jLq8ZL+ICzZPZwM9duad42VZ9u1oqtWMoJ49XPo5+gXIMsvbn0ZzbjXEc2r+R6aKaltL2I
uCBNamri2/qhW0kfOIQdDe/TtE4UJxwtmIo2lHrMDaeq2D7sn4l3ukzUa3/YSAUdjlcpZ/4abSV6
EjYe4fm4EsCCD3QgPxGjQL+23zXacyfqE44T76J3Gt/bLSmOdm8/S5f4EcqmmnjBmM4Mn4CiRhNm
AvmZDwu6mgBzIkusYOVFr6dC7zGWpE3kjWOXRoaGBHnGSER5IBZNzaENn0eKsWUrmWgpPcdSKUi/
nosT1oBNVRXGjT04sooduzf5dniO8uJkQ6keY7fts+SEdBEZOuld7PA9LOqwcGkOd35LDiup43jO
bD8/0gTJ1juBwJSXc6LXfCKsFU3P2JuU+DQ2KPBmfKH9vgL8/1onJTmrACm3wbLDMBttLr0dSkGk
vOYuLcMh3ReW6+h9HUqC44pQY9ZYUsnoGBiEhw51Ii9sE/FQ39/1ozFV0TBXJW42pgomTzUq3ShU
ZBftSzvjTzahn+o3d9FjdlidjodzcnxaqeRsLugN8VnyEHH6wP+V0T1MdtTpPP5F7nHvZ1ZK78pc
LFFduZ0GThAjMFTWqadtG+zmvM7Kq9wTtcmwk/XuV+cl7QeeQXqoJ5x6LCdQCTJ6VbS19m5et4ze
tKUMP6g+xLx0wPNt7yq05xZzxDjV+wYymf6k9cSQwODXQ9eQa/2mm1HVNzwqqryiHZSG+yFEZQ9C
tG4WulUtoWG+P2Lw6O1xBTjim3dp544hsLoWUkPJIQQTQZp9jrKu3xujs3+lBRTJqAjXloLSSyi2
HWiFaWSDFWf63/kj400TSLFn8aIwhgey1jinIK2LfWNOySc0F4nI0LPD6tmmdXSNP7zdBwVzh0pi
itz5tVnd0zlVN03qmq8gY7LbztFenEAt+00aF236wZrHg6/amj6ZN/DFoBYWTVSsY/aJykUnMXaA
8qPM++BU5MlwzIm0YcV3xvXChmcdWg6wBnhybB/70EiNh9qss2sFnCeycMKQ/aiDEjS85c6xpbN7
GWTBZ1666t0gl7I8oYXwL6ZUhrgkwjMvvZUZy2kVanrgSooPBrXdS1MhvSfdT3IotmePMUjVZ/tU
z2KJLDJpOFe6HuV55fo0Z2oerMbRaoxEWkgjzmV2Esh0a5qMmY/MgD+VXhazCC82jap7a029GAQj
d5OICjHGRZjrJwivoXlFg6bm5/TTcCMC3rYYeK+/XHpysJdIkvpyzbphJKiHiuScd2ymkSMnXgs3
SZuzNBLzpoQMWNJTnupvnOtXHHK9qw45l3I/LZJgYiAz+4wMmOOMnbQDQUgY7qGZ5ySLC9LA6Jnq
cqZpBb4F86utkUjVTnb211w+b6yCGysTcs9j2WXRzD25WZ2yvglMXs+oXZb8EGjEzWh/UvfeGSt2
os70+++TSahfLGaYucwg0+ngd4rxjafZPfkOvPzULK5bRVLl9ZHejIvoAr/poQqC9hkfx3RGqU/a
lTkk32ztfZbjss3FeUNv+xIY8b4Bi/1sjmPy6JMRFQcZEX0R/jB99FWasr/QEq8bwjd20HVfFtoe
a2yANQc823ukCiA7f9eTFt+8POmXmNYiSUH1ZPo/ik6i85C1B/iPpRHZBLKp+5mcb67fBGsANH2Z
b03ylK560rHvsYu1AEZnlNj+IAZOKc44DRH92xE207zIQ85Se0YvZBZ74Zf1e1vmFVOxnhXLG+sJ
2ieJ6wLF5A1VRfvD7o3utPDZb0OHwQcCBzDxROLt6R20v4PCMOPGt6TAQp4lL1PapNf404I9EGBw
lW1falr7k9HGbmIcG2uorm1hVB6tcpEd0F8XF55g+JboVliyONK0oMuTdkF1z2h3NxFACFuZQTmK
EeUeFw++9c6TxKfiKGGqwMZnNFcc3po8gm1nIGMvZuuH5TNqpX09OL+NrHNvSc0K8dEG6XoPESOM
EJQnKF7yibSzVbshkV4ymZuLHprwY3WoF1DxiP77XNfZfqIrgEClga4WtaZh3tq0xWI5zTbhaGtv
0PMNV4o/HdyuTkOkgodNaZc1TQ8fGs7o81oY7w473E8/6Uvv6Ff+s4FPzeZkqpNT6U7LyVWKqBBZ
6u4Jh/fA18sK6x6lrsx1r5R2b+xSub9IKzLnWJPI6cIJCrUHEnr5QK1Rp7e2CbMvSpqwflZ+pr4x
d6uemqzI36oMKUS0LOS+81opqLBkhB1nbGDTNU0W++ST8n6iZGmuitWdz/k0s41Bhl4P0+TNVxTQ
nCQ2zsHJDPLJ5Ton470ng6qiSk4T4NOLJHDIpoFx6LM0gBFQbOeiOXTs82JZk45JaJjaqDPUQJDu
hjhfJ8mOIOjAx8Jxx3FHHf7mCN3u3dRrTyLBHMqxBdnHlt+VES7AmQWD9yIQDqFEfRhABHcU9/Pw
VBBdvxwBz5Sf7GNeH2PntR79Osx/hVqo74Ma+oxxsxqehoAEyYcBkvYH/rfyZ2avAxsTzumFYj9h
Foz5wJ4ikuKdVeyIXLBExAQ8fPb9hPPH5PmzfwQSHei4gyLJXLLTrnXqOK7pKF+Z4JZYWYpjQXAD
ASlSmv6ln5hN7UiOkkVM17lc9zZEp+qg6OkKNpXKna9BNjjZdTj4TvLsCsPvDqGc8vpE9k4pbmH2
uArJkjsxLcavXaL7sJpKXkrGrRr9XEJrXewZsif1ccV3012E8CTtf5rj5novS8J6ph2HOC7NGGgK
HL3aL5kUu2xUBEqC3JL2rhs7ewxPKKpA4e6sYOrT18pP7YBTrdsiGKuRhDWvc5aE3sltss74jnVk
aMnG0i1AX0IvmLUcTZ4356fOBHkBgRrzMa5nf/jhKIJ+9rKBD9fuZO+o9gfHvt7nKLWAHuuiEOxS
eZ5Ww06uUjNLiMvjAWm6Z1GWTfrQEpzrvDeg4uZsVxadAp3uQbp9FhAtdNRMBO45oInrqmggfaMw
Phf8xfUDd0maxJIA8Pl6pK4Ut21jzOsx2IyO35qRfGTgdk5Smk9Wx432oqW3ZveIpqpTVCeBrt/y
DKYgJ+Oxdt8q0228A+pCt9mLgGeHynZeiRzqqX1Pwlbr0UXFQ7xv61Zd1I1KPaksm1SMK4jstY6q
VHh+9VwhQTh4zEzbhyabvPGsJq+9c8N6WsjmLIeKuosZXrRUvs+TaUzLElXe3H6Hdj59kptR/+Yh
R+0C9lzGGGfqKAOQ1TFDDDkaS8tn4U8HDMc0azltbc96bptuEJlaCmJ8VKerKyZE2Yc3N81z6Q3r
pSwKp4i4Cyg0EtP4XTXuY8Lt3oUkvv1oQ3O+QGmoD1iIwhQOhxU+416x8vNakMq3W0VqceLta/95
EtBEd/C65xgCUH01tdnoR92ASz9uGcseJV27M2rHlc6O59+1uatXwoLYMHZYvMSTQdoQeoQyd+oT
AsgAE7W/hO+wfBGsZZn5rEs5PCR5lnyD3LWSk1R5XjwaaXI/YqaB7eYO8Ks5x/XdmX5bvmdhGK7p
JoRRCHQFCEhXSyijK0/QjvyN9YVEyCzc4y+b3isg7QDk5fjNC11UVUjqPnBS0a8D1DEHJ+EgwqiS
dur2ZeOFb8bUdU8y9WqCBKzcZv+3e2vZIb5cHnNc8OxWrWX7u3Zq1H1ilNmNDtX8mFapdfTyNX3l
JCvJTBr97nGRTdcfy6ZVNQb20T53spnHMwSR6sXNS/VaFWUxP6zWGiSw4qZuAGDRjVSCSEwvTuu6
hHXSfCJkRDufYAzbG9xq9W1jifGbA7rjqkypBo9lYoY/G2sjuDQ9EjnXARSyo5tJQA7rYPsQ4ktu
9/RF7OcOMrYgtcUa9m4NOI+GW6nPZRCmHxMhmQ3mZdo9x9Bf61PYquxpSes6UrDpyeob3Z5WJVGg
6KTMdXyv2FnmfeMVE0G6KLgFBPEsZDm1zZcuZQHwE9+/8LAOv+yqnV4Jle1gjBKxivJjqTSyFdn/
GLi45VBi2r2y2M8+MOm3eQTnPflOlE36O8RcTeO1dVCyZniRSTBy8ppAF4H40uF0RHioxbyexy1b
HvzEWhglJD0ivAli4HVNsZDsHJc6PA7o9UyHMhChzygvqMZrzkAjatxx5DmiTeveOvThiitEwhUL
YtYl30rbaZcdyXPm7xStSLQQ1rnHhMmrBTjfVTT21iU76mzq73IrtQyUsrJCqoadQ+FcntkhHSd9
acAQRF5nOUdFh8fYsxd3zcX2EgYXvb2cNy416OJx3NztdUmvU4fzpezn4d7WkE923ZzT5Yb27R15
tBsr9jI8unEBWjEiFTm7NtNl/Yb2tztK0C6cMWa7/cQ9SKLsYLo0j1M9kXk9Zuzojp/me9gxLr1P
EbzUjWd3SCihBF3BSXtsA3rpfrHJhuFJplcml/GUuPzxRGO7oBYtfFqpzG1OADIAf5TSpfuDjiK5
NtKwrn+HBp9OSBOOPjkoWcRJNj/m6cgaVBjhUBy1pxxupNsT9VoQ+9vyluJwAw3T6/epm1+7kPCD
I6EizrKTttXcEYJAT9mcy3AvtTKJpxHZZl4M1yQeaVFpEloAaMcQh+Y3X03z0V3LPt8qBGAKJr+f
z2+mVLf+/LGOtvBiIZNLGnKM4fBb2JeKvkWzMyZruPNEHvLgy7UZYgGg6MXgZPFZZp5vRn2OvhQa
c4E1KnWUeZ2sMD2Az9XdK72vbDk7TBQisv6CAcTJ3DZ7VmFSFvQSstzUhvZXHnhOiSWN1AAZjdcT
qLYj3cS33kN+DPnIJG6hklvD8rfuUXYwF1H9xW4tpaIZHUpwoioQ7dmeAwGn3GFUtGO6Lh91QN8W
fIaRsQy1/uIdAEs7G2AirLjfc4e+bIHdcoBuly5vcCtD/VzPsv5uFxwwgB+tLpUezeSRILWVHJVr
FLZMNVgCnIM5NgECAkhRpAIHXeEc4FBn9OnGNrzlFDWXMcU6wzjaor+mZHGfeaQ6b9dSO9He7lP+
9tIE7HTGVEBhLPuCQk7WfccxI0/5M6yi2rrDiZoMmKG7Bt6AKIASd2WPKaUSYNfPYy4mL6rcYkQi
ENa8n2FJWPJ16dFgPPE0aYptVPVTPBZzgzyoUl2RwVAYzeHFXzv5yEmgW25ass7dB8Qjs0PPd7XH
Cxh7lXzndWIsuXROW+55KdwAOO4WsN6buWHf+5rT7cb9AbaPC9YejTs3l7TDyTy3yFe1krG+JMjg
88cRXaaOisZRiT5CPV33hlyC6RYBtiJowmwBgh1moALMdwBQhTdEuszTz9SzCnXcdFwp8aeTkBee
6/p9otp5kUIL40Rw9dpm0dQZCR+SflB1RBSHQmBVvuqu08Tq2lfAsp2I5jDojWc6EppGRFlZQh8n
M0CUOZiyz58MMYXefYItzb712ko2R6hNSXe/JMSe8IoTSn9ywslJr+oWP8kZM4IBc9DEAMLhC3Hm
E/tNLg9ApRr/DiENjqh8wDt90+SeVe9nh52fp9dM1hhqD1ExRdJN3UtreUwv9GgZPxc7CYsjy3S9
pfta8Dj6utUdYwDK20iAe+ovSlsTS7rKm0dllyS9SmEoxDwoT2W5c+05Oesg4zflPTloe0FA7Ewl
vBrmPltlMqH7cshE4igzhbOFXxlT5nLTj+tq3ofMrRx0oaNynluO0jVaMZjH5HWHQQa9AN2t5JUq
u+kFukXt/mR8SJc3kzqlyT8by5th+kYSaz9MPgx79N+zsqstTCKjrw+b2tYn5x30xC6tTf8dxy3/
WkhhTVdzaHafhSYF/URQsPNAmEtZnWg/qJEL2gLwdmgWnespGJzrNPOQFnH9RXVKjcTLjoW/Ts+Z
jxeNTWy2zMelD9KMBw55J8SnOSdSYKV7A7OL7KZgTuf9yt0ez3yfW5sz0GUbr33iFXc5QdFtlOXK
L4+rQzNy56vS5BmbGQLQbANzTNYJMSg5f83nD/mMhYy7Lpm9ZV9VrOl3VCZETw5mECaPDUYO5VDm
BR2LOrKtLn2bVjpDpKcLiw1h6VB03eaD2xvXAaC1n5Jdq7kP7EI/yqlnVsUIYmiikNiB29YdWLz6
pUtOqgja+rQgWTVOZkfBTtOVgLVoIqNu2tALGbahxdrapA6T64gcKslbaTE42Y7iMnhvA3KC6M4Y
qlCUW6ZZvRYW3agzfXiZxoMvOh35mD9YH8TUHyVj1We032l+a4EEcceIvZ5JdQbwyY+ddmzqPe1l
zvV5QHhEhCN9MmiLgvfIdq5LlMhnX+V0Hng3sc/Ts5/1Na705skhQ7B8nxKH/hkqeC8FuBcyxtl0
5T5pfpa5YJrbtUlCboSXoEoH8Mzk6xsYgcY5j021bRVmV8zmvQ+ocI7QoJpd5DqDdSRt3MiTCFQI
OhMSWnn4sXH0pUNmNPCnjeHGqcjPvuUFFqN6V/Rj17/0qhLJLxsTCY06Sako57jwzN59FNL56haM
OeCGsZsXfeIwIh1kCF5eXGysQGLfykbSmp1tpyt/Vn1RZmdGQWt4I53AJiwqwNYBhHAcoNJAKSc2
Z82oaWWK+tGm6mYvmHXr7JDEClaoCiPCrnULL4uw0qffiUfnrOzzbi/7rMQigQDVKvv7wAuD8qY3
Ncp0q6jKi+3PVCFOpeM5s3o0fXQXoJnU8tLoxk1jschB7TgAV8XJXag/bTtBikvR2/ykRC2CGJhJ
oi4EbrXFJ4KvObvTykMdesRXF85oAc1mMp7glxIgRW2s70ZNxCshmn2W3aLVwKwFA3gBvr2yue2d
UddtTOiEyBDSr/O1abScyVA38FvarjbO8E59JtfkIzB6qg0pvEcSJGemNFaZUYHqTAassng2o6H3
yf9WI2XJfiIWUJ65GuPF1Ln44XRt9iuj3x5GMNnWKjaX0B5jMQR6OCZo9NabOgXleoUWwWdhTpHs
7CTpgu65bOr2dpGd+wMFUNvF3tx791QrSlw71AkPJhOELl5lv/yu6ESSWuQIcQ8LxwYlRmol81xg
O0xJk5rstBlKnUQgmW2tVlcFhBkTxXznZZalrtpZdgdy7vvpQD+LZo1V0QW8rrrxe22XFiNUSk4y
kXsWjF27buOWER1CdQ4steo9aP/V2KV5E/xq5yp/TP25O4uh9ZOjUG767BlhRTqru/gREQrOnoBC
dLt+l0dIhM3sMCIjAsntQ8PaMbPJ2vvZTyWFdVI5Dx7WBDhvliKPPqjK+drGTNQyy+/zn7LKfQkp
sxU/U0uoF3I6Pejjqu6gExoesxU098cBYzX5uZ5OR/plHKHiwROpi2hA2t9A0uRvzqzXT0d0CbOU
zJD6gLXDiTI+O2k4vd3CAMz9G3uqqZcTuwYRqSD33FKBlRfXG+WJ1JPiiuFWYe3KwRjt2OIx705K
ZhJjoCmgcRpb/DU7k9PEro0a4ZCgGqIOHMzUj1bcH88h871z2TFXjRj5ONVZViXJtUPrIpYoq+GV
idU2/qGXgKiJoqn2OsB7DWRNzuyJRguCP0DvErwel57lboDXknr5s4mS6tRZw9rFpjMs9EuE+0iR
0EZICqoTlr/+ts+d4APXwX3dqn5j0ble+MptMn7U8FIjeE4asD8USgCHLj0wE4hKYzn9FSc+i4Nz
m9H9aATYlP2iIbig60QrsQMqon9aJPr6I9KFgYmB15pjzyPu0UVMOfuRvWH8zMJwK+NDsrSrPWOP
6YoFSr5uxMvpVwhqCU5UolrYIKw1Ij20RGDyEGBUTcOD72V9u1srxDELrpthp3rtuJxOpfa1TXVS
h5WKs9D0+rvQA/h6Q/0oE6yZIJCAhM8rbl1Wn8IvDlnhViqNka/miXehnqU6Oclu8VSBhsoOih+c
Tigi6XDrdkBkjGKnPPiTrMYDM0y2632XIFbJYf4nOYJXlLTY2VJDB5fVHcVT7wyakeKo06dyqrHw
LZZCJldWoj+DOELpUw0+8EKBAhffkXFI7HLag4xDX+wn46ejZgptRO/uo1Pn39zOEr+V2+7XlI8X
B6t2HJops/O+YmyOmF7Io8Wo9rX16o7Dil6CyE2tLrZ4zp6Zcaa/cHgs9s63jDHZhV7ZH+TSaDBg
M6RE6EHXXaX8nClRc25Llfw2iWjZs43Vb74m+Ek1VUJPqH+rFyvD8aP8SzaZ8nXCdiMYYCf6saV7
+410BcYP7ZrzdNdoy+6TlZupe3SCO17z6ZMG53inHOGqE+/9QwgpTEbYzNC1ocv4QUnkOXuwWubd
4PvikbaR3hF5zNRlNdNnjeWjwP+6ILkdsVly3hiW6gjJCH0R3nVb7VrR9v7Zq9hCUMr19m2GkQef
qjHjMJi/9coALyZpSSZVGlx3tOhftkZtcMpyy+WZoZP66AdIodglfsw98sjd2gvjw07b8UNv8qVd
x8p3CmRwndCuh/s3+KW3Gx1JQAInoYek5vw6wG2lA0X28R7xh0bpgaaGZ9AlhcAQMVl3JcT0xTbw
YefCOdu2x3G3U3PzNneEByAGLzXzPMvJvy2lTl+CiQNoq5BJMSRYGHF0FpqJGfvBo1eG73nLLmyS
IRrhv66ekjZTlG/1vE574nJzoK6Jmt6XkEYf60JvCMSaAgtM4qfEP+aBdaVb0X13iSg94k5vaLSg
6/AZ1qf2PebxQBytAjYjmoMQVUsJpJQ1kqEu1DbXikJDlGtk9p7bnQJ8emFM7oV1WEVvMpOBBYJ7
y1qUjlanNR6xD5VXFhm7J7TT7ZMlSSfY04ck2NmjRU3XKb2bEGt+g+aOvJ7RPs2PYI1qvw+sgxq0
H7tKFmWEo7aprqTJFx83xiiOxjqbV+yNS83/Y8C4rdDmCwdhPqmysp8+7NNPprXAGui91me0ulsH
2/A4JyVQPLtjRQBh+n0ZqMEYyZlNcfbojON1LTHTyhvFXRrvJ6eryqO9dok8hDg2A3zOtiG8bzXh
P9OPPGi8S62X7OCE7mYidhiQzdHgGckYA6JM0iNBR2TGrr0zvdU0HMQREfc4nSb2W54LV6V3a1mS
HBx7I53K116qPmyhCdJxvzHKDaGeRMGKwj3koM9YA2p2sI5g7nTuHVphzHc43UwX2GwRzgwT+PBP
uSPd+UF8mXnNP87eKsduuMtJNHw1ls33W3x5gME7eFEGf2IzNJSYRXyLAHLUE0gwwdw2z2bROqj8
hs1S/OUudv9Yjdsv3/GID/MXoo5JfFZfzmScRLiUc5oE8jCNm3t54YXY8RIE+/bL3azkl9VZJv1k
PZZ9W70Rs6LqqNrs0GIzRvcTFmlWsvzD/PJNI/bDQ03EOX5qcJ14qzUuIyJaR0LydvaX/9q2nO0g
9OXLLr882uOi5M8UNFm+I/5yfXXNzc+dbtbuZTN5D9gDIt6a/MzUy3wd8dj+lpslnCcEd7iXYRRX
fS32/Zd7vFi/rOT1l69cJDoM7wqquSvUlN57bhNafpg3O3rw5UyXs1pv25XDyd768q6TxtvGYGh7
Ew0BoyFPWLnghJ9kOB6L7rHjWN2zVKkGrwO2auc7tA688mHqkVY7dx1TGERazj6h1feCX9RQt/qP
1f7Ldo8YBQv++mXH54iLNX/eXPqA4DDs02ZKQaSJjHq/+jL1p18G/74kMoYuWEJPif/Rt+uRtSjE
572WbGKrcnOGlv/fb/A3nNVP6lHEEY+/6PQ3fzcPOCBo/t9mg+ij+fgEdvSHjHX+/B//bfvz/8tp
gGfAIbEuIBAjDHxnU7f/5TSwNv/AX9aCwPnvFi2iwEWx5fJvmyFh+N/gKkBTjmNyUtn+h/df4lZt
CvX/4ywA24IMFp4WODRa+Z73T+ARCnuqKzGlT8IJ13X5ASOc2OOYlQ+GxwuF9ghkVch5Kg24NKPV
NfdFmoGTiSs4GsN00JCUKN2UjZRi4NheD5N7dlPMoeZR+atTfFSqbFFFrjlYkvYu1G4PlNExOysc
zlOfe0V946RJGTQsjcgl7AffXoP8iWaFy6/xkOESvZ40I2rCBH1ob90WU7iZ1ApePP4rBauJBeiv
yyJQCaTvwS0sspLjCql73z8Fi2HbJd3gEdNlbDUDBqld34Rsgg1bO7WBQP2L+NbdGXlj9snN3x6A
/8DT4PNN/v02496wyG6zfAJpQg7N/+SD1cDausYN0jfLxwUXMgVnO4TXaYsAYVbZgKCkmz5OCeTU
mZrXxb5rkzd7KDvSbF917k+tzTietslWHGJqIqIZ7lHT7lO+nGI5a0OlTPV6B6+dC/th3Kh2ZZA4
3GwfWSrfAPw0mi5ISWp2wihNIYKgZ05HKVEIZlPFdXFQtbmu1JjsLDwO1DNYNENZg1Ih5zFBwLhH
SGyKBwejO0VfuVhafDK0x4Lhch+5usYgqSOFxAA7zz7NGQHcHOA3kp8Avl+nyj4ZA4CDJ8MpYYBu
gwVlWpfVWRFNM6Gj2PcOnFe8rr7BSFuw85uONU4H1Ost2qaCTBPBQSgJND9fytzQ+jqYmUos51Jx
ptVEGrUFv03iduNjc+YyuQTmBrNrHKs5twyJJAfhrojyccz52NkXwvHff+f/iqXCUekKhDduiB3O
8lzMbP9qY+lLxcy7mPrX1ennVJwhdSbrdGWCEUaHIzM4BdmeVmG5TOd2RBC3PhmKUqI4WTVVSnn6
95ezuWb+9qLjQBOeFXg2/DjPx0T0j8vJPXKYQ+RnLwNOKB6NuTDZUGPLnziG7zt/3m6VnrINFm3Y
VUeVSGRPk+b/SaaJ9a9AJe4LzEugfC64PsRHwT/tPWsw5cXYDeJFtCWFz60m6kMXR7omue8+hHwh
CXNdssKqCp8RUnK0TZT9Fo9WvgTIhw7JOm7/0NMSTlkMzd1T1h1CLA68dzUemuBH66gxLW/mltPh
TVCXlv/w7+/mv2L4+BC+ibPvK1+KtVgE/zD+eBCxpPK65QX/5KZm5oTqcBvdcWrD5Zg5SDf0VWg0
A/HOfzZdvHfpr/Y/WEtAVP7zqxR00x3f5tHaIsH/uWbXvYW8eWVQ6tcQK5Jn6r2SIxroli31NXEg
IukrgbaNBxzlcV3YkQntJZQ3zeoNjXMLmmbmjcjydHtT/zJpj0Nrbc9FamREzfSZJYhkx5ZCjXNE
BbstJ5POWn6mz3hJ2Nh4VsEq3OpVh98R6BczR58mLHiLgSBUSGpCbySk/EAeQclLhgU18eWB7BIi
OE5yGCouc6FlwE8OHab55tadGLmiekB4FbIUM8YNdygnfb583Fwuf7LXM8LbKBdB1ouok+P2bjs2
KP3NyP31U7T0tx9t/gmdmd1hW1jmDn+4RtxLZDcfb24ykARFji7ix9wOkl/utpblZj8TiBLTcqG7
kEwdg+vGlD9YRBvucENCIZdHuF5md5Sitm9Rq4PXYAPs4e8TE6GsQHT5eUknmJMPBYUnXwnpKKlO
HrpybHzjo/2zQFZb4mDyPEtVYWvXlsL3sHeWhvv9ZpZoMq1rIgXasjwViY0Cvt+tlBDbArtqmu94
cqrtqgPC2fhcYZHiUHe12lY1GCLbdUKIpe/aoPHhb7X0izI6x4vd1xaMmMlE/5CPPunoO9Az42Du
2c4Rg/sFUmp5+OtHpQqGKMOqPyvqTM9ifqxrc5j2Mi0HnR69vJqV/TxugbkILj2fpvKb0lOAQLgU
k1UkV2WGKY8LVmPojxfbRGeUPTR4rrml//619P6vRVf4G42OLYitlpfjH3g45jvmsDJyem3H/0nZ
mS3HcSxN+onKrJas7bYb3QQIcAFBgjq6KROPSbXvez39fNGV/EdojAHz6wYiCaBryYyM8HD3UCls
ZfriYYuyeI95RtstPDJvwkuqAHnILL7UVYs2/6S/xUnTXhSEiBOMx5AJRyxAp7Y73uJAl2l+osVs
lv3NWHQ5qwpHW9llTccQJzhmyEqE0exQUT/RKHHBsmDm903tPg015e72zVzwpP4GNOIu3kPrb6sJ
rgqjgNGujD2/HKC20yOsAZiM+YD9DxYWZ6zvel/tFua0kgUFmcRsV03iCO2mpXB8u9Vte+NrAxYN
2/yALhFqyk992lkLJXbB0BEGCOAyYYQmMI7RrPhpP3I8klYdOj/F2f0Yqyw2zXOVQbDyH2LMW/r/
mq4hA0etwbU5Yx1rG7E9wWOo7bHpzlUchaeytLAYhDdnVY53zmnv8rjdxtiAvd9+09Z14opHGYeq
SfxzHOYAXxsBNqVyiElu/oRvgcLaDLeGlSwQANpE5qFTw4iJJ1l6HJawgPeE1jyxAA5XZyYqb3VL
5/J/eboFJvk6eT06Czu0Xyd6tJFp8axp98NFacLNb8gI+FJAVaRnDQHNbb4RfIOaeD0wHXP+b1iE
2Ah8WOxgTmjwmoNJQhzC4He8D1CSpjaAPI5ypjyVSzVkC1zCiJL8kxFknrrr4ozk+v7th3t1RAeW
DbqF0Yoj7mTYal7tosWdjbFBvfFk0dSKDQzRsPlJ6SCR25JbI1rFvvzONuZhbuggmrayv799BVfZ
ClfAPrYwLHVMUzaz/Pu/BM9b11koV9v5KQab8N2fs7ks7no2gG1Y8rnv5NN6SLxu4F1bAQwkTLb9
0lmXdzS+r68jtDFO5QIU5gqvnkTe2gykadvmaY+NtttLQGbnc+yfh8hceC043IeyIdj1pCPIZyXv
fftxXKUbFIumo7DO9Bhf6Iof7svHAQ9z6BJmAPBCcH6iX8ZRbTjjgeHNlR38w8CVss/vM7X4fvxO
6fLqCfDBZDq+wgVTnsJV3ritdZfX+dY8YRTpUf0RLGQYCPopmbuggw+2XB29UvxMp/UZZppb1O88
AVLnl1mP2B1bLrvKR4ZPJnv9DOYiqPu8DJsnaJUL4c/ZN1iCI4oX3BYAXLAhGL7dsd10ElPSVJyn
h6SGy2YeYC1Sjp5pEUrI3ocVpCPw2q9kcOVA0LMk9M6lIxokVKjFGsE2wxPT7bD9of03LN+BbOox
+zJA267pX2MvF9p3gcIA1Lu3q0kSjZlRxAz0MgJJHFCe1kZ3A7MHeek39OyyihsTsfKKHiouwIyh
p5B0njNcm7iUdC/HhrCDhHEwvBnaCsa2l2Qnm1h9v3oGTfExPZSsrH+YXMgj0Ycc0haHhmWnwmMS
H2k3PNsTCvIfFf5knDFWtTHvQp+AtdkxwRGHpTYf+LecJjkXq7BJHOb7bZMy8WxaEe54PxnOVOSf
q6gerAUaPvokrOSzmHs849pPTfPQNeXWpQccvrDgP+NOC652YKwUZqCwzKslw+2LoR4rzf0Mr5wf
PBccvG42qC+BOlNP5lzC5iJBbc/1nrPMOCPhyJNug59gaOpUKf+2YVvF05vpdfNommmTMRjis8SF
FYG7UQZ6QZfwy9xlTfgWWoOSFBnsLr5T/wBjfSV7grIjxSQ5mzzgCAibX032L9MWywSt0xOWLQIk
mBmMrfKWg14yq2omXSAXxYKNL4hnZUX1lSeJ1rB4Bedp0XDCmyeLXig/QEIgZzWzpgw+Ti2J3XUo
OnlWoM3IzRgldahQXRbTH4tv0xlE51+niJ3sIvOj9pSONfmIOYTulp/7qRrmf2jwX7J3a1h5RkZW
19kMOgrF1Tmi/RwoppCMUP942CIFPd4Ql60Bs2IjPg0bAOeA5jApp8B4YGROl3o5nMm1Naeb1MiC
5J+SesCeDozLdcL+kd4bUpuPXRhK3pZVCuozNOWqqKEHhFNK7Hg2FB487UcDOiTd1qIyM5JsCJGO
OZ4jxkht914d52nzuUTTHa5P7BgG7+AXHDF2OPmAeW3KgyxtMS69gbYDwejO2veT6aO3NE9l3JTu
dJNNTs19kqYx4f1Gz9Hw404KBV3d6PdteZAaZ1LcSzqlXF9+iz6VjdGQyB36eCHYt3sK/XbgfhU9
A5sUxXI4TaEQvPITZ9gtrqhVnXzbzw8QA1I7hztaHt15EUGq8uaEh6QgSFNH1v7E3n77Gl4dHgyg
4tgIyUwA+zDWeHl4MLu6zqbOmB5Ne8TIKzGZSvdprSgmno0KxdR6ZjYK3ex3IvaVaYk4QnuOBTWU
PC3k/6/NMaBMgFeFQ/ctSaMwiD9YkPfDDMjDRq98mtUyJ6jccLEMzSM6rdavAcSZsOXeQ70ftu2H
SFrH+HZuNt72qWwLrOHOVjyTuN72NsJVGscbApP0SFRjHNHRsGgrf2O4ZQdo2WaYm80f7AYigHWO
aYHj12BT6lkQAGUKi3NTOJGD2cbbj1u9NP3hmAZMxUUmxNsdaEBdH1SWh1Qw9orxW1htntX9lS2q
I89Lu37kfTu1xYeK2kTmZ1bpigf8MavVZnU3zEG0g+/DEiv+DhRHKlXLxOHouaHm4hvqZpl9pHRr
1A7YFPujgA7Z/ouVkWRZx1BCtBwzqs0OgJXetcn+uvdDyyvTUzLE5C93HkbhpC/l1Lc87AELSglN
jpGn6m+4gh6OGtaWciVx0yxJR6MRiAUCXoPIuziZRt5B87RmTiFczRPbWprygENXOKaPS+MA3N1S
4YeTcfY5fTGQa/twtIL4ALugw/H3sKyrvGXmzIl1E6NsUsuEZA6aUb1TJVwnshSAHmkTa9FkxN0r
2DXrlzTE8St8dFQ6Tc0fVPQ5MoLEgR94kJyF6J1kEz3w82LDyH0P7LreeiChJkuAWlTS6FfpY90S
a1cMeB4BmHFJdfe9zoBGnyWAZnziE0ngiQlvr8H/x+c6Mr8g9P1QifXUyy3vNrOHcm1Tj5DZ+VzV
9ILjznYt8RHbSKB0v3DFfu/tz7WuoKmA1hzglNwxDj7AfFexpkjSaukgLz5OFkufexxaUfTodJUA
xYzGj3Xp+75xQia7NO7XFpdhqGsd7p5lT4mrMtgWdbK0iEls5gwVKEWLAG7iO6n9lXkP+9S2TMBs
k1rD5GKv41O4mOWYKid5XCJc+eE7QVlnISjUocGf5ABZHOK/gNboR4bPmdkeq3hdsv9S/43kuroU
gaCLx76QQUWGhS2z0c43XePLg3772V5BG1wudZBrMq5EBZ4NkvvynfZMOQqWqnS/uuu6EEgwQpJV
BGdr5U/N5eBIoXZmN6492uX6wWRADCcLqgwc5N+5mFcLzLaZGulRJcp//jW4LWnCAK1heqy8MWUv
mSOUJFjrbu/zWX2wccD11Zxuz28/BOv1U1C+ohpCz8fWelX2hzHmQl2niDS+jBuoMIOWrYw9UIQc
G9ohyRZ+iyMyKHLPpM4fdc6F4aAcGEPYyxSfOVglsXatFKnsUSNyZdN66whMsAgQak8r1hef8f/e
hg1FdVmTOGBFm7vpP2/flCvl27+w+YA5NCCU8m4tyReut2uo0KC7UzY9akQ2bJg/+gXzIHwET6m/
eU1zOzFBe6tu8I9uc3zAKrsfmqNnFtKKi/sZEiMdbtsiFcRFISlq1jFw1TdMOPzIOILKeg522kNP
6YrEZwmxO229BSO+g18mbj7ewQb0cucDAwdJfn9MDm52xmlPFuzZFZA2VYl0DjpAncsXiuH+PwkU
ZxdsEpN5KNP+auJT88EzUuUyWLryzAlFR57govZxRIpiPG2IgtTwS7+ObWXMNCaIOIoLBtdXtUP5
ohhRx83FhVV0OPxdcGkQNhnZprFkNJEcgTcjTSJ0tY0Bx3Z9KJxarg92M+TKD9R5DHnDTiWHAmzc
wSdvaosseCEbPvoTtjvdO9Hv1WlDO9ah2+ORb9mv1yZUNwQhfj48Tqg22ZNbDfL6q0A+yj4FCpZn
6FsFvqiYTrrvBt/XHy+bwoIqJ6UytfrLAEGulWbA/M2jhjKVXYlHYz4GHp+fXlpcys0drgLnbV76
O7dvv7oAl6jvebgdYnxovdqbSNYzBqG009fYi6WqwkqmE4wUAn02Ht052pbwhsvZqM1aIAdeoL0p
1sjJCLFias+6NjPsWXDDkYDMX0YNo81J4PeegE7n1zpkLUW925k+ZqXxBL8ZmxT5VL2ySgaxsrK6
GJMP93b1pwpCXygDO7ybwVp9pNbUqESN9FCkFU6o70TIV4HKAwt0HAATadNb1x3fpfByu6d5i33l
JURRjiheuW5WO5Sr7a+c6RvDnYf/Katl9ZJqeYQM/W4BcJ2QKg97V8I1OKkdKPu64xZZS4Hgu1i+
QyoWxzxiGZ8x5wxRuunDgPX4djx7Gc5cwd8VOD/zsQN2wavDwW7WNIj8mpkOBvzv5m/MEfq2eAa1
Lt8bEgUQ9iJ2upyJtu1j4s8NMsbrFVKols1mgGXnf02Yto3TNmKxCRlF4jYMMkX4h2Kpvi3tQYCE
HBuJ4S6OGytzj5E7ypcGSSvfGNFwYpegyFqMp70SnCzmKvN9l86KG9Fld4+uZUIoOMa8Te9Pzx4d
/i7j9ZOGgxNJYj8OKoySe0WWkOGFPjuLad+MUyi/ipglDsMBuKXxZOH9zK/C/3ScnmcL04YF+7yN
uanH0gBziFBSXi7UQEbMjflM+uOHo9j0i89JQU2Fme+MK7+No+gGOH/IKSQXLPEWp8fOXndkKhDn
Ljq7XRyGxQ/8oORBzKSry/qzRPDkQ1q0htHEgtcPpnT9WGZwOMfzEGJc2N57S0836TEGh+IGKtW2
vaK3nyc8s7QvpXfMOKSkwEGwnbZ0ucWBRSLMRGLllbfu0jcqoQXg0fY4Ks6UIj057jJx1QkD4sf8
Iab9wgvbBHUx7xLiMwRUPF9SKzvXkyqi7TiQT4B1JcUMWvMY0aby/oywPOFSUsiHAOs59SuxQr8D
LGGBHA6cfW0VfdONw9DMPdCqKp/7pDm12F44zufRxPh+OYalHcNGcXJmvK8fDCxJuL4N+ASChBUW
cNjINAZ55RgmS8kV9DOM/d4EfUK50+dib80elAhfI6b7vYQMjjAeNy7x4WicomHFeOamFiJvcmpq
hW3ajUKDzwplPp9TGrd5tMb8pUaWl85kMubH1CQfWm7psAK138Qjw13jTyaMMdicHcMKXJtJBuk0
+p8bs8X55TuTb1BiPeMQ4fLpDfgZT6PxR3de72jvsDJxtWEKKy4RgZJ/m5xVhkGmzWA96NODVixn
2adlyFpsdKEjxqfYVr2XfsnaJOcaxxRlv/nOGcILv97PPlMZ2dWOYtAfCeZ1mmuG8AeWov6Kdo/S
/WaD0gAHt2OeaVsxypI5CwMqAljdaHkv7Vvd5w12RseajJZbAiJhXi39M69hGM+zQT87iP+YI5YO
CifHM1AaaCiLdjLNu9ZEJh4duxB2UA0VHwNH/1CohG7w3dL0Jk93olMgwDM2gxxImjETmglwysIw
yfxTyoEAkLTtHB+XX8H3JRNDPdTBilIM3k8JIi6mZjS00Bj5Nhs57RWgXxl4S0LnAF4G0VrwY0hf
BWcrhl4AR93ya7OqoD2H1QyACyBcWjX4qtHWmpvhvrAspwx//+BqFy0zpqKBFVse23ZCxwOjdFN8
cR1EJsy8tvy5+qnP19hpprI5L45bTssBw9lL630/exM7l0pix451q94OImnHu0jiui9bk0NvOQRR
jinc9yoL24SrdHZctO6TtC7vGffANFOOuVVOdX24M6Y6MtLhaJSjgB3EzrKOv3jeUEJ/PzThNIDq
6oNdt5Ezt1db+xWDINdqb/O1F1jbbldpR5B9Ol104yJoRQNB7bby47obHu1ZBcYCDi9RQ/6ak2A3
IFgMujcBVZmblETQeRgl0HrZf3rcAprqZPcIhOo7yMnUrlhQXZDGkCW34t63GXQ6P759iL5Mpije
aWza6O5s+pxYSDtSgf2rA4YBKchBHG6fY4ZVA87tBZ5ZjAAYATfPMtYAhp8g9H4PuXiZvvDxNmgJ
y9UHu3TtV2f4NOGHVKpg+WxXSkqMscUXNDnoLIZwni6PcYpGE3pYhSkjV1P6gvb+/1R9tmz6/1sg
cTWklbCoLEfhDkxqfQUrgJH5OZBNxmtT41p+KvCjXeb2JiUamMZxLJmQNJ8mhrKyV8J5IL1JUoZw
0zrZGYN6tYLNR372lcIZ/P+Q8HNs1xC/SvZdZpiA5bF/abWMjDFK/xprjNmmb7iqyJGmezIpB7BX
nmIC9/pu5qTkTv59pxxGgFXEc/pc4IjXjuEqGbwWQkX8pYprmk0n0pGgqs+kIiz7Uw82wFug9yQn
zVbQavisQ3hYJxg3MbOWE6y8s5H6utmhwahrfBiYd1GdI8/N+Fm2ywLX0ZngRTs4vm/PPU17cA/g
UXCosUiFnjavnXyCNJngniO/Jx/3Qqa/QdVRkQDWVpTJ62aaSlqqY28kyFeQnoD/wcMZO/klWE1T
MiK6Sqz2l7KHcnsuFWO9zFPL4QFOgDpK6qSMKpTOItwzIXlBoHFYzu2cCZRgzCawDDWtJR9K2cM1
ZiYh/gvhkXYsykEvX/HZCuFN3gd4YnGAF1NxYUIh1FrHI3T3KB0x1kJQiZ7NbgR1w0sR5o85J5Te
jw49u/ypmeFQ3vUek64elzKXDm8qPAZZ2lA6tvPYxWVd4mR8YbDmA0wkVNij0dNcXHgNzf0O8zXK
lNt3F0O65UHZeWn9cZo57+qbbmJS1GNt5EGCR7K5gS6M9/FWChbXZ6GAKFj1cpbgFbHyd15hkjvS
17xgUxo57NopJyT0CG09XH+8Vph8w2KbpCbMn66wmMOKJ8SnMbLC9WOGyzMPT1+w31oBlzV0gbA1
eyh1fCamPL08OJvBdOqAf1vR2bdVUq+ROrpMmDHsQ50xFGf8gkcNlM4PwWzixHi220QB5c65EiQa
DWbMda37w0NzOZGu5Wm+IO7zoaqlxtlOmUAE7l37q4hriWbswCwe5zB+TKe5iVFaYXaY3CUQWEns
mm0c+QAW5cIjNQ2V8dOc+EJxW0ODFuvUsJfN+shMM6PrnjuvETxMZzGBM1Vtfo9DSsWFWTWHqn2r
Hyb8BbV1pwBS8zacCekBAb7bDEkB9Y/b5tgjX3P4R4XRCn25+kvkd3SAwwKZQMoMA6/hupaglLbS
sAjie1wGdNHf8LhYPO9mhnfGFqoioQpwSLLE9B/qYuv5WYpPeeuDWgipmumh2xq5ZQQxXsqoaAY8
K1YLE/jzFABmPjVAWzk5tGt3wo72bGl01waiYucecTT+cUcipkRuvRkZd4gdwoGBEpbR3NSrKfsl
3l/Y4ilZZHtdiMQ/zPLbbiwERTz0+1obp03doYPty+De5vRBz4+pEWY+nPM6gyimWfB8VKeYMWHl
RkA6A7umbnvsMXSOnmgn4EzwsQXvXb2T0dDVrm/0Hbtz11QDQ/IWSHKf6xrzcjoUHqo9+1h741j9
Ki5hZGZbEg84+5tl+Uoi5vvIpDmjtyjAVZusZfnASCMI33g1iZNoYzOJvrkpYCNP4eeBIpQ1OWCp
wvvKAq+lVTvvcA3eJ8KyCV3WIkVyAK8axsnMa3o2B7TTDI/SnZNpMgUC1iQje1tdAisHl4C+TNHb
aPowLk4i9UqXh3esqap5x7BkhlXkMO6h3nKPXIR+etvADLXsHDetOd5tTR98pWHvxsdpruRyrEwJ
zjpf8swyAqkENfHn0SLB9KvWNk+1xQBRvLD6aHJissAuRQ6GbVyQNU8oanEvRcxlQzA85eMY++PH
3zgyWB3XHQWG7MickWOyofdWgZ7R41SFtTJgy1vCv1Te2UQnO2e++mHACi+eGNHZ+zxVC2Nvj4E1
epvNxhwZjntI524D/DksWZdaeFzzbf4w4Sl52ctTkHoQntI6lxXsgL27/l26BHKDsCxNuJGdTelm
/mbo+RutVjs/uEXS8bfNFKay9DOTk+js42kBD/5A+peMd607Qt4M8kXwynxtS0JBzN0SQryyZCd2
6YRB8b1HHt5WX6Nwk4DVIr/kihYKZv5Np+O6hWJ4Zj6VRwwDsiJ4Xn2fKcIJ+TtvSF9PuZ9pODnR
tlsipok53/T70hbE1pgp6mJgAEMCdkJ/UNj1uLPiIDqXCSjNJ80pKmIH2fydLgenJpEFinUVae63
Omxbwz0jlt22v+PZJOeJUmklJZNzOcEESEo67C1YNnMrMaaHQsuaJjxfHjKhnz8FWVxP80NZjluX
3TYLda55mnxvwHgA89hsnj94SSmbrplSmyOJMcQCa4IHtL9WcbqNoBRetslvj+WA7g9R0ywvjLyi
krDQ0x1vf+kQA5zMBnDCTOAofVxGxSyfDLNE8fR1xC7H2eOW9851vkOoLQ51/EI7NUwuH4OgkeRh
wtKFQ3DaxxdZe+ujKLBjSW6apZKifdwPyK6qpe8OJ+aSru595LSLpDuAxYKwBzVi0OaNADtuNUnL
ALsb+VPtkTiwzbNSTv8xwL9FerWXJn6+R8DtguR1l0Ri3XuNyIsvq873V4i87egAm59tIxgIDu44
C41NZ/MM801Yn/miODbsnSNQLot8StYOskWLImk49n2vmNippXLlpz167dtzukR95N71RE1z+cj0
pgh6g75vvYj0w9A721W19J9xtpLYFSx+xcrSt6+DcIhuHIvygUQM6/V4BlUnjcGhJ/aPiQ3f6E4G
WAIxzXvyx7jgjYN7demd1ffLgLNd8eB2ZT4junXxl/kbbJRgeVPg50BOa/et7/2p+Ety2R1Da6eI
8SKnHA1F5B+qwRV0C28zgT9cDg+QqAD6gQRdnG/5sQhvnBJmARDon700W5DPlZ3LlynwZz6EVd0B
Vqg6qobw05y2meBXlePwGzu3kC+hSuE6HbikaPnLmeA6/ikMRG7MCRbZqJ0bcIn0jbjcwRkpsG9g
VRQYSXqZnTc/ijEVnM7pAsHpGOMoK3eHjUggev6ggSI9aKzpGtmUY4ozkHEYMBjhht4uIq+rCRqc
YPKgvxRNVHOXauNfRWRSdB2zDGrn85xyzGDsU/hYKN04OY/mF2IFWTm9uHOmkLImzAuYQifr7u2r
eFVLCheE9iXSb8pox7tqTPhmYnjK6O1PgVOyXPTWyTFt5MDb69psmSQDqfYNW+4ty2TPjN6+mJed
S0pJuqeQAkzPtJBtvALDMxhsLc7c06fEXYSZu0xkWUSYSz2AgvSyFTHXZA++/cGv3oWL66TlkOUD
i1tgXC8LeptByfhUqvETo8HlwPU74DTsV/be2qgQ0f7QucCUMnVe/R3vefvbl/GKOA0gT6vBd5VI
WJjLdSVdmQ3Xw69ljL8nKkod52gx3RmTKGuFWgqfo6aQ+2tWPjYinABRi0KMRmSxHHMTAiGDYBvU
FO91ztRL1E/RMMLP0uG9gPyp1/1k7OYH7GHK5HscxtLmWx0UvYwpIAPkRexl1Z5JN1ghDHflYsoR
s12awPScKZgYajFLIIRAyKHibS7VPINgpLWydzHL2KEC9bPezpoPm0+j5Fs7R2jDjozclApqZ4e0
sy/kxr0O1KEwdXqB/PakoWCxY/SZ9BidHcLSQ0UDuGpG/kMbVoOJG7bhNy4+Jo5s6NZPR2qOakxL
KpBpP4ibLpTTw1KlxeUFoyEnEo6W0hJ7+3W/XO48WDAcANUQEiWsdPcaORkHK2U0wGg/adpXSX40
nevUZIQrvDGMNTBopff2v/tc+p+EHJIIH50XTaBXbIVxtqY+ZrwLMyayHRxPZO4EnZKUJAx0Cbb7
jYaM3r5j66XWUj5aWB22ohXLWvevF3g7pTFk08h4SHBT5K3h0kR5fQoynN0Hxmpz0v+ChChPftlh
jjFo5dgH8ZKcXTF8OfpuNVkG0frta7uOhCgCeBYueFho8V6uaRNej+8Gg9/MBw3kuDvrbxhDktE9
EuJtRvamF1zpebIy8Gp8H+G7BJx/Q002rWLIKrZl0ayFq3eNMHoiFVTM3MWJXm2QRvdnAhdwMr+t
8dAqvBUtrMf+KnJPEigcZSrrL9w3qxxDoxaFBt2OGIfQ7BaDg8Sx32PoXGOgjA3k3EAz60FlohV1
dYVmZKJ7aDf1MGOHuyU/HRfjnvyOpq0ynjAQ8zg3fZTG5R82Twjob5kyvF8+MjOd4dSfF1+V84y7
Qjn540ELXOYCyxPUyxKQ/qQkcPo7JPUSTNATRcZwfvuNX0d9z+L6A9uzab3KmLCraMvhPMGGD/1P
vxVne0xvGKPFUmN6D9VlwIR2BD+XeSnWVro86rcvwn1Jy6IFbTNCzgx8Tj1YXa9oWSRQkzQ+1k8Z
Hg1kNFPb10H3KcToMnpmNJWB/dpgrGjkHrddZqeVw6kHMRsXDQKl+jwQL5r8Q7O1Zv1PEw1x/hcO
a0iFMMDrrQm6SDBS2CA0Xhn7S0UaM9bmacYyBCCWLgBNTwXtjFWja562BMRF9GbiQ5jCE7io97Dn
nAbxK6Id0v6CywHJ7TfnRIO6LImaXznOyCCZZhZM7pyTEdYIhLE0bTHJ4LRC7byxpoOA3F2fq14B
WvcUIxtKkyOqOb+bTrRjHGzSD3TXRPc45avouky8W5uYO0jGEdtghhRL4RP0shsL/NuYCeC7VACY
NrkOM58+dm0C4+4EdpSYz2+/PevVGkKHQ9xASA/+Z1Gxv8wc/IBkYKap/kk3VJr99kmYgRE+gkab
UYDIci5CGt4d/VPUYDvPWSPX7a73zLNR0Flzy4UWv6lB6I+7wEzfdkkHt/7B1MrYnG/aNvCiv965
l5cHPSuRXj2nkUd7z4LodL0fHPTc9ErM7oESGsfM/yJ8T5zqjMqGmlILHPVO3SpDGP7oJCni97Cd
MHmFhfX2Nb2kR9DcgKnioTdiyqPl02e4Sk+nFf6ST0f3wd+MoSP3wF3TiW+MBaQtYbLBBZ57+yMl
cP079PomZFTXgbSAAx4TQq8CG625FhTALR9031rXDO1eESBwTylPWg+is/0ON+M6pBICXKIqahoY
Z86riiCfWskN5+YhTTKfQFNS7nt//v78woco+tUPe2nwRtaEevn27Tt/9flQwgPHvfRylHLcqzuv
ihWLo8BK7jVnfyYgSBX/Qk5UYphDodvaSFbfYym9ugBeM4QnJAtIjEzC88vN5AFYY2u79R9h0l2i
h7qU9frwi41BsDyOiLJFWtmlvf/z7Qdw/eqZ7gQnHIIMQTl8fSDky6zQSMbrfUZw2b4HwdgH56T3
ImAlLroz+jMeOmb/ziK3r7MiCg7iaAgTiQKENXd137nrTM5W1h0jSODaj5995gOsz2HZZdud5mxU
uDg4PwerE/IE+0YKbPjyPl/SyM4EcW+zkVK59yHqbUc0HICMZ+YQCr6mSSG00STC0wIvWUMohEzq
usnhaMHIVYkSiea9EG/efqxXnCPOZhaT40NxYjshGbzaxOyV1XKzJL3dJ1rpyx6YM/GenOI6h4OI
yxaCzgrLjwLqOqOO3KhZatvK7odwci5no53m/gFlfJe3pxHzcjf7LX9yV1pAv0Z0ZJMp+AHUyXeW
03XwgjtKIauYlkpopU16dd9zMYSxM6zZvX8BNPGFpmG355B7tfL2Y379ccRIOpNoAaHfkjy+3D1Z
6mJryAifjzhz+ICAmS1I9j7WfFDt+1mqe+UXwTMGRIVKRswIXObsXn8kc6CXNiQb/aipxtlFsrfE
ZbM9j/0sfUSRkk/FfbIOiMmOXeX1qvlsjwMzTc/ohLFEulcNxJ/pQSOxWlOEHZMiBlLuARYvRQSC
psukOppDFGc14qav7sawlujATAoh8LkrRCPEYdEq7blm7qW6IZ+QXVJ4pTT+GOUhaJqW/FyY/8Ve
r7pYC1Jo+mkpzJAhiTu+XZd/dTVLezWDmwjsXEcFOEy6Z4sVdpD0aadSlEzlZJMzYjklCSQLSvYe
RvDpZh6LqKVsxZIP9sVdujcVp8oQjdrmV3KhaGgEcu2Qh/Ehuvxg7p0L5Do1o9ySGCX8VgkxelGa
DxoljNxNtjY+0htpUBcxTJ2buNQuhWAav5iAwGQlPLRVPBzmzuhW70Nfov0J77J2Q3O9A0+mOc/c
d0b/h8FZbozK/Ov+sHRZpAN/tstsNSioGyH14lTbsyZFgNlKHWlf8Kwd9wY4FAz8wnY1Kxdb4A8R
ArnVOu71v645Gd4jD9NvMbTEoXbv89ZqFpuL9AKg/xs00Mm7qlSqHouAlYSaAvQWE3aBaJt/yGOx
H+02TDD+GtTMFHdIK0U6HGIeNxKmMuEuwX3Ty3KtLJsHaIy2aAIhvDCst2Fbhd7H0m7mEGdcvx+/
Z9gkoIajd+Ju4c2eACE8qkiXzKjsS3q9KORj55h1TPT6XLSI3f+CyZf6x4FmkteeJrMR9D9OkWY+
46HG6AMEf5YRQ9uHAjodGFULaHuqixzxD9bTgs4OTI93P3QMt2KJVmBkTJWEILW4f2x7x6bwjMH5
wnBppLE3usGgGSn2TgrQEHs0grH8Kgs1SZ0GpqY+d2Y758mx3cZ8+zF3K9fltIY1/10CSeEYkWRb
4j4v/J7tGd7AOP4XdM5SzyMZwfgFh5iysc+G0Rjrs6/wEx++IGATyxV3U9ISx9Z+68Fmso3pWzf9
3uPW3Q8E9gImIV66dNKwt2Xv++3osFipyj2LGrHJajpVPj3V7ayJDkRDYsEHZm163fToB/lg0Ffb
uwdEXgEPsSaUzaVTxXD1VPqzDJSVPe7LevQWtmx+2biTSf8gvtmmwO7rE8MZZBnuRIzIoJdz2xi2
MeXHaaeq7aAAw3tlYe4AVWbb2EwDLGHtsN00beTS/8CzSnozWjvmZfkcdycTX84ReLpIcDpnBkM0
ffZzJ55hLmpwitGIHOv6TvclFqwenSuzoE+POnFxNuxPdqR43+pMQAmMn5PbTc4p3JEr3dd0XJch
nAw8EYHhcAHlzIvkUD8mLZvvskIEKTlHFZ+9d4SAsUFAdFOiwHJ/e9Y4nIKnDFSGo0tsPi8DeQx9
QS38j+N2eGpK209OtePKkDndwNm7b16wSItnnLeCFwguJE9oW1B0wLzgyYTxzd4h3GyzppWi9i5O
2Y5CwAtpzvD9wnttf2mvm2Gma81IL4h7BHjs4Vmm2HRSp5qJJQ2k1krc5JOb1t6G5coeKNOKaeru
oVyYGeUyIzMx8+yIHzXuE4fQYKjac7tvtnn/fZdOTuesa/ADmyze7iHK1oixJqiGLQaH6mJ2fzW/
1/Yl6vU8BdahDwufR7ZHSiQhXJ4VdMKv45CVhZoNifTzdkBVEyZ2+o+qOoFC4kW63tPoXQ63HaTS
PALnUqnp8LCj5jKAnQescEvgvXo77aWDosW6rFqmjxXxsWlS3mnYGni2w+Kk1B6PFbMBWdUWZBae
9x7EkQMr6gHE/lLoJXvF/VvleWEW/M9iu0iN5nXDGP52qnL5fmeHF3BOkwdQ7blrzNyp4U6/INNc
BJqwN8bEpd+yfs3gQeljTvkDOQ3muHKuaYQmr5l2Aattp7+tmyNLY1IxCPAnhzSDRly+u/QMe1xp
rAJq6nmU7rpxgmTrmjUMjkH6uFQENCv/aKJRiBmFDSWTNGH/k7Xz7Jb90/fcDa6UlCiaZ5eTKrGO
cgIqNxeNFYsP9auQpfxdB0RtW1qfMiNYzYcWi2naiM3QBH926LiSnzGN8+owAmYYfxeZF2ixcVFM
cqrrhmsDtZADUfdoZnxQ6UJe9MpVNoo4frInVqwWeoV0Hw0EZ0j+gASjmAkEztnwILXWR7Xj8b3C
BQtIiEGV3ApNEFUER0Q/TNK88YAax/40miZ+NKdhR+H3ZRvuUnydCejjHs8gIsBd2toj1Fas0pgs
fozbGoE17eDSMbZz0dXyfnlDXLgOyDpx1AsdZFCaULj4Svdpp2pVnYyX0rVowURL6YvvlCuGfMkv
JH+UM1vnuOOeVGn+GmIgoVKFcywhE3WjrBi6gew7t2I+WX6PjZ3EWScbRhYMtJ9keRrorQ/1DdO8
pM7qdoeiyKZuZByYRVMXhwgnZv6x5tVAcJOsUunfSH7Ib+REFxS2TAbhr2reW9NOVB3BzlAyOQq4
qp7+Ox+zn0eMXYCEZkByhyGwR6c9eer29BDmi0QL3dWOdw4B7kXwevautl6eW3oh7bazuAzsCekO
J/V7ZguRnuFJxymxmGpxsGBb8SQJ8qBTd1nJfUEqMQIxxtlX8xhbUvejCJYnmAljv8VMfnIgK3c9
vDj/Lhiqtk7PqRl56le5v+zaQzzxPGQYAyDmT2hWPToeZtfEgymO++l7FE+Viw/vRfOOD6FQ3SgB
hEyxs5WM7NIOcPd2O1hQWUCS5Jna+GwwJoPpVDu/AIfhYoIXGKE0S45jr6SFqWU12U4ItEgvuPq2
L5jT9dWcUwdXyTKlaQGbL4ciTtf6Eq31HkMHsnXjTRCkW+HdaVjEiOcht44x3gxYR7fZdIG1OSXz
6jhMBKP5uJo0qWEg7IRNp3BZr/I5KS5k/hoXxUCcupAidPaaL4asRYsjmZWjH7IWO3JCo7w9CpUu
WT73Oz0K6SuzVE8UIQsjDhgKEvfZf96uJ6/REPz/fLEnABzH7FRdw4Eb8yXrNMYNuiwa1AYoC/Z8
fpPW2bq3ZnXP7H/1wbQ9KeEBggDnXbqx16BfkTtDG9Rb8jErGBbxa6VS8FGtNJiQYMbQGktZMTe6
EmrS2x983XYBiKegDRSNYPor6hXD1zAC/CDLKrllZnoTqDvgz8GLP4bYrMj0A2RJfvBhs1VniYn5
mPRFdVSMnMHQxeNM7f4Pc+e1I8l1bdtfIfQefcKbiyMBNzMys3y1LZL9EijH8N7H19+xc++i2KRE
6aAPcNWQHthdFZnhtllrzjHNm/w8tAw68I38HrXjODfv//xL/l5wjcqaHGhCwT1UOfofqT8rSh7P
aybrpISQUmq5KGJal4nCrO4vpNIeIa80iUf2wuJ7/qdlmJqmOdUFnLN0Z5YdBfeOzPI63iMIpPO7
K3kMLFCJElXXJmVRgN5JC60qdqPTFQD8E1aqVnIoIZrQHpBvi3Ou3f/5aUKU+rYQiyjCcPHoGzqI
ToyTvy+f6MiWeDYn8zg4oN7Jn8viygYbF1A3guQ2AE9ogS2lrP33G3FCUXwA65vU96ZEqbkWK272
j15naE/GyKACm+nc9lBkOGUwoJKKvHhXehgbklCHsqsRl5psdXfbxd686vvSSxI7w6GrCyNTNRej
B3EX4As7u3kcEih97FxWBsL2DGpDGib07fbUTFgZAyw5JpO7mCOeFBqHtJWq1fboB0mwODVQZfqU
zkvvNLc1y8C8PFFe7s1HGJtYDA6rU1reQ75FDnZez9bGPj9E04ba+bo1I4RRp22EpnCH0mwt2cCg
QmqKXeXkaZ2dijWooltD7LrRFDuBNnch4qMmWO/WrvetBuN1KqoGjkZIHhLhCebneqn3NPIJ15mj
VCMRW477Tt/7i/bjukLQIZnE6oCT7moszdpne9Z1QkTY8XVrccxBwJjeKSVXhLF+XnG3YOnehrWI
D+nU9/QIz1aAUvY9SPcMvGeIM0l2itmCtBTt8gqlQQinfeax2ySLUvW8ZvTbwOpNbeUdDicQ3G28
H6yVnTyJGx2K1ssScs/YfUYTteH109sAbMYHdoZZ2gIMqj29h3g7NvnjmCyz/sTq1/QviQ4yjHif
L6Dj6ULhTKC/pQCWctOU+snIDenyaFzzG7LjBEFImm8U1VOtBTRuKcsEuW+btlpYqYe8EavpCWcb
cY2NNjtjuTNZ4U0v8kWKs4quXOK5pHhduyvgry6crXqC5Jb5WvbwL14xgBPfvmNUmyk3M7QDvLbR
wPy+fYX+oEIY0ziXU52kBNmh0iXD6LOBZBQ0JCNhdOFBn3boQRYEAwRdAyHEjLyLuYAGGpLPmFIP
G5BqhA2EoJt5Hhpqc6MRfy6KEeh0YJfxfGt6Zd/vk8V2r3SuAelp+APsOL9CyEsdL98XAWz4cOz4
t+REfIxW35MqmvVXWgP46TTi80nDpE6nx6jP1+xoOemMrdM0uo8AF9L60DaDXuy7zXdWfA+uOV+6
6FOLY21FQRO2UUwQeTosiG1DY8gX4zoIquZO81Zv2unY17zdWCZzOLMbJBkm8Yl2Tpw6uIodLGIQ
qyvvBjxBFRxmlNI+J5t7n4pqNG7Hzp5mrFaW+dVwg/SqWJze3VElyu46AmJCEoyNh6VcYjT+3aOb
JO2DZpj5XWFry6/od3p6UTlBvEpgc95QrqJjHS6OvRHikVld2es3mMq0l2CKrROIvzJcMXoc0GzH
e8/p/QvO1TjoWsIYVFP/+OyCb9n1KJpgVQXbDbkhJH0Fhbd+0Qt7O6IfsOv9ZBT9/ZS2zfvIarrb
GCPZMV8H5+Pga9YpCvT6UGeNgPlRPLims1+ddHYOoUHtVkBsvFu43vFFA9Pzs944zs+r6Sdfon7o
PhAcGd3EELhII++GfIfC0g7rlCg+Bsjt4C4ZuXTBli2XujWM1zWWpfva7I3DNnfZIc9sE3LX1MQ7
/FfrS+PP+ad2tOf3JekCV3C6krvZI+gUC1HWHoqy266xCAafAE8VV0YcOe99lN/2LgNoukMJ71/r
CHu/FM7YfSFxmphC1Ed76iTRhdONDbMJRbc95SLNpmjq2xdkpVWfmmGu6r3wFxytddIeCcWsb4Ka
+CVaV8MnVOcmFoLOOoH6N29NK9bCeZu217yL6qfYTaEArZEW1lPeUZSKCIMHInbh1Wt+YaXOer+Z
2nDrxn1zMpJpuiQBFV9etK1o5VM/25O3bb8H1usvB1C/FZ9iRAeNvet105DSk/l+5x1Jdop+QUX9
QNLa+GQwvZ3QYAa7HKQErkWH8TDN9c82A/BBW3L/3ok974JY+RpCV88JUBZ2Pvss5jHpzxjHw9qv
q8exzJx0h8yrvuHRZJsQNDPviVnhVoTLxfoiN25iUDaPS2prV63ZYWdku3PpMJx8qOsUTzS0+gdo
NgS/bVP2SHZIWuxns8IZ4MwVlZLIQKEFDQ0F9GRhrJ6L6okBleBsU2Ry7ph4cmpLeEx3pLq0P5HG
Mx4dTNiX+dgQy0KVIP8ApW/4MDPZ0DPvq9MIRH7nU4b+5CIkJSGnrI0832vplLBDpn6+TMciLvuf
DW+o7hIWa2TeIUEJicHUSaWjNHfA0PwwZyDxlrH+MdnM4RKo+/PUWw8udX/w1/ly1EYv32+B2R7Z
+DTapTG0eXBDra684MQKa8/yqLljRZEER5qo0UTH3mRKTjTqO3gxG4bXCn3vjmaV/ojOYSFjyCGM
wCbIXIsHk+1gRxTmjm9VvLiEh1xkiWZf19vafsWHqV3lbGl4uezlNrat+WpMezJpKfGVIQyN9ueZ
uePaWB33C6S29gNhmLodVkk+HN11dh9Moy+7MIq0jmANxwNYz4L4VUvKhJTosRkgiZhg+g+J06e3
7WKN4HOivgmb3PGqXeBho/d/QsHj782+W+HjcYWvxqk0Q70mcSnZXNJ34ZgdRpPG35Eqhv4xphNA
9JBfRpxQzViCUPkj2kLtAxEd9WttrQw/AcFJEFWzdMeF16+IqEwPvjWWn/EbU2VbNv8xIiX2S47w
oCdRByHJjqvQfCJExzkSHgmYPI264hTXfvrVRqJ44Wlr8mT3iInsaPBgr8zsDt2NfJolqoiw7PGQ
H2HctVepmZLCXJZUweycbLC0SV/8JiFOafH9Dx2VNMIX7Pii8LeFDX0/YBoy4+tym5rrNl3v+OLP
We+Wz+1mVLRZAeXVucXY3VrDAelxym/Ro7vK7SG4w5BlH9bU6Y5WO8eE585pQ0ah5tzYzeLuvEb/
CsXHvl7yBVNrYQ2nOTCEnJ93N0y7pvhps80E/LVDxGKZD8FFY0/dZxfaEcy2PE/vtFgzCXXq649V
t0wXbqBtlzqj2Ynw9uiCjConC73J1oiRnSb4dtQ9C2Jc87Q65bGfZK/SOUCVUKilt9SHSUFQoaCT
pISRUoiTdrhmY6GW7lMg26wizSAmIPlebRclw0JWPRTgROnnerLHEbQrlX7OgMJ+TpY9fcJfKBzi
OYQRehgA4BXBfinieUsfPJzgrGMzYhD4EUfSs1hciU2pd+7nbZBpRlJpmxFT2I4iAv05Asvi9sfI
CYg4fCu0bBUiEpb9OO4ug8qp7GdVe6V1AQ1z35eAXcN1nKbtFg1M3F10Ee0NOFhxszY73jq3usvK
cZhItg8IOjuMRGUkB63vrC7USHyi0xRVq/+qQx2NrqC2GyUGrZwlngbifz62NPqrD/ZMnvdPgxPX
QwMopa/Tj/AsI8OgMJsXpn5N03dx3BM8j7hNdyNUVXi/Mwz59TCgpfSB67R5vUPFGuNBi+aMiWuH
klhYvfqFjpvqcGZBgf1wNFjphLJiFJyZa+22NYTbsQUph1eYu/mIFBOzhfPyhrszG3IpZ/rL8dWq
u7xivlc3pyiPaLJTd8s395EFmZcexmwetRMKmrx6r8D05UZrvOZ2xPQGZZckQKbmswdJuIxeMhn9
L+xZhaBHJ3iR7cLilKIUg6cEM/2dXBqnuibKaKq9gGMBq+sOB17bf1CwOuVWCyK7cN1DZDH5dXes
paiWz8qoJRsn1mhuZbbffK1f4xMssYbPlI1FbQNWeCnrg6IJAinr3CtR4nc0iUIpy3MuhFww6uiR
qZZEIv9OtWOUqayeTYHlTnTCUTm7s0Fc7iOU1UOaeCdpcmvTSpTY2AWJ0rU+48QBSiT9PaqHJL9N
bvnc20oq8VX1UHV2JkLraHrFZVQVYvDxF+My8SZn0i7p9Vmkiwcel6Y+sfteO/OegOeu/mUIXK/L
rtkXY7PbTXSA9eaKZDzkfnsTk2uDQwcUOy+5jG2ooJX36AAT6QXzifDiZTR0W7QuIg+tC0XryNAg
Ynfk/ZkG0O8cu+tJOWLq1hdO0zaZKfeqFqis17m6z0VX9sjBLBNa8rHJ7mA4+CmwyFcY5nFNyzIi
Eczj6XFFefHc5xZKhMS/ZLMObXNXE5oBZ2ObN1TkJ6PuxhXWvKy0tgQtL4g+PG0yAfCdq8eTdDFP
prkh79fqnPLtrrJYE+FFlOYeVUS2ZB+mqhvRg3pTC8vb9FaWpVlNAbWM6o2W1JQE4oZGLFgK5ybL
bZIB36qO3tl2oWzC7CxE2dAl7HXJTuWMl5y1T5R3K6tBAJR8FdvEy4blsKIVSJ+712iA4ZsVj2Mr
1A9Pq2Qlki8+eDVuqTmJS6Geb+0vQAcFoXJAP6Mn+zRj54CTzln8EURkInpLqg+tDI1uO03sURY7
SPRmV0BwWx4WCGT9k7Ko1kGKuF8pK3qqUinfYu7btYfgc9YjBOkarCGMyXX5mjEs6J91ILbEQSN8
z8ojttlp+squjdgxAdqd6ZcHRv5RT4oR6u5iddTp+67N7Idki7PiJnXhmx879mPuBzmWDC6dfRpq
57r6EJegATQHQ2yyo3/7ayVdvnSqzah4CVMBfdncl1MqrqhZDAwUysSt7NjTWY9OFhSPZNWMol8P
lwSbAGKJ0sVhINXBHW+t83X2FiN4rhOW0k+5M4iNfidFcuqlPTMMZBWoj3Sh6gAnIBpBQ4MB/2O5
1lH52JjA0MYdBbVl1XerDVM43cvxSPkqpMYGiq/4Opjzp+20lj6KmMiryHvfy6ZtE8yIPuQl6vK8
ITTZifw14llg+7j8JDujRl/HXClb4tG3M5BS9g/kjJ0jtGLgqhZbzPamf3b/WxRU+Ms50kXXSOqZ
5Bitpnny+JYPTZCv1mvvoNsosbADx/+gfNm4noTORbaBzNUTTP0CBqy5hDESaOezHMpg8wrXoOqG
y75zLwsoOiBG5AWzdAiUQy9+cDy3Ooh7540YJUiAupf4isayije1meDYjfeKJtWVcC1qKqNnJSmF
H+GHlI8JZTMx/dRtI05e0niB/ovpR5mQ6spcapohk0kib6gGYhe5AG879mch+0HZLwAW6QRbJgkD
tMfcLvm8DLLtlqWzEC9Y5E9tD+60gnO/XFbaXXBHcwrAJev5Os9c76C6Xu2SYeu4nNxCjASUBsWa
R3ZQ1yYQuI8KMUDd7oyiThnplUNBEh/fiK5rJPq6Ew5hJrJZCi3kfVOsEnWzpWmxhvfOcdsuFsON
O0diek6ld8OrvXND4NyBhAwxMuJV4AQ1iOyYdQMWv2dsRXcGVdhbPo3dRUS6pTUeoCDVRXFF+dNv
u5NBlq9PPzpwlwU2plvy8J+wIuU6CQKoirEN5GUiHJUTEFOE8COKBPhYu9wiyDi7UD0x5RWw7E70
c1Avi1Up+AGL3OmC6MXhuS+MGr+N1dmlnYaOPq3efDRIAeRa6EAouTKyh15PgXCdvGnoWMCL7nnB
8vGDe55ytKIXE610IsVsQIXd86yGVn5N5ZKCeyguIOAHsQJozt2wCBki10qXXE45edElc7GGW8Ir
TCNR4gGneiMZeKcBJambC/QcYOuuahjCfLXtLImzB30TPu6SxnMRThpbyhDZATFEd8RCsDUNYytZ
vDxU0QAKuRL4MDnMLxnwriJA4Ht+k9VjLF/oKpkGK7olAHHZ0ARBbK3br72BlopwdG+c1pD2uc1Z
qJWOJe9/WmqeNTwR+nF+vM5ytTiuax7tPEBqVB5cr0+5VrrdiVFX+bMV5ECia1KpgID3IwRZ6gLm
XSakcs5cCIEQ+Y7iDc2iRDTW0sUT02zTnWF+Pd0TLmGnZShdYF72GfpAoF48LskZ5zvawYyVXMkk
VB9ayYRofIqGuykb/opsodxrWg/hFGOUpKoqXU6Dvp+Hx7J1ti4f8hwGm3VXs+gjH67K8C+Ak2YK
5vfiutzgx+VZMVKiX8Dyi6WBHsU0/AYEk1yiyoUwRobHwOoI69mCjVrbbzmiLirOqBJLkpbOy2gl
LcTASqDO5aRZqdeHb/Y88qC4L4ZMWGpZtPDFpJlFzohTgMXLudYwR/ANBmkId/pSNKtX4nDoQxKH
m5vdY547Z5aCXNpShOm4gVKRWXdrz0OmnpmuMUUjHjGP4DcNUQdA/uQHET2GU4oR7Gx8r1iOsSoT
r40UkfmFLl4ydV2BjIs3BXGBeA2XaBBvrz4znDgEAoMo0UPCg+ey3Mu5jVK60FqsFCPng2cRsFoj
W7QyCKzqmVE7D3j35w1ID2/yUg37qQRvKpEl0QrCRKy2SSvA4N4IK4zT9D/kjjSue6FPG7JEuMLl
JK/eaSLR5LmzJ86OrXQProZHAgtzXATR5iiJB2rA1qSXnpMXbAQVoFVKEYJS63hS3uCvlhh1VY/V
Xkm2wfsopzYJqcQ/LKYcNWSjRBJj+6gDJUTCKQ3vRQayxQklwRJBg92cEF1Zs3HZnFffSh2oNRbh
QddENjPyHUYQfJyMvNDykQtQKHKN5F+ZUhYkeTamZAm83U2pnIy7Xtx83V6oN+2QmrOE2nqoGKAF
RsGLIuKRqXqlijdq7m7dApSbOx0wYdXsYjpblPEpOelQ9KSMVt4Ha/DFTZfaps6PBWpLqqtjueRW
E3nA3omPCiReQv0X5QNxi5RGC/GsmKCN3kl8Ugd8O3bAdsiXou3xN2XHNxi5VHAAKRKPayUN/4mU
/3Zw21lBodvU+Lw3FZ38ykOzUAJQgkspI0yA/nCLlNZLSngA/YtHXc4DrixoUKM8x1ptmxAs9VYr
rj1p2wKFIS6mEKxI5zs6QjHUBhgquN6xWYudmMpxmwyiaPMLAHaCG7J1ACMAuVLeAFY8jYu4GStD
NAerqWBzFIU9V5wMtendHNQSfAlJYxglSWAka4Njiu2a+C7nNYxaLU7BjFgvFPhghHFDNMc9khsp
smb/ha6FTBUx+A/nFZss2sSWTwVz71Ad9Ag1Zbrh3rAZFWwFhW4oNR5biBFnk/G8mEKHIhe7auom
npJVpi1dVm1ChBLLMCksRUvO6r6lqsED455LI1KHqAAxchXVn9XBpVzpx3YjpJCZHCnybJwaaqMs
byLtypBJVpAc2f8oZYyaF2i1natl8llX105LrEWMbedyi3rj5FpzQRLCeSgUhVKDoPgQ0lW5fIpA
oLVPyMzZ8nsMZOL2ynKXnjbnMplknKjEAb3JJ2LTp7zXth73dDLmd2B49G3et/oSGKx6xHamzjoh
WJNLbXoKQnaj/GnW5jerQI7p4JWQ/orZFPKaWMYayNvFzCTrc46ViTVxHhk85lKjyES+CoJ0TCzR
g2KIKJ82ulAxvsutgC9HeXWp8VGI6TyhisVd99yzmN9bosRcbn3Kia69d2WIo2GylndCBQBSikgl
EVUDEKEKYl0i619yA6QtCAduiXkxHGrEozXXvppEyt4Unuc34sZvYx0QrZ1fOilKRGckLlFv5dgk
K/p7yFarA8BywSR4cwRLIRF7MbHWV7Ii4b/mR950PlKPyGvKLlE+DqqESaLhCiKLQAICAMqz5k2V
XJo4GzxSr81FPyauJuZDpd+TD7LEVpNlRrD8BXApcU+kZ491ooNk3tL6XgGkOrzd/W3J8F1/wBBR
rvdFC0Pe30nF6tZ1QjyrHDpqdpSRKCqKQQHp0pZtinFAx7h105XRlKxVjvjquolQGC0Wsk817nlz
LTSGisLVSk3fm671vEaLcUXylqt6Ss2mTiwru0m8qmqrZLmzWDbUMgtFDVYK1aW8DpVcudWOL2hn
CeIWFlSmPgi2B9FUlt8zkeJka05IFsQ3AiIn7AWG4yfDAiUmyqkxqW/bBymu73sll6WzLE4odtdF
706kCPjGGlKjEwTvAikR76VU9bpi88/lk/Awkqd46qiNcastMJScFS+xSPeQ4npZFlBqTfkSeRml
fzalrS2WGZ3uCngRbn5xVK+saO+ESubctgxlTNT92WSjHHLUSzdO19k68SiohckkMTibXEkhwhWF
HoE+EcfU/ZFf6OWyRtkvNMIzPTpiQwaAYS9tIdEGVcy8mJ3BY+mo9pJKUy7XB8Z5iz+OyAnjQ9Ia
9pB/YrgTC3MAEuKC+7otbqmx0hihGEqOph+h8vDwsqpxPCkw5/CDAyZBqhKSxaEc2LYtFtFNThBb
vUPuJgZ3JUNXL4UXwyh8Cqjp8vYpwTOUe7H266X9qauS1ePNzK2eerkqQEhCmNKXB0sfj4fSH3AX
0nc6L0VVyVmp7nF6BdzCRK76fEnlmWXxsJKiS8UqmHEv2Pq+ngmUnx60hCIvO0q/MozlajMIkCHW
wi2LcbttkP0vzh12MbB6ola6RU2RvC6dzhrq6OWVmX0cctQ17ikx3cnxsTgZ8aifBg8+xM6hijyO
+8wd1vY1Npt6WkK8klt+x1bbKEK3IWV3/LGHKmr7oYnhBT6ys22Wd2giikOnbfIaNxTVKOO2z0CW
XU8toqjkFBTsxN+vyTRal9Va1cVDxWP0i6PR1n0o3DGYjsCjN/qaWbm6lOORTl3Vczv+pDdtV9/h
iovKUzTx/VBRWSi6a947aGbOAdyCfaLml4zvl45n61ia0aqfmlqft2sT4k2Y15mJor42PdYFMcMv
chM7qNfdgBd7DPV5Qf9l9cl81TmTW1OpYX9n3FRbVc0YvJrMPQLuCSAbmdtcX/tpsend0e6DYaDS
6RMBlh7tYtbIkUtrbbzVyB8o1j3aXBT9u5QW4KLtnCqac4uoL72yPLq1GvzD/bh184rUyc/6iVwu
hGX2sq9TMoWyXUpqO/rthPHBDXVeAwvbu607NxEyY7PeaUk+ecEVFKx0cHfWZOjLFk70rOb7onbL
7rF2KlQtwZQ48zV+1bE+QqY2K8LYCv0iBXwBqhy3y31DcFpz2VLxtG+Doq+1a6eG8fnsMyg3z43u
uhk1UA0n+ddyQ++UH5Jxmexp1yMzb6gMwyR4couZnhNUzR+xodC+2jkKJ3ZWN/OICEm9w8SdDNQa
3S3dzaNn1V+djeWVsLgtVNtUPI8sHHpGHGs3KGNM9z0iGa7MrrODtbZIwsjpRREqQBMqXUvHvogF
vnfdlfhWYSzIYVlDxMK4qsTfaqEsl/jShZBi3Zh+9Km0szmQS6Q6FpbAk6TEmjLESUJmpJp6AWWR
30o5sTxIJvuXjH6iBCyPYhibxzmR3kRXR/UystKafd4w3oNoDaVIWU04suQpW6QRVKvz2Aw7jIfV
Q0mv70cMrpyJB2SFSBpz25wv0dR2un+/2Ful+Yd8MGhepKkntkibgdLvtSePqkZGfF6I/rpnE4uj
xWgZ3Xq8F/XnofGj6ikdcjd6mQlJxyCpT3r5YSgGG/pDL6KC5dmuqu50/iuprk/XOaXC7BT6YNIM
6osHj5lsPdRUF0cfhKUWL1YIZ1nUJ3IJfUrPq5KYkzTRcBDPnFY3zpg1/mldBqSZkW4SOnffGmNc
4CimG03uzuiwnehJ6DXmniUF7tt716qi7aeRhYeJtAMh5bTHGUa94GANOc6QR7MwM0M71X2RQr77
6PUc3msvkPoYwXSddCPDn4aXck3qALp7msbkNu7bZgK3vpS60xzGru3aHaIpU8PKRiLnXbMELeKn
dY4zlgCOnx+BenVHZ5iT4hQMK/IkyANegHA9MT/lutbqdz0Oq3By2oWWUVH8nGNefYBGn1/Upj8+
M/kMTeht+nqIAifCu7MmfGjhJcM1RUTwPd3UzK9TSg3ugn1d/TGhinlXZpN15WfTdBjngBdxoL5s
vzQE+FZhTzZjd0qmYnnubCRlO38z53Q/92Pz1MYNJJgVDVCIf9z71GFWvobxat+A2rCq3TZnyXo0
nbK9c50le0Iu3t4zuhXc5cxOgEOW1pek6bQLL2KcxzG6ThdmYcy4vtlk61+RRTOqFU09/MhaPr7q
uflFt4vq0fLCGK3npUn1+wXnxXIFaDZB9dEF+FVoQXDx8qY3n2hB5M6tyTavArg0Z8Y+oaHd7rou
pUJuuJN7ij1WeruUtpZ76ThbmmNy8eMMMZjZP21ViQIpNl0LEhz9O3QUBaiQ1cSIZWZ6ewsHim5x
5RVmHmZskOjbtfWlV6ZWmBnWfJNFsfGTr9feV/hG6XOa5OMVykfrfl4MnrLAjY5BY+rolwr7ypz7
3N8PNFCXnalH3RVAjPpn5jZmhgnT0s+aYVfHJOa9Y6v3ZUR5/1PEfohA5jl7X+lBeRzMITg5jr4c
LWIkvpqlmTxEqePunSBPj7O2RR+TDO2ON5sFndjRXPaAV9q7yrYYUlMtmUIUdmV7skovfVlqzfjU
+32yHPJJ757Rvi5eiLKRAqCdaFOza/KYkSWC0LlvO3yQpDyBuC60vLnzh6XrD/polmU4BZWF0FRP
pxM28fkxC9iLhVXc63vTjiaEIYt9nQGdvnWY46+3eEQ3mKzOJ6Nqi+OYRWSnEz1xCcovRhM5zHN0
iXZzjA+MS/Unf1zjG0C2vX9oWMF9mON0fjGbIWb3Nvl05K2s6buQE7E+WSL4872+EIBEJzrz9X0D
7fmWj8W0GkfbsZ2G8rnQwGd/zvyJ0Gt+4+iL/sAvKXPmY6XpVXSha5M7fglWxEzOrT8vHo5Ctt9b
4H52fO7Qku/Fj6TxiUQABL0I1mmgYnLSxsQcqdfUkWEdtpVSMD7LoVzu8UPlw605YyG5RJ7TGJfU
0XLjaV0J1sj2fjD7zkOMzyIbd57B28bYYlIyHsKFBOnyXtfNEi4TilEyKMowXzU32CwsgIT1Zfcp
CRcoiQZ2NKwHr0D0ML8X3TqHZRWN3u2iZzqd6FrX9Zt5jWntVhM+1pO5ptv7GsiJt9Nzp3+fZgEe
d3I5zCToECgiSdtlOg32ixU7XU04Cr2iEHDbgGFmjFv9ksegsN5nY+FsKjjxv56X/xO/1u8l/6T/
23/z3891Q7UmTobf/effPtcl//tv8Tu//sy3v/G32/S5q3v0An/6U6fX+u6xfO1//0PfHJlPV98u
fBwev/mPQyWC7T+Mr9368ZXwjeHP/1WeB6cpDvS+Tqvhc/2HQ/xbP3Q+2396oB9ez9/r89q8/vUv
jy8lWrEUrWv6PPxF/dPly1//YgaBidPhv/5wrPP5/NkxikdOe3zh4I79jiSrAEgMsdfiD0AR5Nex
+mf6Qc47n/Ub6jcgEXzUb67kP7sAf/g+/+Ai/fnP/Nl3l5fmfP4AfeSXks/erzflf3L++jsdUKID
rEWeP0yt356/z+mLZrSDgfP8BxTGf9ZVAP2HFP97HwLnfH9/e+a0Y9/hpHEcWz1k/0l3Hr4ReKzv
O2nrHUmdACBA08g/3955T3+Hgwt+lU8z5PznP+3Om7ohsJ/fdxXsd8BBcWKK1/u3tz/w3mFeo2BH
qPH5z/+v1/+ZcPtBDM9xWle/Hf4skD3/zrn/7gB/H/tc8x11xIC89b+/299cAvcdTQcyZYkf+5++
+//Gy/LrPLEnXejlPI2kr/1v5qJ/+QNvg+gfD/CbWYLL9M3PiUlFHvnvk8zfvpljzmP8b/7xbcw/
f4z6dXV+f/zkbz7r7aTe/vIife0eu+dkPf/Dqr6lmMH/+pf/Wzy9dgOgOfnJYoCH8MT89vdv8oe5
8Nfb/2cH3nXpkPbJD/uadvhT+s0nyMHzez/h9rFKh/rpmyOrl/N7D333Ov9A7aPq5/Q5f7sW58kP
zBfj/v/C8X/hBXspHquXH8T/bx6fuseXuns7tPwsEpbf/uIfLkr+rRtxV3dDgvFg+OHzK5u1oe54
3t8OKz8HMN/bX3zP50yPP3x6Jgjg2ztiMZp//9Hvq+GxS+u3A52/t1yIfO+9eA9G7fn1h8PL/Ni9
/HDZi3vyzccA4/pfuA2MME+vz98cWE6n3/v9Pz32+ePwnLzOj98M1Gqd+r2H/3nM6+rXR2f97QlY
LF9ZD3zvJ9yN1eM0Dm8HErcWQ2PwLx/JfzQY/rpS/uMQ+budxj/7AQZpceDn4vWx+9v/AwAA//8=
</cx:binary>
              </cx:geoCache>
            </cx:geography>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3547949E-E4BC-514F-83BF-037E5239CCDB}">
          <cx:spPr>
            <a:effectLst>
              <a:outerShdw blurRad="50800" dist="38100" dir="2700000" algn="tl" rotWithShape="0">
                <a:prstClr val="black">
                  <a:alpha val="40000"/>
                </a:prstClr>
              </a:outerShdw>
            </a:effectLst>
          </cx:spPr>
          <cx:dataLabels pos="inEnd">
            <cx:txPr>
              <a:bodyPr spcFirstLastPara="1" vertOverflow="ellipsis" horzOverflow="overflow" wrap="square" lIns="0" tIns="0" rIns="0" bIns="0" anchor="ctr" anchorCtr="1"/>
              <a:lstStyle/>
              <a:p>
                <a:pPr algn="ctr" rtl="0">
                  <a:defRPr sz="1600"/>
                </a:pPr>
                <a:endParaRPr lang="en-GB" sz="1600" b="0"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_xlchart.v5.9</cx:f>
        <cx:nf>_xlchart.v5.8</cx:nf>
      </cx:strDim>
      <cx:numDim type="colorVal">
        <cx:f>_xlchart.v5.11</cx:f>
        <cx:nf>_xlchart.v5.10</cx:nf>
      </cx:numDim>
    </cx:data>
  </cx:chartData>
  <cx:chart>
    <cx:plotArea>
      <cx:plotAreaRegion>
        <cx:plotSurface>
          <cx:spPr>
            <a:noFill/>
            <a:ln>
              <a:noFill/>
            </a:ln>
          </cx:spPr>
        </cx:plotSurface>
        <cx:series layoutId="regionMap" uniqueId="{B191F328-B42B-F846-90C6-D0CCE114986C}">
          <cx:dataLabels>
            <cx:txPr>
              <a:bodyPr spcFirstLastPara="1" vertOverflow="ellipsis" horzOverflow="overflow" wrap="square" lIns="0" tIns="0" rIns="0" bIns="0" anchor="ctr" anchorCtr="1"/>
              <a:lstStyle/>
              <a:p>
                <a:pPr algn="ctr" rtl="0">
                  <a:defRPr sz="900" b="1">
                    <a:solidFill>
                      <a:schemeClr val="bg1"/>
                    </a:solidFill>
                  </a:defRPr>
                </a:pPr>
                <a:endParaRPr lang="en-GB" sz="900" b="1" i="0" u="none" strike="noStrike" baseline="0">
                  <a:solidFill>
                    <a:schemeClr val="bg1"/>
                  </a:solidFill>
                  <a:latin typeface="Calibri" panose="020F0502020204030204"/>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a:solidFill>
                        <a:schemeClr val="tx1"/>
                      </a:solidFill>
                    </a:defRPr>
                  </a:pPr>
                  <a:r>
                    <a:rPr lang="en-GB" sz="900" b="1" i="0" u="none" strike="noStrike" baseline="0">
                      <a:solidFill>
                        <a:schemeClr val="tx1"/>
                      </a:solidFill>
                      <a:latin typeface="Calibri" panose="020F0502020204030204"/>
                    </a:rPr>
                    <a:t>BC
$68,534</a:t>
                  </a:r>
                </a:p>
              </cx:txPr>
            </cx:dataLabel>
            <cx:dataLabel idx="3">
              <cx:txPr>
                <a:bodyPr spcFirstLastPara="1" vertOverflow="ellipsis" horzOverflow="overflow" wrap="square" lIns="0" tIns="0" rIns="0" bIns="0" anchor="ctr" anchorCtr="1"/>
                <a:lstStyle/>
                <a:p>
                  <a:pPr algn="ctr" rtl="0">
                    <a:defRPr sz="1000" b="1">
                      <a:solidFill>
                        <a:schemeClr val="tx1"/>
                      </a:solidFill>
                    </a:defRPr>
                  </a:pPr>
                  <a:r>
                    <a:rPr lang="en-GB" sz="1000" b="1" i="0" u="none" strike="noStrike" baseline="0">
                      <a:solidFill>
                        <a:schemeClr val="tx1"/>
                      </a:solidFill>
                      <a:latin typeface="Calibri" panose="020F0502020204030204"/>
                    </a:rPr>
                    <a:t>QC
$58,383</a:t>
                  </a:r>
                </a:p>
              </cx:txPr>
              <cx:visibility seriesName="0" categoryName="1" value="1"/>
              <cx:separator>
</cx:separator>
            </cx:dataLabel>
          </cx:dataLabels>
          <cx:dataId val="0"/>
          <cx:layoutPr>
            <cx:geography cultureLanguage="en-GB" cultureRegion="IN" attribution="Powered by Bing">
              <cx:geoCache provider="{E9337A44-BEBE-4D9F-B70C-5C5E7DAFC167}">
                <cx:binary>1Hppc924kuVfcfjz0AWAWDu6OmJI3k1Xm2VZLvkLQyXZ3EACJEAS5K+fvHJVvZJczzWvp2MinsIh
614uADITmeecxH8+hv941F8ehjeh1Z37j8fw89vSe/sfP/3kHssv7YN711aPg3Hmq3/3aNqfzNev
1eOXn56Gh7nqip8IwvSnx/Jh8F/C2//6T3hb8cWcm8cHX5nu/fhlWG6+uFF794Nrf3npzaMZO396
vIA3/fw2fegenh7evvnS+covt4v98vPbF7e8ffPT6xd9N+gbDfPy4xM8y8k7JmIlOWLo+Ye8faNN
V/x2OVL8HUcSI8nIH9e/jX350MLzfz+f59k8PD0NX5x789v//3juxdz/8XXlTPpt4ak5TTP938/r
+umlYf/rP199ASt99c2fbP/aLH93CSbbVl1WOT9Ujx7//PbD8aXdX1z/F+3O6DuKuSIipt/sil/a
HSP2TiokKSfs91G/WfzDg2sePATl/ND9rzd/Zf+X8/pr+//1W148+W3B/04Oep/+bqpvG+PFcv5V
B8XvEKKSKIrUt5+XDhLonRCSYiz5H9f/vDEgun798vjfd9Dr51+s5ee3p6X+O7nm6vJ/0DXoHRKU
M0F/2zvxS9dI2DpEipjF/8hpf3bNVecfhsr8933z3QteOee02H8n51wk/4POoe9UjBgTp7z1opKI
dzTGCEG1+ZbxXuW1i4eu8ubXh/++W75/wyu/nNb57+SX5H8yn9F37LmW/NknmLB3GHPGKOG/h8C3
KpMMla9c+SY1emx/rf4fvPLP3/TKO6fV/n/1zj+HCn8gpuzBP2yeodaf0MKPr/4OM149+gKxvVj5
74Y/PP38lnCB6J8q1eklvz35zS/XQ9U9fnmzeZofhqc3B6cfuqe/eMGXB+d/fhtx/E4JLKiMAb4x
JCSgjPnLt0snAMK4UCrGnKLn0OjM4Muf31LxDjGBmaIkhkQKQfL2jTPj8yX2TlEhIK8qzNgJvfyB
dq+NXgrT/WGc3z6/6cb22lSddz+/VW/f2G93ndbKYpgTP+FKGceCInlauX18uAFADTfj/0XVOpVF
UGrHMRGfVhJNB0Ta/MvSOHzZMTUloY1wZqVXm35dKGzvP8DvXwwPy/h++BiWKAiHtQrYAn8efmQ0
jvgaqx2lbZktZBzTRs1zovpCbX881Gklr1YqgCJIHnMEhUu9GmrFkat8aWCovmwOBRH5xlpCPvx4
lL9YEIwCmEUxMCa49eWC2ojKeeg7tWO0/XWoc5b05XjWEOT/xnLir5ZDGIYgIRJBPn85EC/VYsql
UbtqDtfEho+z6B4KxT70Q6cTpcLfmA+f7POd/SBeaEwFE2DFlwOOcdWQvoWVrdwtGSKkkwkr1qp7
bxQa0lJIUm7npRgeW2+rBCnSbppA5PtlctFhbLU7Yt9VuyDW+WxEfjqQdVoA7/9r8SSYVFLBbxzz
mLwyP29p6WNB5K6pGpnRufIJDe5rH60VpL5/bSTJYU9ziVjMMefypTlaHVgfxYbt9NiL3SCK4Qor
XCcI+2X346G+j1wpoGhToQi4Gr0eCvJENehC0l1TTksaRmYPHAf9Nw6m8vtcIBUGPsQkk5JAUXq5
pG4snFmAMO2GguebCU3lgQ0VSucytCylhdZyq4bFpjkxrMz4aOo5mykmGcOBZE3cRjciqu/jwiiW
dNEyn88xbapkLUr+sWB42fnIuGkzk9HzRPZtsVNhGjeYLXZXtSFPIrX0m2kMzVnU6DgZixhl49KE
2x5VcsciYdJ+VovKShXpDQxYd0nfTNFhGbT5hY8F3g+iKu/NPJIsVitKQszpOZ9lmxYql/sJVTrp
xoFdsdgVGy1qn409Ks+szNuLgdf4PVKzTiir6bXGXfGJm8CvkKxMNrNFJ6s3jUubMpdnTVxN19pY
eojK6Eucx1M6u3ySqea+v3d44Bes4m3S8HU6Qj6lx7we6vN2YINKjJJD6uNZZr3WY4ob7m9pENG2
6jiekyB7k2nk4xstluZCRVIkthbFdeF5/xQKx27aKR6SpW8MTuYR1Wnfl3MyuYLrtFrq5lAPLNAU
V223pV3u+8TS0GzLvsR7kWO/b9pFXy1ibLoEkUXIpOn5dJgqMl43bB0+j0v/CQ1mnZOCrKZIW4/r
r7w0Y1ohMATp0dMamNpXuDYPPi5aszGuIRsOSeIyNyJO1rof7snoXIbkpOTWc/XBqL5OSztMKIEx
2+ms6ht6PbU6rjPf6mI+67E1dZ8YGuE8FUHxOV1qh/W2bEWUn+UDHWkSuqm/Y0gbkdQoMvd4XbRO
coLqswFK59G2obgRTMusQK4z6VTmQ9r42h3q0nfjDiPa33dWTtcN7o5zjvZjUR9bpGymqe9TqcpN
Pil+M69OJgZBvFakEGeknIy4X4QbRDrT/m6ciwtGNd+WBQu/kDVaNqOrmk+yxOFCdM2tHmqZ4GmM
sgKCRFUQJCMi/n7s8yqhfYFuokoPiaztJ9cOPuEGzc1x0YSuqROy6DMad/WSrjKovRmIzITD/INp
+9toJsuhLawpE+vHeke7jr5HXdnYbAp6Ku+ioZFgPFVdIxTNZ4JGOouQydN1gF9jKf2QTBQNiW2W
NtFkrT/3yldpEL04osn158IGkgxgjCTHcX/PfFe725Y3C0+E0utmQNbSZBZz/nm1RbetqtpkJiJD
SJFqZWpiaj42a1Pt6naxj0tl7LZummKP3KST2HB6xtloj3YshM9Untc+bQept6Ij7bV0iGS5Dzpp
o4omeplDneLIhJuIF+pj42dVpZVmPKX12p/H7VJ8clg1KgmVLC6RIfH7Zur6bV6T7oNtVpPhWBSX
S0HjPp1kGD/TeW0S1kNyXVHeo42Oe9jyKNb4gLtpSWI8FdH7Tului33EbnNvR5Zg2MjnNAw1SkSA
3bFpp67YFwNRbdoWrYYJLKyMEqW9TvDg3Lyz1NJrPAm6DcjLKFMcSlKjrdvFYuGp1JXw51w2Hc76
nLY2XcsqlOexN9RuZLnq7RxKny6NgC2jneqzyFdz8wliwG6Fj9ckb/nik5wvGKW+WPG2KReZQTaD
cK60XbLGjiTVJboTYVQbZ8Erbm6Gc0KRuJJo7I5Di01WumLZ9BOdfgnjWF32MIMH7LH16VC5aidD
1G4mB+8bAIBkYwE3NlUI18yu5GwJueyyliwGJRIX/f2KmupyCDZOiG/aTRjLZoNsvO7oQqLLaCni
AyYBb2I1fm0HUySEarHzDeVp4egno+2aAYiOPwbfLVXCS0v3gbLgEqbj6WooV7GpoOyfYenuwA18
36qBXGNDcptAbulTAvnhE5IRuvLYsa3t5jFtR9NNqRhY/KHLLdsSEjepZLCeOSzRHsAOO3PT8L5k
7fx+mnCfgHrb/dK3UZx0eIwPC8/VTlE97ABV+6RfC/+xrqs8BUIwfxbaTBmLYnQoanBltzTDWRzM
kgxxy85tnceZ7fo663jZNsmwSKieburPXdH194Jjei1GQc/CtD61oY8vYyEgIHodPhYCNWk7TW4L
3EFv8lj2ZVLnUf/VLdQdmwbzpB2i+MFZ2DHeoPGJlkyXicmj6KoLXFzkUWj8Hs0G77UX8YemVtHO
acr9BlUFTQzR7Ua0UPA61fJbzNCnhqzF47IyvTEFDld5pNm205NPikYXZ2vHLupV5pdUT2sqIjlu
aDOYT65U+HbNKTpfpRvbVPRdz1Nmum5rHYm+6rIbU2pzyHoaq/6cmoASVZtpS3jUZWNt+RVGsLG0
mkVmlZdZPLh6SwyWHyNUuB1A7SBTthSQicjQbdXYxe8nD4uYB62atHa0P6hgwue1nNj2udDPZBhT
uYzkypWw10fsW5RYxu96IqpkMTk+N7ivv46q4fvQWZWMDfYZQDSaTYOI07L3fFfzWR0DkKukEl25
j+u4PVvymCe8INOHhkdi1yDUAcaV4Vgua3GBHDFXYzvzBHXxvZrKKc1zOm4qW/1KiWYX3g1zVvTS
/KL8Glc7ZnABuy/Ov1I7NdERKGaXWFKVOnGDN0+ryCPI/OD3zdTH7KqiftpBsM9VMqBap/ksmwdc
TEuR1VaGix+D0u/5B9BPwkB/lSSOlXqFtJWMwcy6I7uuUj6x8AcSwxmbIVjnasvy5W/wNjkRmpf8
4+WAJ+b1J6aaj/nq0WrIznXirsRq283rQwu4R0V+E8XuoJl9j9wX63ESo3kf+Pog7JMn03lQSzos
aMeIzkbSZN4X11PjNj+2yPcE6eUEX8HnweGoKyRMkMduU9E6XWK0g0Kya/s4+/FQ+C+NwWPgmKCw
Qjl6NZYibLB1aMgOvJBC6vxI2VomgN/OeaGzpqi3EGQZbQlKnI3On0f/TYu5/mb0byLCo7HLUBXl
b12zPz7+161p4d9zq+cfX56abv/4dPF7t+6Hd+2+mJOs4l7fdJrNH++Cyfw2u5Ma8+LDd9LQPxF/
vjX//snF/0tlKIZmw58c9Z0ydGmmhzcfHo2vHl4IQt+e+00QYuodp1jGEmRYESPKgYb9LgjxdxRh
xUBYR1JA7wnc+g9BCGoQAtkCiK3iVMJ++10QikFGooIqTNmzwET+FUHoxFtfbjOpOOGgXagYJkJe
8Vpr1DosC8U7jYN1QOO7ygKHxubYaCHPgX21OeDZOv71NKm/YbrfJRVCFGOKYQKsUX2n0eg5QkOI
Qtj5Yca3Q9Gp88ISea5jwS9opNoDmrk4+5OPfovmP0tg4I3XayaMYHAFobBiheWrNbPILHnpgBVQ
A9lyUxe+2hUDNcfJ9MUvoVrsbSzL/E6OVb0m1VrDZVaq86jE9v4EdotN3lLjEuiIDDxZUM0eqB2H
fdl6c4yqgC+tikTYtHWOCYB1Js9lYYa9ysvlpq7ctO4GifAtWjtz5L2udsKPMpMqsIepKPAlqeDj
83BuysONjpS8H6Gwx+c9I/Smm8E12A0hmTTOdaZrXq2JnfzEsyg3tk4KYGp3vG2gYkx0nNvt5L1e
00GjpkgirNo21UvTZCMCMFpCuQaO2NVDOilf76kai4O27bDHpJbxpncDhIbAelo2ZGrInRQmv1sN
FbeYOBG/X2gdH5kwaEqw4urOrQVEkRyCOa4q2Hsf+nVKXK/ckyHO3ssq0snSkPa8ltIcF4ChR6sD
POhxuKnzPl+SHCHnrm0+wsoArA57MyNzLCFaa1hvi64G4tSGL/FEgXhh02xRK4BjaSieRYKtteVZ
PJr+sZATTWHAfs5aJNWwEWUegUhRjhXUbBelY13hS9pHujybl6A2ExYEyn5hwzX0Xeo2o5FkYSNp
54DrT7m9t1OlzqWW6NJGFPaHbrpwM/QVWCkStTqfoxZf1ovq491AB+6TtilhyJJ1/mkwC7w9iKbG
iapmcjWMNiwpCAyOpEuBqxIQLFPvST4MtwAkIp75vGuGDLiYoAfhIRCniMcHH4l4TKdVePbo69Fd
xv40wb5ZlwunFO8ANlh32dDF7MZ8PLGCEkHQeizBGSPREJpicA3wP5vjW3cy51KhqE/yxVbTDmAj
aLSDYXXYmr51ZSYmWuRJMxR6yIic4V0t72GhCoPFjeQDEEBQIq+RCQvfKGQ5T/KhwaDK5HN5BWUY
061Cc5tvlmCJ2FMOL7jo9AIolrLI8nMUndBowREQJf1sNG5ydDlPk71HIcCUgbapTd32YM92ZeGm
o4bcVoC2j1OkOgCxke3OPQ0+T1jjYGILcbrZTaZo52SONXuAxUAsuLUEaxqJbaq6aTzUpDTHoSjb
9LegL3EHmyR2sG1WI2C4fMHjNdxQnZlhCF993U9AP/Mm3rYB9n1pSwc0GcD+ITCYP7DsitzKReNL
B+NkSwTbeDPVEVhf2ihc16wkt6PN5Tmt4K9C9CvOnvdCxQdwFyEWph9Uk/9ix7arLy2CLVlHIKuf
dSfDu6aEd8Ur0L4+b9Z+Gy8h3OTlDFmLTAwWaaMl3MzOlTZpomnqPpDJRimaZsg40dw124hL2Kn9
0sJIPDbgcN0tZX5FHMEui6mEJ2sRx4eVscIlaz6Fat/NtFnTiRL4PSAI9TWKw7VoenJrjceXsEZ1
F2iFzUGAcn5X2YU91FOYPs0yNGMC0Djo45JXy502oXtfrFO9H/k8Fhsa9TnkmyaOUwZyXhqjPC8S
wboqTpqmha9FrtW5402fzY7XJnFQp876aZLZs3l41KBPPQ5Dm/AeAdnKfX1V957uOpa3Oy0b0DAx
Lz8tXT+lZuT1TV/2TWq9GtMoLuymte3UJq1cbJZjO7qkUW7Ys9rkj3qp+nQkcZ5U8ZxnbiF4SPia
93s9KQV7gK3L+04PpU+Gho2JRRO7VEHaOZPdWl8ETdTWaAqCYw+FqUugC3PN+tV9LsfR3lcYuycG
hLRKepdDip6iAfXb59LheZvzDOTcOd8y4nINklgOuYHQXpeZZzF9KCyQsuPSd8M+ZyMUJt0PcF8l
6mGPQARjGW7H/rOQUp4PkYNR0GRgR0GaMMcZLbCfK0vrIsnjLkqJgxZQS+chyoaYDiodWe+jD2Fy
4bpynMwH1i7qbkIaJjr2sTx37XNKOO0FRR2kxarsIOKDVyTeLniFzN5ZyJOniKm6CXZImbOObrQ3
7E4Z6Z5GPMHuLxtXi2MNxLDflrSCnVATEW5ANyxMyv0EWc/lEl/qpTXHGqvB7cTMYDlA8mHoSvQu
BTVc7+qYgMsVKL15AuRo2M+lBIM0tCmq/VpALyxput4/df1q78mszbFT4LKkHFr9GeMQsjywfNhE
FegnJUSmTuoTKPoxHnnVQmKARODYiyKnky/QoCOvOjtrNEUjqDYnHuHx5wJ38oyBloATc9pLPx4L
v9L8GTTEFEBH6JVIwk4H0F6yqrkuYV1j1exMb1ebqCmYKA2nw2gJLWrZJViwXLwXtRPDMY9IdQx9
zgEdlk1MElMb0b7HtW331JY9uqWgZe9MVdbiMBYox5uoaOzOVWxcN31up+2Pp3+iOX8Cq4AToXcJ
eojE0LNQ0Jt6OfuYNyRWZch3o7HT12iexwvQS6J01WSeNpo2+d2PB3yFjmFALjj0XJWCxhsRgrwc
sCKzq4Qm8a7onNqR1aod1Jd2SERF6kPOxQGFGvQOvgyHf3lkeWozUYGg98boK4xKGx2VUxwTKMMV
SXrf0oORebfTdB2OJvQi7Xy87MxJ5PzxyBg9t81e2hmYj2IceAkmMXndgeLBdkUfd3SHcN1GaQww
eCenFeAWts1jObYXFCNQYgDIypBiUIXvDYpPGGWqlnJT5Y3YelmKLVsj9TWeQO/quQv7EZX0vB79
lMVuhjrRdCQb3AzUGVpO0EiAHnRVxZBPQu6HfRWP5U4OaLiuCtbdlAOaUleM1d4PeJbJYAIDbF3q
fQhROoj+/dSHNZM9+YwryOArttWxzZHYjQOpvhrfnGqy492XjnRka9fcnMlqiQ55NZV7AMz9ZsCR
/2XI8zjBDrcfHTblBRUyXFsGmB6LWm8bbs6CzKEznq9RXySVAdGrG6l7KnVFn8p4oZkKBT3EofJP
tG8gn9CqhwowzQJfU6BZH5fO39N2VtupnHsKAlOPdm1Vu0z3EeAIzvsH34IGmHKtRQuQoh/2VkcA
+TBbj10xh23d8ipp8qVqs/FZ1pKrtAmfvU+ILfOLDvoKJllOGNeGtbgPPMofWAdQLnQISEG9DGUy
Lvm8XVdZAKpcuvd523+KVD2nrpE4bRsXziPPYULG2WMNqDgNREBZmWIMVWNuFnxnVIm3vZz2UhRu
j3PaDQmFJgDo4Y7TLIIIPjxTp8FMRcbXMNyM4xp2pR6bX2UkoiNqyhI4S+CbxuV0G2sKjSmKy89V
1y8JKisBTYfI73oX/N40FT8vVLvcsC5+FCZUn6ta2+s1YA4VtmvPqxWipxlNnmHhxGYuG3ogsqnP
li6vN9Dj8IDjoqh+rCUet3GucSZwYFs8qsFvapAXz549OpVQ/eTcj4eG1fkVhu1/rjvj07Jd6rva
e7MmNYvnBC1ddQ/puk5Cj5e0iYGCtIKVv7RV0Q7ZILi6mmVfHOdOg24YFX0C6GTcDD5sOxuTTW9J
lC6n3svIQ5JLs+xzUw4FSH+SpksXV1ldmHaFTtGiNmtOAKl1jvKbUHA4QdHpg59Gc+hqHfa+ixMn
WHQelvm07kIcNaMoTjSt2hSKGwATiDt2z72HJi7O7wvSob1FM/A9WfDz2WtyodYFsEjXqHMCKf12
KtkJhqIZgGKDCL6VeckykBzzW9cVJ/YzAKXL49g9Fbo9EbsOTptcK7FU24qzKbHxMl31oYv2cy76
8znv8eccBNQtBbx6haB9/GXpSZeFvLf3DS74bl7bNB/KsCsk81+gk0KBrcYW0m60fqr5BNiPMX5j
ZnkUtsGZad1y8AC7+lTwiC4JAdp011Aqb/3CiicSivaipq67G0sVNoJU9mbCTGxyPHUb15dwnqbI
+c65KAZUJC1PedXm75lvcugvlksKYuu9BVp0A/02fVEUo04bzrZMdtH5rMX4UDbAE7pZk8tY180V
4r0860kTjp2Fbh6FymWSXq3dhbU5uQDKT1NRmulQF3TcRnDS5lgoW3yUerSbvFnW26kvu3s3epaV
+Vr8CjIzckfCNXihQoCVZkR1leI62DPmiJwyHADXgWwBQOgZMULmDDdwemK5suuyfujNqH+Z+7lo
UtUCSZvyZ45OTigICt9nkFv83dLUy3V1wvs5n8LNyqw6r/pquWnHqdrN1A0x9Jq+FEC1PiikmwsN
R0I3fuXz8fm2KTT4Mg+zB6JsnbpDztQ7lLciZUU7wYEQHq7nqG9hj+QVfW/NatIq93GT8KaaP8A5
D+isYmx23QppVdR8+BD3M8mEyu1hcRIgdannm1PP6wh5Dmyx1hF9ADkfQnRogCRGPgYDFA0jY6pH
pfMktkX+nqw0PrbQerwv8hHuXT3oJgmZC/Call58ZssgMra0oBjrkfdJtMKpEsqj+LNewwqNqDp4
4KWwh3m85he1IU2i2qn4GGwAmzQWgfSQV/ldoSExZnPpYCdUSul0GWoQfZD1UeLH5qYvWALQSbZw
IALaUzGvhkdgPugRwDAky3WCRY3LGK6jYYSVAP5dl5R15ekEBgGJIelOo3iLgavVkVB3nWPhmlaQ
qP0kzDGUp8qKLAxPggUVqYrVHbTSid8SyYsxqZtC7ctRxPcUzoJdgrRiLu1E5fVSrsVlq/pql0co
yiJOll+ZU/UZgvb9hfAO6me0MHvvvJ/vPWydMmvmNoauqTXA/05yT9czr9PZVD6DUyHyfAQLmtQ6
GT4w35PLNm+U2iDfFnWS6wjcY+kSrnsJh9CSFQ0yY3aEEKonEEm+Zd0TwOMRB6bfDuo8Lk6jnDh/
i5cZoMYygtrDObhx6Lq7etCxTXLl6hoOiiiT+H4lS2KKpv0kqbL3OmrXgzETvu/tws/LYIBk9gAS
oIO1sCSqTiHzHKf2xClzTvmxqWP5oZqHDrrRXYVsMg0l3VGrYuCOvthMcIrmrrO8O5t8v9wKp6ov
SBLo7gyOZkCbTDJBwF3WUWSzIEt9GxzunuA4IPpcCTftRVjGA1MDaFEzDXtU5H7TIg1yGLwYYiM+
0Knt7w1fy3TyyB+EqgeT0Bm0Jq8tOKxSEM4Gzoedj6bs7xsHjD5pJwFnxZi2B11U0PXK0bpsaBmz
rShI8SWPiTnTIyAbh2CvjmsNZZ2O/Qi0ZwkfYjL7gxFiuHDQP94Ziaqj5jZ+GgGhXypTl59NFJN9
R/PmsIooJOtKVBb1Fdnm1RAlUXOqBkK6/HGMc3Et8wYC+lkVWU8kVf8f9s6st21ky+OfiANuxeWV
lGR5j2THTvJCdN8k3Is7i+Snnx89gzttyYjg+zzoRqOBRpoiWXXqnP9G3VDM2N2CasUy/G+DpU3b
KG2OVdxnO5qJ/Bq+E0rUFirQovG6Vbl8iNMC2VVVlUyKtcj668VzgQiKbvBDTXf0m96a9AM0udjO
c5zerWQWK8LO6r/cdBrBx6J02fVdZ768rTez6GjO/Nizrn0EM4EG2+yEKtLyjdto9d2AVOtIqUba
B2w57sGqojvPmur9RKP4u3cpIoGVefm085vOox2bo7/quOxZgEKlKCl6w/ilocDcMtvlr/0ctdf1
MjWbWnjaXSlNfdvkg61oWPNmb5aZCkSdWXt3LobbJB9GCcQjrxTsamjYxfKzEdTihNbloUtXfOZt
TixHAV1uao44DB6T9txVX1MhR2AdKbIHRCFT6DT5oXejZedmUtu4cYZ+qaGg5Epu85hG/63Kl7Pw
Q8RwLh2312wSZQHY6ql9nQEX3PYZkhS9a6YvA2aNu8kA000WKhLgQPfTmYrmq5V3/Ic2aR8EetMl
WEbbf7FqnYNmUZX8tQyJZr3OYzl3D826yRafcvf28DqLWlb4zAGmSdXsqRvHJM3XUiqiFdzUVowt
0vmzN3bkAf8Utdl+9boeWM/omNX1HvHfbvCz5lq39eTHKIbpOKnWeBhqpFNbsD9+h0oqzoc5Vd1P
b6bsLmnm20HXu/LVrnL/RdUWiDSQWndFr+9t+hW67qeek0NX7DdftY656QwrRm5TAIe6vT8dESNC
BIwLLLhrlVMwZyI2gl4MzAATuJSxgeXnLiCwObqTTNGrwnfz75meD/nrPAuqXpwxZ95Upp+4d1Te
qXt4w3ydqae9Acbln76Zq+ZlNiFN1Hq6eO7AI0LNm9xa82A9a8bEQTG7S9tySCH4QquxAAwmEBNo
R790VpleyfVIT4uEKQXtwLW/9uoL7UdHOWflhCOj/CE3Sv/OcHl87Yz6K+jnQjZ3uTPH01ffl+yc
Iq1K9AOOWNs/RQXJKVjxNTI8/2WRhfiWxk19768w6FB74EGL28KUDJZ9Zwz9sC/bkbed59xWZDVM
G9PKXBg9CGKxsiv5UNjXwhiVjcSw9RWCG7P7OVuoCvxeLvd22xSHqnXXsl2u0Nlb39NPNj2MZyMd
KtAgBqbOARIvQsVbGC/A+7TjsXeiT6JtVYEEJyiTET1mak4Cpom2Cee3yzd2zx/nT9I5LCkv8o2g
euNnBmoue8qtv1ud5T/os10+DH7Mss25dz2hIbYnfkGS5FUZ9mMPtNaszIE508og7VH88+3orCGO
fmrx3H9fisS8itw62zQ0xtnVOgHKEEqj0G9l69la4PRGv7VEJA/uG177VgjMCgxytmL/7n8GBIsO
6WGc/ewxpsuzQ1MuTvHM4J7/Xqwm3xdIw+RXlEpvkNbUL1ejqmi+HZUMAaVK+9vysxVns8emoPSs
sJlbCHZOWThMOPMEPaaKufvpT0utggwoOrpyJU+JAdKxEMWZKvCWHiRaQUBA8SiIhljG/X3mR821
MlayBFIwujVFL46jtUK+OUxVGVpimb5YkyzK6zo183u5rpB2hetHsfJcmlWCzIvaYjdmum8/CXCS
fic1Dv+redKhgso5obFLAG1v/UmjRnpvPz7t/Tjapjqr78UeI0Nd17SL/vaNjHP1ltUh/JJLKDll
017ZmelcDU2ii1tJHciv3Cqvv2j1MtZP+jQ2f3HsgW0KMfC/itPIf3nrw8oB2GQz55Ll26W+df12
vgIDsjrdeW0/fRqsNBDOxO0qOVS3UZ/G9+i5tCuIZP0RRA5sXZN0UF2HDuatuX5b0/kAFulxpnfB
qEEHREiWGfeq4j5K9AKNSyIf40LM33ydPsppVGIcNY6oh7YxOTBqVJ70nGC4UVPCGEh34XEtY6wz
DZuDSDjO8yLbeIPgNUcyFX+Zkk7gutY4HbcpzFvyJRYafJhb9NOXKpH6/RiLdv6SODkIkKVTOQGl
NfENQdvYhWKEc7zJPG1or4bENJY7aRvW9bDWZZEucBD+BL4OHrn2tuur7mv4VFptKr0sIq3dlivZ
4XFS2NeNBj08jw3VW7dSGQVdElEnRVGxQjmUvY10Oa9se/RfWkn3hFCC1rQxI6qikN4mqXk7398q
qozowij6ynt20WgGvDUxHhOdMduw8lH81rzI+lsbvZFTfBDlkIUyH6IRFVYyfwH16nwUqGXTXJfQ
iDCKdRJ327d2XOsWXpC5PovZoxJlQwstlmQA9su8LjBD11XQR1WefPFT/puFBPC71kW1DCkj1hDI
sacjniwOQGOdwtXiCzvQOiN3H8Z1R0ViqW5d8FbggHRgQzB0sdBVkjlgX6mhhqBKvTIOuiJKqmCA
PPbXZkzto5ICWIEVDIiz3PU07B3e3NIjIXXScWqCfM70ay3r52PXucOVl3X1i9EVRRU4c7HC6KAq
b2WcESZ61s0mKzYmF7ge50KFbp2oe8tX8lCh/rtqkA8/01HC7r4NLbMtABWKyt8WoInlJluozWGq
omQ7AOk/6EZj8z+JbAp64k63K1P6MOgwTG+ooMFqDHTKyU9tBjkNhNX6O1Vp8zc6DpaMbQjtdzKI
7nuZ5dPVWHheEmjYjjlrl0JAOiSFHo7IHJ40SvbX2FjGXYeI9I5Oy7mXfTLcyhLewLLn5KVt2/6u
tor6uzvO9rfZKLKdr3Tx/Ia5/r/E5kNX8K83e9dqSIKJAMP/tw/jTGFz6mT7p8zmf/7s/6psDMPG
QUUmgIuRAWXMKqX5X5WNYfn/ha3YBUV3TdPBkvdvlY2j4zjWMbggA2bV8Yf/T2Xj/RcwpkCusJow
oAA+Zbt6T1yg3sGb4gObuGiAPJef955HUJk96TE+hmfPKl1Qvs4HqLWcqZFXS4+ONvAXyzIuqGvO
L+qC4KPKcXCScC/rf/+Hgs5qlsobrWR5jln+Vpj2jtmFaC5jB/YRaXXgtHPz9R+v5wNxzQfXxN/m
cZerTQZVz/trNhXS6SqfpmeFjwLhJfyaONpTVcG9j0qLD/polOPPP1/0vYxofboeZjo4IcBUhD2n
XIk3tZ01DbF6zpTd+GFtWAv0saZp5b6fcutvr4g149VCvpi9/vnKhsX9/B9T8nZp3ilcFAIv/9yA
FJdm13l2Nz4j2zXzVasoXkGFPCplWc97uE/7gbl+We5HI9ZiaDNkvDuzjrRf+KXxWhiON4nQTAzl
7P78285fBT5DVE7ozngm5Bq8fxWz3kymnlbdc+aolbEaq6zsgwGRUXztRXqlrrLc0Bwt+PxlbdN8
07TBZ5464vokjVvfKtrnXjOyf2H467LNkqvsB+NKt5MT+vrPX5GOgT0q1lyAt038z3Ve09t3xhDX
z/HQeHcyBlfaupXRanvcDb4PFjcg+v/zXZrrQn7/4n0KELyoixwTH9XJ5sqdfCk8rayf3THyCgZE
cI1NOcIMZKHoJuurqhHF7nNs29NPUamoPKa8CDuMB29Y/urdJerZjDPqaCD5zJ1f9V6Z1sPS6oUW
Gm5u5Hfdwm7aVp6W2Lf0PHgK7aYGV/CbPnX3RiIW9/NrhjcCM+wj9NUd+2TNyLKHYxR19WyhKX+q
DGU+41Zm6lDgFAzhdi4uvb339Pe6g5AAUpQp0bZpeP76oP9RpRAuJKOW6tVzsqg22SK2b0qGytb4
e3AM6wLXfiKkfbsatcLQETsixYQNf381L/cTTTeq4tkofLcNY2Ne9JsFmb/aZ81czDtnmufmSk/i
1A/HTG/KF0tWufwFqtBU6YVVZJzdvEuiAnkWrmPZNrvm5OeIri1HX4rkGe270r9Wc4eTrmO3wHUs
urfkMRygBnMYiqhPysfWGbvpGna99sOk7+YmYAqB4QjRyRsy25RW4b3Oi8meE9h9BnSr/z58P6ju
79UDPD13PUscy9VNy7e905KyyAxRGLDlk2JSa8MSmMFGuJUzbgbDaHTevu4LvX1JCm9UAWk6Xn0t
9UqYmz//jrOC71J0WTC+bTmcqqdv0cJb3dbz7D5pnkyeRlRycbjkcm2eJ+a6QM8wp24w+1XGhSu/
6dzf7ftVHmObXJp+wcLV+n4BCRvSKqaSP1fzbLmBCe75rTGwLdxUVpNMWOJGL3o2kXuUWJm0Pg/M
FuMRhr+o/I3LS07XS4V+7KlvMsB4T0nRIOKpZ0DuLBbufTYJt/YCO5qwS5ZpVFe/F7y/QJJejtvO
N7vG3cep2VghUKSGLidWY7Sp6rxrNhPyKvfYuVJ3n/vON7+ORefNf4EZ1fJGZaWFZVB1/ZRdoZ4s
8l1RxwtTjMHIsexs2+n617pJtO771Nd++t1GKapv7Tkuh9CVjaHus1p3xy+D0i3sNp2jWTg8UmcA
0A8cY0mn6z6r7ZTJXiGFTUMVm2n5Je/cqfACP+lS7RGyG8OWKOO+f6SEYcuBlcyKx74eE/vQ93Bu
TEblXDUYrEqv2bt+jJQK75UT7Tol6/zWmwB+n0qVMrQpC6bgr9nw3GQjZ6S9MYCDDuKIsSgrO2qW
NxRwXrMZV92Gd7b4t7ytrtgPaVNmPwwzz0QY4T0sENPm8XjTQizlOzzftn7VR60OzaJj9LpL/TmH
w2sGiYrRUZGfVFf24PuKIZDGow7KarKm+1ICeuGWayrr4HZxwyjXpY1xnYpyMm9nOWv14c+74bwJ
Qf9vodOAdic8wDZPuktXQ+bMToie4qH0nCt/yO0RwsqcpkMZ52RaVbMrx22ZIsgM49noKnC/McVD
lpp9869hNjNx60aOvrwit46MC1XuvYiGqsHPY+0gb6cN8c+s000apSLuR7ygpjP2fy3SSBnTl7Ft
f5lpNEyIjo0+38Ra0lfgoZERX/CunFVZfgAPCPMEjaLH3+/3bJmkelnnKnoaFztLt5lCcBWC5qZ7
WvKhuHC752eMT7iBwd0yiaz14KQ1AKP261oX3hPkrTM+ekVT4PorcmvZYEfWzC8txPXapg5DtPXS
TIrQmCwh9x6OxEs277NSuf4Y10Slwj8E/Mf7e0cBhwwZcflTa9U4kJ0CEcamQnMuFhRfkxdv+mQe
hzxQBnqA5wsrc/2/v6uWvoVfxWFhklxAX3FSLWe3V35FUsBTuTo4HzNMEMUWtbRXx8iu81T7XbVl
Oe/sXHkaLui58V+rlYJ8sca41bYXfg7ujdOfg4lmtRzQnzpnb2bQRKxro1yeOtNs+6fGiiMLL2CW
ocWu0Jt0m0VPmmmbjJZ0HpsBDHI7u9kQ70raBryrumskFxIkzs5UHzODy/pch1MDdO/kBaWTbUqn
np8KPW2HI37OaLhDB++Mt3VNFbmumwqtjwbEUW5orhHcJdWCPPDPz+Z8j5ArAFjKEI3kjEPu/c9Y
nH6BCZnGJ2lEk7lv7GH5LkthOA8jkgp5yd11Npz4wnVpnAmNMhlNThdGOlbSo9ManqYq1udQjo4z
byK9MLBL9wBRmxrSxP8SRXMU309y7ornEbnQuHUbb5Bfe5Tg5VYWy5zfYBQrsH9p7VhvfRXHy02K
EQB3VJVYVRUkhaanX+pubAShFZFn/uI8w3WbZprq9/5UTuolRttvhZHj6PNTVGtWcqFrOO/ziAcB
eNJdQVAT3cnJ053bCm7WUd3T4JW9/mAo3/nFj1Hf6jRWOVKivhm1EOP06P3IJrgyzLQTzHuLOdZ9
GHppw95ZqrVD4cxTg6kdFU+YzVJfLvzU8+XosGVNRimX4Yam9P06iItulnhHa/qTYXyNa8segs7X
zacscr+PQre+NEglt2mlfQNZsS6oHt/wgfcFwxHgB9QsRgLvLJ+mrxsDCa6qn+bEGFAS2ekXGsgf
aKKLxxgnNarnqt6bLYgh6OF4bTeOea2nZRxmbZRcmhbON4Xj2pZLUo2zSnT9k0pui3aa7bntnnwc
420WeIkcwU0muzcb2D+tbspwdp0+/0WzvaTIIxvaPju3e/1qYkkVSdj0+BV6Oiw1u49tIUdyHcSy
iPvBZtFfGN/OT9p1mOLoAfbR4cxPfi/xJ8wEbV4/ZXNm/ErpmOL7vPdFI4M8mZzimwPB04eF307Z
rziSpXcBDznf1i4lgWVDYJF/7iZjUlQSfKF4Au0Ydxw5kR02omo2OoTFQ1cm1oXqef6GEBvwYggx
AUfHKfd+uY7IoUZ9rLmgHI0xKPA+/Mqw7lTHlMOnu9BIfHB7DKorvkUv4Z2pp52oEbWQfv6U0h9j
QnHKsKPt3ZV1uuyjzC/2ny3K8KasPU5R3/M4Sd/fnenSqST1nD2Nnbm8DtLJ/cPikL9zU/uMo78+
fTUXuIk7pERZZziKIojETP0pfYpQqd5mWO/zRwfDfRfinxgu1cQPniWl3/QBV2kOCTt9f28IMJa4
0NL0Kc1U4m4Kw436x8WaSgfzFncejsOcVRe8fx+0yh56Z0Bin5aEbKOTJ2opnjM+EP/YxaIU12lU
yp+1k3piF81Jq0OdeY76WsgleWmGVlehFS+auyVrpSruct8T9QPK0VK/Gizc5ZfU+Wdooo/bky5g
Ha35+/SZOFrpexxz7tGJJ+i0YJCFZW/qUtiK1BppzY+NVo7LrqsSg5bAtmvrbi6dWO1NOTRfhqjs
87tK0FIWOy8ytQsL5PyV8fNYiWQGgVrQQ71/ZQ2qIjm1sXeMQFKtbZEtSXk9lpWIv6UWCokrs0/7
vz+3KEk8Y8I3iCjCbU0Pf3LNwkEVlDpd8lSSioSHUDdH5lVvjIi+mLX8y2evxh0C+uOtZ3F4p6df
FUPoJsr0jm1ZpeVtktiV90PlCK8QjeYlkN2fr3fanQuy3mj/ICEMExPs6eSmJbLHVMb1aqcZXgaU
ODuNQuZu3MEokUZaRtQFRUmwyYVj/vRVrhfmkercJpCpeboPiNcBqlwM98hZVL9iArSH29LAl+rH
hvO3PiBEv3DFs7FovSSIIoFWOtWTu32/eupela6+pO5Rr2o3vXXgVR2yFlxPhnaV5N9n1EfNQzk3
8Ys+lKV/BVEnfs9JqVcXnvrpMckvMWn/bW4fnvXsqQtvTsyOPL6jV4/GDovCtOsAvcICh9/Brt0+
zJQ7hda82Fd/ft8fPQTsFOsRzWo+bwSTxEO6NE/usfKnftf0ZvtYGjH5PRnMpRXF19GckfDBcrhC
hmZvimlSFzr9D+6eiWsFDFh0bKqTEuhWbrGgTBbHLhPdX6YukSMv+Tc3ivhBpfZoUEBYeflnJ1GB
ho+CDydLfB0J2CcF31oUhG1VO0f8nn68a1RUT1vREoyRBAvmz3syq6Y6MIRJGMhnHzvXXhk4BxcP
t34KGNJAM2vUFjoTxlQCNYQcupeiQyV5ZSDIIFFnMGxn4y6x9QMmJumyVSFcz4cBrtG+RB6cNi08
+9XZTxn1BcPPaU0j9cq3ERsYR9cZkaMguXomWye+GTu7/fnnO//gUrA/Duudyu2ewZXE0SBrBQs/
xk7bmZupiF1zV9gIVn8kSjbNy58vd1ZWVhgKE/VaXABJT+tZ5rqLXROwclwqgRIWC6oadv20oCWR
icImGmgMd9GF/XxWRQn+W7EWXhE7C5DpfWVpAK1oEnGF0N6Y8aHkTlUI1VBVT1rZTPcTbbzazkqP
hgvzytle4srcLxAX45JLePj7K8venKXhltPRjxne+yD3vEXsR4Sj/X2uSaCWTlPNEq4R+HKfL8Jq
Li3tDx75WkvAWLg5TuWT7RwtNW5evxgQ09CiGEU6PM5FUjSvqozd5UHDt/Gr04YpvVe1Yb9gLU/r
L0DNSbrL+8xB0i3z5TfujATNWdJ73UFrpCFuW/qzT6U12lDCpsNgIGAHKYJnwx0e9EKReKQfnWjW
y72fZ7IJYkR+aPtdr3C2f16M52ufpFG6KK7nCzq+kyfjNam7Ev/DkY4vMYLOjAsbk4CR6RtcHKZ9
YRV+cDnscix7C8ALg+XJ5YCK8dcj1z02zjz2e8Iop37T2bVu79u0sfILD3M9Lv85KSNqw8DpkySM
fmGFbd4vPcP2m0nTxHDshNSc7Wzy/PqpNC9RgudLnIaIBsxgffPXKT4F812JfLZZX52XdFfZ4HVN
4OqyvSur2PkxFYaV7d0YP+geWEmZF17iW8k4vU+SYmlUhL1O4idbrO1lXKX50h09+nGLXMWhzsJu
yLUlKPrc8TatP0VuYCEaNsJZ1zN35yapsJAGRoO/GQkZSUNbNv64TZa80YJuntvpsWp82bwidZb9
FVxSZ+zgORPzRk55XdFs2wR3fXo5MptTHqGLLaaskxuZdSfOmsjsj6r0xA+Bp/mnrMf4d+t6Y3bh
jD/vM1bcdZ1QTeZU6LqTiw2LkzoEGPbHCWXacu8mhgDSQYCu9kZrRsBiXtTHm8ZfTQ0Vjl4ogaTF
7dTje68v1Kjz+syP8T0C5G2W0dnYPCxdSQyO0R2zash3sWW032xpkBCxNNGmUG17m5GZcmE7ntfF
NS4JmoZLUyBPDwUAxchBoNwd7SUnsQ1rfIFzanHjRwJa3Hsjt/zowlP/aEvC5QKjAknoVLv3W5L4
JXJzEjyO2F5xE+ZJIfEQNQR+XLjQB6XGWW9ttUC/AfvvLxTPiGc9o2JPLOX0kgLmhxkBolVQ6sOl
SeH8Wqh4aNeZ01dI6RQYdtJa2mXn10dfRg5IJacFTifLxZZgW714+uwmsWlLGUo4HlZpxfqI/6EG
yHoxdsIx5LGWhPQEKQF6iA8W0jzufK/Ixe4/uJxLqhnNsAfyeFKz58lYMgIF5NFo44VUhprETY0Q
yKQ0wwQtrX2J8T/fCkz1hgN7Tgb3+g2Y9/c3d7D2iZ8UR7M0AYIRxFb2VTt6/cqPxmaNYmqEKdhp
tijLCyeGcUp/cFIIvp3BcagDap6Vck5nDg3V5kfplmW+jewuJRrGrOuYzJdsynq4yjnu8mBUM0F1
bW899XZk2aQfDTYJcxp+PGLsPv0KYGQ8hhkLSuCsNSehQh+qqcqPtlkz68wGFmQZ+LkGJzVrBLZc
mn/OCwPcD6cJIAbfRTjbpb3T6amws+xoSrfYodWLstAtnW5nGEMyBXnsyvTCMvvgrXumzb0Bz7Jn
TwnIDE7fSrRoOKJxrndU4T127Hw3uKq+i7G97hSs+yUw6YP7pPlhXa/NCDv4ZG0jjnbVmvJ4jPFw
3eRE5mztOTWuSH/L9wlOzUdNawst4Ckke43QxJuxInq1GKfveLLGW2uYrPvR6Vqm064hDLTV2gt1
7KOfSHn2dQDjVVRyckpVtWEBao390e9HojjHyA91jJc3yqnVLtUX5wK884YxvG8mkDa9zQjWiumf
Nk02ECqpvqo7Rqjuv+lZs+fomAj8TUbnIBSezjbOTfxcDZ8pqonrvUoIEPwhvF64V9WSty9llNVJ
4OirzdDX6+UGRWeabnyMiFv+/BwUbm6/EjGF1Wyskuzeidv8i6l04mHwsM2fbiqwBNlI0OB4mXxO
68liK8nEAdw9tIPtXVnt0CncaLnwNpPStONn9yrMEAMvkK3lWfD676sXSp9+JgtJHvklYGF1tiAf
tCYydWBzdf3CcHV+8jDWMLnSytD2AT6fXG3wy4lMKMkwmeSo3uK8ukt0/tp0WH2TT9chKFhaJjBG
jzC+06vFZkZwCrrvY1KOERBM5MthAAVICNKKO2lkl3QCZ90Cn3Xw4C2YHFGkwXe9v70SvQO5SLp2
KIhD8jeIad0BPVFOe/vnt3a2y7gQYC0g41p+yHJ5f6GJ71W0dlRqh3Hp5y9VbhQMCnH2WJY14TtE
Rl/qPj+8oPAAeqh55hmXHGdauxB7Fh3SylUGjtVO9dtoSdN0q1Fe5zDzze5zAf0Ml4C2hsPdoc3i
gw+nyTaGaBOs7LV2yNglO6+PlidhD9rPhVPLvVC3zuo51+KV2T78KKrj01e3JFJlQhbawZ9NkpmX
ummM/ewNxOjnBI/m24GeT5IpSH7GhUt/8GxXjQ8COH4D6sGTl2lGeu9QlKMDCoFhMxOVt9P4XMBN
W8fJ9WgofffnxbP+/95VTAQ7HJfMtNAm4Donm9DSW6QP3qwd3MYnO6+cEq3dxLUj8ivi2d2n0vQS
ESyWnSUHPCXNhbV7VgOg9li2yDXWuMuzfrAmQBslQuQfskw07nOsNLo0hyizHbRRU/z955v96Gor
fSnQZK4t/MnDdYuSIMpY9w8JHbax0/LEjKj15fTUF0QdXTqh12d38myRP7D1IcrZnKfP1hkzbNtW
4x4ao9dJ8S+ybgmEyxGzzXSrc/4lZ/78NkWhliPgVrY0r6Op6mTYmuCFmzo2tSzENF9/Gqkhd5Rx
jfERTM0/a/rblPjKlEQ/2MZ22s6FS8SWiJMrki7c7aef+foVCodaaH8wqZqDFqdzPrsHaJBcD2dA
BdLmM5dg4x0ofYr08PMXpAUHUUBicL6kLEONNnnu7qEyGyNeQ8O0PvTdebxB/uJ//fPFzrerA/CM
5g06FcTmFD2xI9xk/CfnUNrmcNXzWYQwpa/al6q39nPs6Bd6/PPKxPWgMBkNYeEhN97XeuIJtIrw
I+cQo9UNkzwx9gYfSfiZ1Ea1T8feD9ukKv+Dm4RKpcvk6PzAaEJCFlytdA4qV8b4EJM98HdradXX
JNG1B09OrnOBiP/oNhE1AjIDJwCnnFSlXo1VzmsUhzLBjBewV7T8fhJdOYdgpK37KEia0oNM6/Xq
wnr96I0yqLwl79KXnFKEspVNjnlVHIwYffAm9lU67w300OlGJ2rprkpqlX+2E4IscJjaAPoY3txT
T4WVqVHYKS1qMcbTdlRq2VG+podqSa3/YAFxFQ7uNZj3rAQWmWsuRSvEQXhpekXGBuR3qyEWHGxD
bjSpYGKdbLlwyojzSgi4SBPLJ5SwR50OAoWzemhEKw6tLtInUceze+0VfHVmyxdJnNfP70nGMRov
DDIIfE5mcDIRzBnHI0EJI+lVbpXou2US02vdyyg0y+nSzfGizm6PG1sLPCTMB3lqnq8WEMleHEzR
FljaLdV9AyjszRt4gTrblsTjJ7cizrrmoes1mR7iyM3nDY0dsS/5oPPoyZcu1S6TJZ8cicWSJ69G
hjhkX+aNFx/SLtdtMhPjbNg5iI5X82dN7oUgNM0hDgl3JS7torOXvdYPZh/4neMSDlAvuhnikCSn
JvM7tlLa8lEcUtigordZkXhiy5RE2vvsDm3yLV/M1g4GE711EnbO4DfbIoq81ruK5znzy0B6A+KE
IDPsyTyQ2jiKDeEVdrsr3TITP6WxaHJC/U0WyPUAG2junK6ztZ9uU4zPVuw0ThtU7pBYr9BmioAZ
22M0/Lts5BR72yix3WXZNxPadWTjElYEtZVKFbZ0BWqSKZQtQSGHyH40ek0fSMwo27J71lsHp02Q
jJ5zBO0oyL/Va8lHiCqSPIIcy2zYeZV87iKnw48zIKjn+xjy0WiFses0Z/1URzd856gkATlt8e+m
C+WusNTvthX+F6nQCwSdqGq5GWfN4EDp+978mva66jaIOZqnNs28X8Q5CDNUjSGXYzyVHr4sJ5Lm
PsvbfAiUWVRqJwyNT1K0Il+nLOd6wdubfivpeaZXfRyW/gWFfPmDCJyez470bkEmUu2RjgBwbcRs
1rpLwtgijiTLWuOHNKdUhC35X2mQDSk25WYSogH/Ta17JJJGeixLA8FparpfTIKh9qOjWnpaU9U1
i9SKmk2/2Okhk0AzBAbHeshnQspxT+6R8MKSz0vs29Fv5/s2UvEUSo1UGL5JgdOcLBWnJp3LaTIa
F1Fq7c3MWJ5vpkzyWSEjHsZq63Nhj393iigk00Ve15Bt6WNDGq71ONgp+9KI3eQuNUqsyla+RFlg
6KUIYrerbpVlNs+Dkeb6vorcWf85IunlAwtDPfY3Jt+lKreqNXyS5GLI4dtuiCJxA92N0UpzRxFO
XbYUz4RHRBbxVtkyy2DyU7u+m3VXT8iyKwWfbUqyIb/rB1FFIwltZDjsK5rCaKfKjABYGet2tm3S
qu/uMvQ5vDszeyYDWHv1ySy1+CzMUtQcxhnhyX7cK9LEVEbAhClbtW0TORUhc3tRhAVJAiJokxoX
wyqwI7c6ycwSXrol/NWrkujJddOcdBpHEnmzGEfq+JCGMs4HIzDHrPxXt6ghQdzOt0S2mcNHOlw8
y/d+MZakWPBZpgpVr9FMQc9HeviYRVwt5C7xdYrXkTTV59EZyvQO6opogFJz8yJo22VYNlM8ZsZV
1DjlfJhacK6wjZuxIjJQcgaTgXEHXW7L0DMzastUZdGTysD5r/lyzZSHUV2bfF7JmqPbojFa+d/s
ncdy5biWdl+lo+f8g94MenL8kffKzAkjnWhAAxoAJJ++F6Xqjlu6HZUv8E8qqlTSMSQBbPPt9e3D
HqZonedqOKZem1h74TPPvhVFar/6o981B15ibg4WFkHp3mXT6yBtjOZy3S/RZHeyvqqYZ8g3KzG2
OJQ6C886UUG5Edq3Dlrr8X6wk6K59BeysNXSivF915eNOiVBcckc4nROa6bO9yGYoG8VXlQjM5JJ
3N43ik9+6rqsf4ymQf6Ww5D49+RBdbpTg41o2ZMUi3egrX1k/H24QCA0mebZB6s0PDh+5iokBiGD
bEyNNcM2Eip0T8lA1+N3UtUSQlY4+f3WBiNIYB8tlr3PWwzWnifj0qXa9GOK2wp4LkczS5PlOWAm
P8nN0Q6Fl+3agiTB3hYUL1FH07RlphhXhzg+uVGBZr30pnF2j4HdLtOvFC0GNkVlW1TXgTbKHKBb
5PExWJzU3TEDsNpd/tOU2L9HSGunB4tChFRIiD+nNY1t6A6YzL+PpSuv+oRZxg1eGfYhCzxGmqa2
+UN4hBLy0wFLIM+0BapFlzdkU1o/0r+0DRgKqrMJO767JbbkvquW9l4u2SS3OHSl6TlV4RvIKwv4
XtfaZ22m6ntuYyS/C0Qmb5qhDHe8cv/M7EFjM41RxIdcJFb36LnUZ+bYyY95SfbCEZqyw+ee+mqB
9HvKsxi5ZOXX17XbUDzG1i351hV0ExEPOb/Qrskro2Y/2tRjCm5BA8vZSiuvJX1vscL6neXVliI8
OvDwKDRVmHkNoxwunMVzmQGcyAhpJyxvybiC4NvR5dwtdfLNOMyTb3BMmAawKIxLIhnT3i1Wasud
tSj97I+5F1PPN5l1AuMcyn2oHPMcyT7Baayj1QN11RpJgOh78oiOTncSk1fBsMSq7GlCiLmL2r66
Yqq2T7Jt3rvdZo450ABdrESMzvViw+bXObvQZtRvY4vQLfc+KJ4LvDe9y2mYbbmXCE++Cwsg3RHV
/9IftdXE86bx7QUQmzThRTJRxmbqkRGLjevq/KZiiB8/mzzsvE1hYqSOrrL9qz5qfWfDTN+PTFlJ
x0gdEpZTa2EPp3pngrKCoU+Se26J419VceEyJzhG2Fvc6rzp77Kk7++QcthXnKIlMEI7qDcUpclr
J59NYLvoukTenkfPehl+Jxm0jbUSHFy22aQPmlpQsnXDWu/argjPSRMnN3JJPBwMXdk9IRCJcGAq
xjtZl9aZkKV3r1Ugmm/WErT3A6nEg9OEw140TRNtxVQrn4GFOQC7BYDlum+WZjtKbuwWWAquSIp5
nu/IFRnXp8jyoKfGOZIfAC/EqW7VJqpwr+rQeQicXB5DnOvO1bISv9oqyWDMtD280ins41+Qhr6X
1CCeLTM8A41X16NP/87mNPzl5AOuZjDCj1UauodCLflDDtDGOprRMldTUFX1doVjw5QPYlD0MDGZ
iIsbZu94N2tvTXnjb616aK4zCeuNicV4PyWxuca/bQZgqNRtZXc/QmOyU+elaQL8UTrzhgB9ci9y
JbrNWGW4wC7oQrrTFIFug1qFb6BdBcnBtsStjIMZY6bQWJfM8DjDyV8s52Uk6Ty74eiTAcLUPXtx
EJzmlKnCPakjC9nNZLxfJPwSEIQhZzRE6xeYPvZBdA0TH76TVftpKsXGg1cgILAV+eOgh/be7SZ9
bu0s2FtRZ6rtgj+fcz0GLRCbZApZKY26Lboy2lT2fDsI7V5QTSgPTdMVGVzzzj44Xt0fwgCA/JS3
DSz51uAPCZYcKdNyPUBF5V1Ns8U8zK/x+/OdZwtJB45u4UqF6MqCbxVmz2morl3HiQ910jZf6zgr
baKZgFPUMD/cMuCYNWcQPAxAYi1oXxhuirWlchgc2gXEGsz9trhc+qR7hJ+w/LLrAfpaDV5F5rpP
zyWg4nMASpIJmKV8hqcP8NAvX72mcs/xVIg7LLxuLKcDT+tNeR4y11oHX+BDQfDC4ws7wDyhYuVm
8U/2fpiy3exdSiYlLsvVNmGpBWS6hqrbEdeL4LFY4voJjun4rUzNzWTH5so1eCCGkPOeUIFjrwAl
DUWHKyHW1Ex4PI+6sdy921qMeUz4BtCzaqMrzzcGwCMZ82EoiKTc1ohdGuv4fsaRcxf5GoxQF9rg
dRu1XPl43ajVWZCoBhC19ZKnwxyBwvBQFLvW8IXZ8GTXVzFTNsMQ0ABNA7Htwcod9eDr+MCcdgF+
rHDBBXtm+YktR3Swq7C7qpPaGjbMgsKzlvhjmkvQzNEFXoPLoQis6MHvgoCoPO7UQbnT/BDmMbS9
hY82qpHwasrxbAH1BZy2L3RzDgt+hGUD7c+NcPvkacim71nDqNxm9LN+3NVNu0gmb/343MDwvyWe
6IYrf/aKB4Coyatx0mzB4bMMZuhhfflUBnH+HHnZIDFyXeLrCOexXwq80snK6lcraP12HxZpqnd4
1Fg3WEI2fJTaAhC5DGPev8IcjkergkQp8xJt5Db3F7cw08Uyw6tV2BOSlN4MnnKqXShr4ahXrGFI
w3euqXMMPlEae9Ee+zchjouOZLhjCjF3roH9N92l7tpJ5keEbNMMiVQr79wwiVS9NAbruMDyh+UF
MXiiDyFV0mqTYzAZ8gT3Jj+xCoAn+QBrbdlBM80ab/S2VoclZziFQvlb6fOytPdtMqxsOw5grOR2
QAjLiDJjat4BTx8cIuYsV3dTT4HgUDM4aR8l7pzLJUaZeifa0u23aetGAB4yhqt3ExosPP5G6ihq
Z5upI6tiGCi6sAq8RPZ+bU3LEyVey91pBODyQOLGxpvyFCYuJMTLuKhAUB78lQYDoQmTmbA4+AiW
hrNhwEpdE4FPHMhx5c5IdorOF+wPQZMaAd9EIryn+wYm0mVrXHrDFzRsdVoQFuieibG2SHCdwNQB
wlK8yRfGf3e244/ejnEmO7hKSw7LdmPlQkfJhdMXIGI2rRcY2QAXw5bhck6sygZe6lTmtmrDuv/e
Bo3TP5AwBOYSheG8mrVawjkVZVlv8zTs9a3M4kieO4CSPonH0FqXQauV/BkgdxKHDp+c7iLRUW4T
T1hEqDe2B1TwO+UK6bfbYIy75rpOgqGrdk3J8PSmtxfojDIVGDs4Oi2LGxCSkfa2gK/r8hdawzDe
YiKhK85GEPUKn1yZZpoZPzfS50HX9XjRNz2OHoRHTDhvKKv31ZbJApluG1JDGr8EQ73LhKcdDk+L
E+TRxpJtcZcrWj3fK7TyBW1HtwESz0VTO1S3I5kxQ1zBXrYa82IbsdF8kqNj8kNdRpP9Eg3GrU+e
cV1nv7DEhm5DoS+y9mOi12RJC9sc5xo2GnWvxU2vORCVfIldkZK99758ao2b3GJKaKtrNnHjPLQF
WiqsdHtSyj2aKy+/tkMYIrcYcOIrtRWw3x58AVGZxdEn1Ou2ngmW5AKWsNtsCjH47s6hSFCfKhXh
vOWXg52/2AnaMOo9Q4H0oksq2A5LUkYS9rxqvyaLEiDJBrIxc+1EAzj4wIOV/TIl0u22AStmZsBM
c9gGvQqSvSkgH+9IYCXoXb+OoudZdInD5usMwb6aKJlsAl0qvALKIY+6cm/8wcLmoBx8GiGEMku7
H8O8KOFZ2nm1x4ncb3ZoD/vlxivb1voFiX6pLrshtvsbjdhNfR+VMfFV6TcjnrPpOnNdQVDkWfcK
/AFE3Jruq50OTXpNHz8L7mTvQgBPHGeW54FEZrjyENMKqjhjnAEom4bwhwhMl1/lyRB3l0oYyGqV
ML75GfQ4JF+gKMcndlLW4n9pu9J7oQoUFdta2oIVDIAjPPa4VYsHIYpiuqIw5PnnmAWI14EHRGIz
hiu0fmOwneKNk7jzAZNMS/zCbJ2/HNwk6/0L3LisgvY3ChLne2zM8MpobN1vS82n3Ssn57DecLpC
FJ+k8do7RH6e3I95PC/fqyyrmsdQs96+prFYppeqS7vnKLOUQe3TZjLfxWFaiZui6hnR2HT9AiWP
3MdXX4rEVuFXw3y0uEiRtqpzmuO/cRyZoq7xQmmaxd9HoNPMLuDaARZkbANTAKVE3m3cLlQ0zYOO
ROaO889OMO4aBvOTgcia+S47LsPkq6OVW96pORi03E7Uv5AFFlk4nso+BygBotuT3l5GTZyfC7uZ
1LFfvDz7Uudz7+8HcPHL3sIUw8J6LO4i60fIBGS4HSOjyVl8UvSfTVO4xcZgtuafGL5Q4xMBdzmf
QJVU+rfb9wBdK6I+DE46rI67Uw8QZnh0DYK+85KyfK8XO2p+90tB6LQxvZzI4EVdd+xWiVyFHc04
cMosK7KbvAWw8tGRjK9sLAzguuBAGWopXikLFclFJwfV7DFhUMuXEIF8+bP2hyA7lTWGHpu0BYzx
iPnS7HxP2w58iAjHEpYsvhfUOTqGo1/Y8NkC3NkXlHSKua/P8yxxnUZS2k0OhSPp/khFa2NqYeku
3mkVIqJC0RHL21K5xVcaFzyZbJMwjftgHgmfJ7ko9zAD/MgO+L8v7SbVKjaXLoNdzpelinS09/3K
q+6sutWS7d6K461L87I+2GFjT+epTAN88ry2QdM5GnvcxmM2BgeTZjGFysbDyvRckB9fxQ0+PReD
nhaefZnj+7ph9Wu+pJ/PhrStBCN2lY4us2YbqQMtb6vShOoCZ6oG2HIfxwPhxzLzrh5sJLw2Zjj8
d4kqRuts1SQRLzQOx/GE2MMM+zxuxt9uUiTLxpbs1TuY8TaY0QRzW2LwwW/Ns4pmU10XbGjW3gvr
sD+aLKQKt86NMH4JrrDfjLY0w3YsU1keZ4mXQbEBOziSAfXjEJ7dOsjdUxsLvOfF1FtmN2noLrdK
mmQ6lqnox+/0c+fwZkqpvV2n7hJEuKyLYXgjOSvcfTC3uTpXZYFBfJjM85MeG+EfcDXBIbut6Kvt
4jnu8bYQli8e2Vo8+9Z1zWq2k0SZc8XAYtkxplx0MvnJQrfFPXvRON70Gvf4Q1MA6TjVY579XKip
hViCZ9145XhVAawYd+7lOYjGCCD6RNcEvw5QMHJvj9IneJ1p/3/FxDhzXtBV+6Q6Cs+xY4kVoLnp
GjvPT6KYIddAok69k730XbQfg8z4IVkxmxSHiarlnVKggvst2dL63xFIlaAl0dwh8ZS4y1Lvw/sB
UvOw14xOY+9cQa3BOaoHWY2b4uAfrYzoiHAgmqmgFVnM3IVLTw708NQSIG5c7HHG61B2L1FIE2Ne
/OG+UDMy9o2s6POeS4A245NbZOU9QVuQP4jUIbfa1Ix0p9/CukyyI40MbLGnhEra0a7tTi9Q+9uS
2mOBQcgReEg3Hup2LsDGJGWa3CCLSrt9OxrsuACOYXs9MAkzTWDQvbWUYwsf8XUXsYvvixFGzFtb
h8kgHiiPJfILQfcc1js8xw0L6cKhvJxhOW8XVVU8NiIi3oJs43Dk/9Vc/P/syT+wJ13kXtQJ/7ey
+W/wyZu2H/MVIvkfT7/7vhjbnkmZfyVQ/vUK/4OgtOlC/y9zEmtXj6mTBCUJqCgPKe5fzq5R/P+Q
uToOshbax+gsEJn85eyKVSyz5VhzrbOBjCyBo/wfA9u7D93Ih0tv9rv967//o1FYkxQcL//1n59q
oiECPUTbSFwpe/wfWDys0Ou2t7LkiyT3Dy8iYJP5blJlpB/ad9fKf7k2/8fbfbIWQ8sWINqm/sS0
OvM9iJT/XoN1MvpDYDqdZy9X+NAtPMJJu+0nA7YX74TMR51eRvUl07xz32zSLGysCpR5IKdvVCnT
8ELS5fCxwAjDfMG2sddY3dUA8d/mcor5BgFn1C1QkrK4L5axnykrNy4g8n/+Ip+uW4Qom6H7dykZ
Aq/4s0Y07TGosXCNeF5DgvY5aKYkoIw1g54/hlNezL//+f0Yr/979TqitMNAiEd7GBqeC6fn71eu
tyS1vCbKXvHnWyurflNzk0TBwPHGDjRU+2D0sftwIgwOjl6HcQLmhx5ukchqRXEPhFlzRQtCpa9o
Bai5UEHGKxTojkoPS5eBePYsj4snco/XYRdfqcp+CHyZ8iC/U/hLVdwvjpvXv+hxUjViLBT2deNi
CgLgKqy7r4GqhLqg7DDba8y7dhKDDIZwnzH6tIelwyu3ac9PJp580qUqIMxaaRmwyQ4G+hjfIPax
CgqwLvpSyXAWhzzDeGezwDkBs+UMPDfKLqGsh9rnhZj14UsWMQM738LR9cV1n7Q8FS2Rnn9yVcUF
ou/Mb1puGqWXWYGQ/FAh6U8P0xzbww39LX7ToX+VHnoz8aHtHmblCR54795S7OdDFVPjn2fTz+IV
Y8N8uCHb7pZVMoNGu7DqfHr+uAuLkVx5p+5YTiREvBhndcn1qWdUalsrhjN9u7y//kSubD2SvAb+
KY0ijBOFL2GZ4+bOtytDLF+djRUOk3jtTJ3oC5tTMGdQULsDffk2pBx5QBlPk/HjOQDvx7/jPsIX
GdxgmfydvQQw2bZembuz3MjCQp9X+iPLbaChoR8+jAeoXpaCIpCruIiBBC0f7J2MQuPjx5VjGGlF
QDd+oB9md8igjVt9zVZBX2z1U+DgFIeVc5Ze2saijmt3s55H5tRt7exdW1YxUUwzsyhbJbmxoN54
0oCuRazijh6TuJ59/oSPmMoUiDUsF5S8Q1iVfPqhmrlxeWSzjuvBmnhgPBVwK2ZaGevnft8TJhQB
4lpGLc9qjkxsuMH9VonXiTyqRL4/0jLKt6h6607t3UCPVHmKtneCFFVdkEzfXUAbOepFL9Xfynby
ARZaQZp03wO3dawrsGw8etpNR/GKaRmrjOOfbx/Nzeq3+b7KRJwXidwSJ5rxKYmKtrhqE+rW15YI
+HCRpnx9WRPJqW02ZVxNib7WUltckbnLY5gO7q0M6n75SWfB1ndxQNjzbNVezRMUxtyNcmPPHo+0
htQbHvMZIdD5g9DtWBkPEmk7/wwUrZofEk4anYE1bebJS5m8P0lGUcMLG6sF9lUUmvwPdgbsiLBs
otEJJHucux/IBCbuxcd6/esPCdv8c9UCAdjmbBTdj/jdUBmvD/l1tt2FzcXtBlAFG2ycePhti1h7
W2jj9NARiP9x9V07lRTLWCzL+5aVlu26TYnECY8tkG6XKjk1uofm/SH55y30k5R63bLRLDHRwZAn
kySf23/sLLUKQCw/K4qVJtrQZvPrW0/Hvetv/vmt/m2vJmdAdsOYMUpjZoY+SUR1Lacq6ez2BUSB
Li+AN+v5Qgyah9jREeMV//x2n3qpK0YZVRRYNGT+HBCf365LEPP5lDdfbDVmOA21Ccx/FJN9dxAM
Yupj4hVd9IcGrvNv1zOIAqaZaYTw/ihAPymk2B4K2x2T5Ln3O2ddSnWfZ3rrJFY+76qW4iF5W9aW
b4sNkH/eiTDvKEJ4QtV4JzJ7CIp9O+S6LN/wKZwds7ecJc/sA1Um9ol/vkSfZx25RvGqoF8V7iEK
/s/XaGxbj+fXi5+zqqP3iK+J79PpsmuEIu8nZr+Mosv28yKmhR2LTuwpel98rtciWPzDE/IZDcxx
Htmxx+rjY9kI2j4d56q1BklfeXyZshwB6kZEyG4QH6g+YUd0s5KjViGpFh2AF8OOu8EGIK3yDUUL
jrh5mDgMK8rrLLum8PWAa1bFwewzJM1+wgGmZ7w0ypjqCu81D/2eGroqv0IFFUHEJiL6mk6HmQma
KLOtJ9QfLvl7EPQv0uV16JAgjziWOVaa758H5/zB0Nic/fRJ0sBk6Lcz9hT7b3hedJ6mxjGn1a/R
VmzUHdgmcd3hBEIryhk5jTGHMj2itGZRg7rQuqedu6UKw97WVpDCT+nijcn3rvLZLnwq2DMemZpR
IbMVphTDI+13ppficeAk2pREiIi06d0u987ip+0DbBr2YKUUvqXspcyN2IfOH8vo6FkDKD2Nw8Ad
e5uOjpk1o//Kai8lNRtxkhFbGGdrVOFR9C52feoatuWy10UzHBH+EI58HKseR2l6iZFS6zzTaW/K
vcSVnQx9DJXVBs++duGLHjJG7cgHVyj6IR5EaM23aYcT0YH4GZe0KxNRc4ku5NwRJWwZhCMwK/qQ
2GFAx0IHUAPdfVt1Z87u4ycZn7bT/bZwK0MRbioWIXu59btItXjDGapLxyyJ66E4drWhhoNzpM5Z
dcabmVA/q2YMgy8zvW+r/4nKyvfa/RJAxzyEGguyfZWstu+yoqVSMgwdE8fhERjbWLgwGvYNjyLO
YC+SsnzzzcSFdoTNrXUrq6x/0ZTgjz/OOiwfkMnskRUt5AE8oYa1AB+M4PIjbPdtvfANODQoR4GU
56CwkbO5EEgSggaGN2oTnTAnWjiv8rlVhMZ4TaZUa2Cr8cYQ4HjO6eelwRfsWSqe80EtHJ2cNBze
rkADCm8WnTBxptbcDtRZ3FzaE6tRNooQfK6nmjTkF/MwRrwu9D643U5nsQJpHFndyJd5j1NQGRET
/XVelmmfTdRi1gCpDgo+/sc7Sj2shjFW6J27QpUJYjg673FLMH4qZjBOp4+4tn9fE6i3oyw9GhyK
gns8qa3mUsyikoy9oqfmYs2Sm/0rsFMCC5/qHj/yBmoO5hRQkWZtxyk3+sZrPd1Mx4+X1iWiixbM
QcNI4QH6QySGo/+ePsxTYqewFo2kschmXlWT2i1FVed/Gtonffmc0pBbsw8ybrpyvaHs/D2lMY47
h7lI+xcZozZDDFahC1M10g8KsV7Tv1Eb5OJZwH0IOJO49Lsfg4v+Tm6mUI3TN/pjBR15DG/nsDwA
XK6baRd19jB9ixKLwKl5396sxIjpWbYNj40OM6dCctXxeJwHz5nD28hKBrlh+GCUZ7+g37ORhEJc
x+j9EWAjZV8dK+rUPn2Pkti6SLSof5XIz/q9Q1QprnE25qaSj6AI21d952OS6KfauVcqdkrrygY9
R1O8SdV6VNKSKjr3WNVl4ckdjIFeRfS9A2xX0bxQKKVPzJIgQjOeXY/Nc+O1FjcRXVse+IepMmnq
XOsccpq4RpVIioa+iCVnMa/Pp4QRS6zmYGuMlu49YtMVySyzRi1PCZcxxW4UbjKRYJsWXkKJjMyf
t+th8pfqRgTuGFenoYVDhAVp7Pf1s60HXU4IgZyR6AJ1LRThm5xYvq0ImcfRA5rQFKjNsLx1lrY5
BlJo6zEfHC5SOCYEtvmCbJ1oSLCwkiUjpZ+kJYZduqBCuXDm0hBel+OaWDIT0O+1sjOL7aCBenr4
2NiCOq+gBTYe8LVtmcZEtLVG0e9vS4Pz137JAYa8fSRQLgujrzciGFV7ykG5lW+ozrAAQ+6qmrvF
D9rZBi4VcJVmTo7ybTAJx+6UC0I3p6g8LcAe5H7+FKZ+lz/TzsP/GYscvlHQ+47aLqXgtheqWsQT
pDMIzgl87uSOq0iFcIvFKljz1EdZu6+Lapg3oUTCioGkZAdMoR2J18RSfIkxkmQq4G3XbNum+tc3
6VyPR1UEiu0P7arFqa4Ty6NfHRSOLtSmYsNfno1Fn2TTptBLvuAz1Ypdq6cOPNU0di4WuZGumQKy
RodO+Z+GZLy/L+AYyiFMHSahwgBeBYHM3xdwkUU9WXw1Psc6jNkGRdWtQYU16XWtLFXqstQ+MvYp
H6PpG+pIJa5rm07prgHxHV4UOGboBw8ckN7MmAANNx+VoSjSa/mhTXhgLZlYS3aiq8aGzpcClLMp
gZBO31Qa42G6rSbPnasd5uJJ9RvxfKCbJw+PArIhuxasmLKsSIc6PyXDKKXLa9rvdw75qsvT7yFr
j19COzWAnmuHrlGz+UiU6L7ymCbVhOP03C2owFD/rOWGECH1jhpRE5zWCSIsoUjSqLu0ikM866U9
3HorC+H8cRoUFRSNfVpmLImPh0agBKOOlY/eg20nQ/cn3hGThn+/OytpiPoenFQagUxpfB5hmAca
44zke09OM8L/uJwqXakrGxKMrzR+jOT3RcWhF5TysXB1P2QHviIbR+hW5fTcKo8P6JaMzVCtea8k
DYvizPv4JUfO631YbHtusWykNPAk4aF0P1IvKoOH0riTwLkx4iZU8KXKN1NmrHtm7QkzxsVjNco0
Tqzf5N6lh4mbTsyzXS78/mSneXFvt8yxPPfJzE3PPeSPXz5SbOYXWCrMsBLtZENphRcdXPfp+eMn
+HazIqvCXYswVdRN3xAYrgtMMbiwoERMjdNtfGUi/2EexyX63pAVGoLowCDfgclEJLzPFXk1OnQT
8DfsXelsNm5KGH9Me8jprx3SZM7wJVrDTpoPLUWKcShdosGOMR/OjiCjqYpbJAUVQob30qQiiuLX
8WOXXz9qRcqtOfRn7VNcQeRJle7jyGGb5OSuO9b5pgU/MeDIyC78V8mGShDxOv7N3fqcMi8uODZS
j2IRsyDcgXafMkOWHvRSRuIyi5wGaWlHH8kJtz5dvsXGn1C6+WNLlMArTG5I52MTFKSK81HlAzoi
wLXhWmPKczRwkg5mO2fUohDR9OswnKt/VU0VtYjJ8nm8kIOhHhABi+9+lAvISWJ0zrRtYYmSZmPD
Q+RcwjHonZW4XDdUl9op5Xx2QJpNiNcqtr1EZJwREFm4DCkzIHyyj6ph+14gm5mbWUt4BbfXsazB
eoQDPE/UhqpMPn8U1Fon5vTOE7M+mbnISJQ6218ryERzayDsVrirHros5v98fGjHVeupm3FnxLWy
3TUEJ5igeDw5hLsf0RWyHrZ807qW8DcdLDj+AgkoEu5TblBlvfVDz8ERIvjvnRuvQSL6xkKiQiRV
pNimWkZLIJfT++LR6IdgIKqvdQNOhCEI43DWVo3FLasTQUEG6J12im3QWyqhYDNQ4emVm3Jje3Iq
rP2maLCt+tWIgdUSYx3JFoeunw0zbic8ivf1R2Loztn6ZBp3DEv/B4EnY2fY5SWVXe8Wb2Z+mErV
WtLsod1AkPV8iK9Ixr3SJkqJskaxWzkMdRWrlGUNHRj4cG/9zOnnL3YXTMlZUBkkKnuvHS3+4rU0
89PELQ59jNVzhhfy6i6FF6TJ8DikFYGtgod55jhq+SxqIRNnT3BSljv7PVyRbsstGK2FCz7H2q5v
Bw85y51OsY2/niYn7+w/JKr+vx9jUFYi2GjMRML8+Dx/6SRdiquMZ549y8QLoz7ItMMrLj+ZaSRy
dpJoDJG1US2MLYHOrFtq5lCk3zvjLu0GkZptgIDRPnJIJuqJSZtiubU6g7K4HaW3nO1mXNDqT01H
qiRLUErLlmk2jv9Udtx3fAOXh6UqXfdONvhTvCrGjOPfrm6inwoPRg+ls4Xl4YMqHN5w40ejorU4
2KBodl4zFykjas3oE1nmg3qg9d93J4J8VqXlh4S91aJDotT3mn6gVZr89GoRlTsVV2t6hVoOj4Ft
m5UYYPzh8n4ew6QKRs+H+gu+S9gvfZ6Dn+s6w6gjQQcvyqpnAGpGZET9GFdtceDY4ERRawH+TLG4
+fMU/ufKTxwB8wCBRI8ITETIhOTfgxQ7zQQDiZ1/V/gV8djJsaceWf55qBSuseOlGNE8FPV9y7OP
ycXeHhoEIB3BW7LY4IXUMHp5+lSIIDcZVLM0t0z2tSdCle6diTqcVTyKMy4Z0lOZNqIPv4c1Jd74
ochcvulXNKZT5w+b0Oc8iTbmo+gNML8TPyLJMMKXvGa/e8Bzte8curoNxd69B4KhuK+nqsqvGA1b
xi3G1q73SPHf6q4nBvrW4KlYA5r3LkMxU4c5ysyzNEEtY3oogGexcChQiDWkTElOUHKjHEXoKQrN
wYPhNlWXCS6b2jYDxtmvRJEkNhA41wh37U4eW3dZz4HCHqnay27x82CrTDm1e5zbpvG6aGy/3k/c
OHw3h4U9HYKnxxneIIxls3xPds0KbTunlsdZOPQhvzQthp80uuSAznIrJAij+DfSErBMGF4gj1v3
7oUY4tUu8and4abJxg8bka05yQtaX9Ug1mR/oe8+fdO1w1PeIfijhfOx85RZyl4K8pHYbldmM++H
D0tDpTubF0L+dli4YLC61wTeW1Rf2Ae27LW3UXU55wsnOIeTFmW/nPHEQbLmYGbUvwJOCd1jDw6O
T13ljACNu3ygk/qYKJ9FimFmYuxHNTdSof7osIy4KYK8LE+MQaxO9GmS2uEZM9cyOH7seqlLA+WZ
EyOa0j2TVVjinHg4mYKie9kObD3YCjv+lyEbtMOAhdFEQBaTUfHWVOjgHlTMJdyHE0JS7qXMuBiZ
owK5VYiKqkenjsKMi2Bn7t1HBUcw4+HezvAiO7kNaXE3y8tHZNyG1cgdH5ReT0wpGt5ranFMuWB4
xhZnJ2tVjQGDIQyu44FF7DdirV1SYUGn/a0ohjVDNxN3l3LvUrXlW4ZyhbuHcxRtnEzx1FmYCq2H
dKugfOwxIkePbId0dt5EZ619oGhIiJVLg4vDbkRkRp/x/Ws1VDj0Q915AQ/cMhLatdG0zD+S+H1C
xBc9ZaEsZSEePv5A1AyHyo2d5ETp/Xv7I+g0sXqmFL7ZqgyxoV1hXLyqydfvbOPgaj2SrzWcteix
eBY+CjiEhjy7gV2yYHg9ztv5vefUv/c4MdxNkf6M5ZSf+3B1Zp1ri/dEWEtg4wVIiY8jWGP7ykUZ
7J9tNCrpCU+61YjHEzwl8zixRMupKQkwktqpi/uPdCP2US09/jd757Fct5Kt6Vfp6DkqkPAY9ATY
ftOJRiI1QVCiBO8yE/bp7wey4nZX9aCi5z2oinN4pE1sIJG51r9+U9Mjrr8wO+wKxq2ddOQvJHFW
e6XzNezToCVf+msl9J+TncULeR+Cod/QXfpt/gX20LacKo2x2qX76qXqrzcpCIxkg47Fsv2lll4t
MjE93KpAlWxjevh+21lOqlNdQujC8enuC+HEyzkLzh5wn/utDHAlf/XaHGeF6OutJUhgm81+ToVc
pBjM5xGmPxBHxpMc+pDXIg5nlz0nbxxG/MCh3J4Fy8bp5atik8Vq9b++5o+9adMXgNBvl6Qmj3Eq
o4iUhZeUoyRrgZxEi1PRZCg97QCLVx3VHp3982gWMo8713V+JXqqr5DJu5uqq71DOjUWpCQa+OPY
d/7T0DjrpR6F9WaA2LYHpulNGXm5zuPZDhBnMkoSP2cWzjgiBTpTsxblURe1CUdp8pbj4m01FkOo
dYwBohqJ7C/dcLXG7Ak9c4KZmtPw52LXWZMe7O95OPSd+R4of9oWd2U9cV2pfcIPst2XxuIiR06w
RW3PtFF2tQfcbmNPrXXNeG9DFkzpd25UcxROd0XeQUDvxdRlVwjz2d5RjTxkGEabt3YlmHmAoKIG
62nt7+Ypb2y8EHLxXGOV2R8smG9vtYD73aypfB5lS5j7RE7Uogdvk4V5G2KHRPVD0FXV+wSgiswR
qsWrbY7WH1OVyC9NNgEbXjHbX5TXYfEDGYioD9pUGQAV+q42UqmhEc7Wi5j3A8vdPowW5ghq8Oz7
fvHKB8dSxrOfB/jeyQR0uaL8TyPUIIF3Slpneiol9ODXIYQawW1YPbwO10zdYO1p3Laj1/jfnGy1
agQaNlMEbTjymrYJEmXgmy7crbzKkgi4drpHXZ/BgmdSMqJFmFx5dKahfDO9uv2JPa9N9NRsL9XP
zutCe69595I70tB7shrtLl/eGvRbr9C9F+eodAsnFMwySePaNauLiWdc/2iz/ZrRFNovhSyLJ781
kmCH3ocJT1dafnaFmjyVcbPq+clwq83H3pvDcI84tn/3NJ4OvdNp8EFjiZdBhCoqcMOjtF7s4B7G
ABp9ID3CzIxiNi/L4BoIfixfnWp028nRwg71Z1/m9pkdPd3joE0q21i6dARB7npdJGkeH6kDu4WY
to7if8dAuctippn+y5zBRdeV7vID26GAsLHmyc1sEs8Tu4sg4Q9RTnJ2pB5bJOluMO5TxD7x6ljZ
naGaIDhqt5y7yzxBo3thEaDnnvDuuk8zZ/bPVTWMC3cLnCFae8vctY4qXxPtlz4nQZNdK7NAgDh2
I0e2GIwbzNmT8ChDBcAmXTPk4tzxJIbc695LU0z3YZr5pH0vXXkKrclrvm9S1s21EFeQvai8LLkY
Qw8WYLdQrXhrQXjCwlnzoz+PZnZvjSl+OgPWp3kskCD+rVJsogmCIu+hYbGbEcJb/dZhrXehDq9e
ydD6hdLAiZjWjRnUfBiCO3fozV8lPsrXKhm9JMJioVJxJeew/oYh8WaWsGa3EvGUitd28WIXu7PH
PhxkFWEaN5ekWJM+UcGVFvuqtlriShv11tbCJ6t38W6pxVyGU1g95HsaXZugNGwSQHILnJlVZWft
psGBscswv5LPHEXJ0TSqIo1wtW3Sg5mMc1TjgbHHpEnerrBCvgFc6xXWsDBxNDCQPyWe4eCzk5Sx
Sif3BsxsOcihkcWVPKj8NRyIjeGxFPUfGMs1dYjnleK36AQuDvOSoceAuh2VbZ4Ph1b01kNZQXiN
lWPPuyIfy7s6IFt8rsMMXSKIIDF5qdlCtCkW7KoIQvuWZTrHABrATe9claXZPhngk8A4VfC2N9+w
cJ/MtNBYiFesRo/UeIQGmErEEwTZE1pHp46KpGYQ57rqKDmZQByM6ic1/2MwSSc7k2Ju5iRVolko
Lad7mQpPXMzWyc0HtBJbKUYp1RxzvwaZaMbgB8KSsb8MAUstbhmAIcLpfIbaa1KqfNdg3POj7ozg
smL4W+8D3BgeU1PMwQlmUv8U5oYLm82srtmcyBvSRJM/uZGlK4jpJNnrGOAelBTthnuJ2BuqmUUU
QhZNXK2w5U1DDxK4TL4NeTO3sS3tJTwkwbBxtwccsHCHSm5WsdTiUoMI322zH1agUTaYOBrm365E
YckOLbJ7mdF8nxrfr37XhBz+NYZJqRvUAs0Nw/35DExVfF+8iVdnrP3gmNest8hSiqect2AVhFeb
19mHP/ZsyV4KdCVKZhF1aj3sEtdgPWkpR3loyjywbt2QOvh1sJVLoceE2Hta4S9AVhY4IeBJsrwK
bEd/IYVjv08qzDoe+oxTQdpu3Z8aZNwDMmqr85nptthaDBpOzE46DKTpr+jeUAojvA16XvAfHgUB
QxZZk2mXjtOprHFfi6fWSQxIWcacR8TvZt9rTGeA2BFKBh32IOXYH7BlZz8NBxNQ3cqMETUYQl68
DPNu7wcY4PwZVD8Q7TgGHqOHItgG1kE53CViapod3CYLR9rZOjSK1IAdlQTvJ71/9hcPBWVFglZF
nJAIlr8dBHBoo6o8R7sdyD4SECUU1aHXzHgb4DoRWVQW0K51n53Ac/ucnm1hqu7bo7Zi5kXhnq0h
me+V7gP3Aj0/O45WqJ4H1x1HmEwM1O+wza0PrV+WkMEDd+dTsvL7rFmYkMxt75ymEC938EXG9mbC
9JLQ2DwsiEBjhJ9Emb3o62Kki7zYHdS521Jla/EMfz64GZMB6a4NCrtW7EEz2rkM9Gu6OrMBeyFM
ivpuLbpePzI50uEzXgoZVYa0HzX24UYWDXO6BlcVtoUdSRtbgB/+GAxdTNTXuu5VnwXyEizI8FRg
gaUYluHfF3Wn+xPCtMCKLQm9LAqb1jqQoxg8jfYwPSCQ7eajgpXYIsu3eqgOU/kEHibmS+Zty2Ud
7JFZKJgqRDkTrT+it/qjJH0Cx9Q0QiSFqte6dQoHT5z0Cxv5/7Tq/0irBpH5P+gk/zet+s/0tx04
2N6bj/+x/e/m/Zd8/2jlv1KrPz/ln9Rq1/qHZwEkbC7hWDvaIXTqfzKtPf8f2D665mb7ID6tH/+b
ae2Z/4BFsVGCSOqmKbK5LNUOOvtf/9Px/kEKCfwmd7O4ssiB+X9hWv8rDAZXm8jjzdcXxjWMYcKs
/hWGahb8gsC53PMyiiGIi0+OpxLEv+2SZJNAS+2KZ2SdcvkPY7oN4PrfNBx+s+XiYoWDIHdno6P9
G9UoW6mqGZbIM4lwjThzO2R7ZICBD+MCfzAKHPa/yE87w40VMoS/k+r1fzIy3Rje/3YdgmksXxw8
jk8UeNH+6x2o2j6QYeeKI1YVYxGXBWOMGKQp9XcNf+1bi94J136IbjfWOKYFHk81PWiG+Q0jU7sk
cUaGoUsiepWTIzA7xX2X1UuJDFELxClJMDd1jL0kIo+6Kv3pMlIaP642LsdMA9yN+5KhwMvReYHm
Jo8CiP+3bYjuDX6nImbV6nOIAEjdP+CsMG34GlSmDIHErjPJwDi0TcpMBjoWzWrZDFQt1PKVBFoJ
l/xOGHn9g8o7rU6FCEr7vg51cCapsU7zCDdn8VwNuamugGx2R52OyvXAxLl0L2uYDcN36iyuXTLv
VtfVQJJ/zvXAb1Ias5JzSUFQf/SErDOmgvL14Ey9R2HA8FzEAwk0V3h/3dDEX79kbG2+jQnOpt+h
4ekPImWAcnRSJn+QIMN05VTJfuGdPcBIcFTwy9EKRyjYrLYdT46hPobPmYJyCyBnZUCgi9G4BXd1
Cl+oDJwk27voZqxdSQJlFQtv7N6ITbeeNT6gsIKRTnUXZllOfSA2auSctSrnlZEZHimzJTO1gypf
fS9DxONM2bzUvI5duXo7lbi9u+vCKXsMbNOlp3YQd0ZmDkx2FtgCUCCyGfdQq0vV/ZONlExT9zYg
CrKikMmdPJQrerhr1vchAWhBC1YYMg2+EZRc4hHnQRCpyS0ChP7KQtdeTNWNnzDCiSdjLRzMCZbl
x9eTzl3ZjzvD6Td+SlJ20MM+f08Q1HxIgvWOekhhwdkXyBbElTQdAk5OFq7osZyYLkRUM2GDJ0fI
iYorFOuUfQwQMg81G4CCET/d0zyu5T7UDs0s+UoSwbaTlC69KiP8nUtxX5LA2zEQxH88bLLnpaax
jgZISz+EDqd0n5FSlQBmTONyAn41Ftw4dPgKktj4TNct/Ny/dhz9yX0yROnbe3PO5vnmi09N2cfl
GKvv2fsBy/saFNxn6bX0AowiqZWHmH5pm95zattw78XG2yrx+bVxLhj5ozMS5uZp8VWvjvMn/gS9
ku0NLonZXfqxAvOB/NINuMV5/m9oKeW6q0gbRxnv+VldNIcBell7kxMu6N+kEP0xQJh8Lb8VPVSo
H2GyzYUDiZ/PYU5LdIagOqwIN2g9+ue0Fl3vAsgzCkC23RmQHJmdWfeDbRvNxVPV6kARBC0/arNA
zhnWARjm1zRmCckyPTWmmzHgK7pgpXnquKWVlQ4QC/G6es6KlJ0hJey7pvNtUknbZQ+YFmvT72LS
11O1w7guaJ55JNBPKtoDBt4dyMxJr1VoXTWYbx+Zn4qLGvbxEPPScqvRL1qb8JEshfdFs2qf+26b
c36+vNWqUyZfZe8Cn4FAsyLgjUywQxln2EexQQXEApjqRsw8+XhhQ7Pjyh/6dzv303APFwQ3EIbE
uf0zqdzExBdYOukeXt1k0FNpHjC25GX9DEthtuNsTSwqp6z19HvgLUrtypUyy9znvme2UYDK1rmt
HEs7twX4avDa2UZpFpFDcv16DRCRZAjDEeEh1PuE84KAFVGvZS13iDLYaJwesqAL+LHyH1Ay6o+S
fRzkU9aw4L6BUmyviVOxbHLilQukd407Xnutwy4aOfTU1R4J9iT2HbYM/cWcJD/GVm4sA1kiRfji
28Gy5e8mOeKGuIeakhxMPTJw5+fyATsPE4+bz2dB5mX3tgqXM6eQ+KtFZZXpD3IutwvwYKJcqgbs
04y009YZMZS1/ggMuNlx0SQdSnKW7UyD0+oPRngM7UPPAiIuZMoBkSkn+e7TuFSbaLYsdqkz2uqM
xUc9xmsPiYPGJeMLW4RalIct8Q4st9BhgoXjyM9FzewVrHt7BftxxLq9SHgDWw06RRZlrz/SkRFP
5Mua9ekvKryZTK0+6g7oKxpVUiHCJwHFinLRc830ZEN4PynBZw9wGuRuSQex2SXYPNI+LxaY5J8K
HrIHAGJzW/Mna8fK5wMEXm5Mv1TjZWThQWwBr8KRiBKsi80syaGBB4h4vvQRrQq6t66puAtJlXNx
XycMUlG2haZb9ccwrmw7E/03OxzQZf3aGXj1QIAmPOteDONG6POx+Dtt2oH02uUNPEtoedte/0V5
mxW6s3PDSd3/Eo2tBEqPrOD8cRtlPSciAdSONky4jdvSXORel52AYfuphOpN08+w4VnwypjUwp1X
UnKPcE9cO6A0byvSkLr0vyocKSDZ4r/Rfwd04PG61spdXzZ7pYgjKUFzX3Wde0LoCSFv3ShqZ7Id
ZPPkDuDSm6liYT1vOx1WOYZXMMD4fHo6+WQTmpbVXSBiCCydYY/D3EoDIzx4DqLXw1adsQGbaTWz
9bXc0NTk1IkTK+A6WziKTNwxmGA39JfFsFb8TSr94fgQY89f78rqbLeudnXvHodwaidYoGpV13aC
v79jUMvXbhCY40L4uUzaeeZ9Kt2wsuipTayus3rinbPJm7QiM4A4FwsTTt+hKVI+WbsD/7VZR27i
5yLEpIlrdtsW6JqVxBtmDraAL8wcYKvwQPp7V+YMKEqIIeRI2L2R3Ytxs7BzbDl28J4tPuxrEjSL
igUUtoH6SINGln/ScpOwTF6ZOGeH4WC3gVUsC4KNWK7ZhNotG42wu4dM03gHFxp5DnXWYKTYZYIh
I8RIfpLo0bCfLWo09vNtSeKFaLA9fI5WG0/OvHrbMpY1y9r7rBOlXeLTtjiC03OYAs4kW1Y8ciae
fCBCSE4mtBCp2rveXPGw9RywjsAoGDtKTcbg/muLU5BZ++/EkHHxbjr7YzSDdk83gd/wMEAzNhoW
BlzdpUq2TVdgZMGs003G/vtUGR1eSik7qMRO3o6/5Hyju6nb4PgwQXJF7Yg9jG+nvxAtSZlQDiW/
6usKCbHhWRNuuy13b6OnoSpjtWCQtc43OdhM9dGkudGdSm639TYu6TS8A04V042vUhtCk9etdnLt
uoC95WuDzUID99/OYV56CqG+YgwOQWbrzgmswfXMdxgROQZJmruvoqFAv23e6rQY9f7rKbqrDRwx
5p37AFqZ54eZahBcZvawkIFfOAAYGA7frtwm0pSE7Og+8FwAMWdNc5hhORtY4euSNWkijSA43hr6
nVGnzgs8P+sirLKy3x240Ahbt8EkCyfrmWKOZUhJUfsvkJMKpIswiOqjxEXvZqTmZaH7AkOcGsk2
o9bWV8WpIj77xSp9MUU6xQ3Xt/2Z190qoNx3yUqsXN2U8y5tNi7b8kkMUrbDNg+zpqmunqiw2AN4
5KmYDZOdHwxKpToyc2Jutqambp5CG4Oa2PpUzQLO847pdeU7f51XCWquJJKf2sWV6jKh3CoyfYXh
a8ijCsZtoufAraOYXHq9SUVzmAhgU3ZkOUwi2Ip6/EY5Y72C64KYxDgSBaYSb19vEl4p+mPxEcn8
wY6e97EEPYGLr/BbvGQjCvvd6gu8QRzFY4zoqhgYM/ckP4uFRxH2zyPcybIkqloA6V/gdzNGKHri
q1qQaJqD7XT2c4PbvRsjLCJdVfViDK4dBkcnbfYyi7M84UtTX/GKDZ1XZvHgyhJ4CWtHziuz2xYz
4gxqSQ1L4NpiCPuQT4DHKDo81r7udK7igOuli6r7BI1HEYooMHPn3PaUVOeZ2CM77kgbxj9gbSqa
RqsISzZ93/3+xdw1bHbi2JhqPvarHMZqa+JMtRcKyq9f55uSUy9XHGCzXXL/GdZQpbhKsEe4LvT/
PSKk/OjOOXuO1WFG/Y0OmR9bNaDE0RQrD1lZDdsbO0PgR8z95vA0rgObEZ4hfJnA5ZyINExxzqFP
nUWvkg1GNEMn+QkbwbIEzgNZth47iRYtZgbTGjiwpKq/7VWBAaB2dVY/pMqGcBRVuOriptGNUxIT
3sml4/rIN2Vbzdxj3mBMF7njbLSRPwfzi+7N/IiJJ3tSgr9QHeOoOy13PI9+3vtqtI7widz8HmfD
vj15Yc8fQZtBXeBtvBSN0CWL3CVIRwiZBLdES7F9H8+toKLYxUybsVq67U+t5uikbmk2iewg5VM2
VKb1CtIzrnGHkv5WhQto+tc0uuhttkMzyLq33OpxvzDw1s4+LJDNdB+6G5sE214eXbmk/Zvwtv59
9qjaWCzw8uCczP5Vj2OI8DRTQXqr1ryYIdhZ3Vv7ebjCoOKBZujf2PHmcHQiA0Z2cxJh6j13vlqz
w9pkYtoteFrqvV4kDzfP3Pnhq3KhniN81NJF6x3UktARGWBCGI2uYdUds3LjDiC4pSYbaIjoLTGX
UNevxieZDNbFFDTLfGNMGVv+15EruG65a/GI6i61S7ongjvJ/yPP0c4TMrBsfPkassOCosYg7WV7
kz4VrF//jGEu9VJahkOIAtrY1FmQRPhl+GWMuHSFFbVKwYhY7ufcWJhwOGZh7SvTMJxjjluShQl0
z7L0Pg/ZbMAtaMdHcgJizMFLXn9qrksfv2bEwsTL7Cu7qMaXJVk8hn8DvhsUUgE/DxngJj+6Zgaa
aZay/R0Y+MDE6KXZMbrWchaaBE5iH3vzjQMUzPqjw/TEfoZXyNYA1gRhZPDy8OarhnR9pwl33YpY
aF+yTNxIVGH22/Sh+1yweMiPgw/Z/WyWW/GQVdDPH+fP+nLuCrJ9F1xL5mj67PrRvA3dqZHmdu8T
g5p/WM1m3CdSBMttNtoOsl6noLn3KqHiPF2NP0lh0D9YnzT3bga+AdbqeF6K18zeqwkj2J0NZTrd
d6JOW/RSdp7sSN1ygGKSovFvOneFmjfmo3VQFVUQQERanJlqVAjXeqCXk0+SwszyLWy9c1ToyR0m
ySY5IHndH2vfgF+S9LgjQz6iZ4Ky3exxNA5gEy4GVWsCZneYdWWfsDDqvtfWiEO5YWnzpnbS/M72
G4RQHC3Le4/pQMPUeIUrihXL8oGiVqA3wGRI9WujdhWLlHxs7eubjOAmyPSGK66pU7lvve3rWw6H
64gxu7tDSjG/T5MwCbU26/yImVQf5/m0ppfADNZjWYvmwlTDZP6FheiOAjq7A6Wp39H69X85ocI4
Eb51sYnSiyWT1l1i9UjKwRgRVcIw34dZwSZBvnkRGShjQbL4vDipZutaiizHM02Dt6R18BQ2qXph
vD5cO7eQhwDzOY4Uv6fWKm16b+UvN5hOhu8Ork6RoTW2336urWrfKHxZoxYWKRMp3LeprhTfBuAG
n3XwGVh2SdpcrR7PscjG/nN9FvbcXs3F6uW5h1puRlAou50Wyjn5hmAen+QJflUDbc0tiSDqqWAr
ujAQy0qKiqa4MUb1iK679E7MvLF6SmqL7Mo+mN5XRydnWfrZXuHHbp0Hpl4ccfZqxBDOGSB6dZ59
bEDSvKsqoz2605DfGXM7R405ZDd2KIvYyXLi1mDj2uxuCPOu5DVBVyvhncI1kYgOIVMy063VgzWG
8xX4BT/FqsuzW2STARQLL0kvvs07sA9mBU4lg1ffKI034FolD2xLlrHH+t0+tuWI0Z1tpy+8/QOe
nMIvOX/6yr4pQW4eAXCbe6hZ8t6q1ZwdUyuwOfJHKNs45uThbkMV2O6W8s61XJv63ofdw6AyfC1H
kX5PVWq+Wj2+RxfUQbghgX6VERa15lMQ+NPB6AOEEUVAHDeC6aKaDrTyNrr5PuiuQ9L3mAaJ+ala
5vKVSIQcW2wvkSZbv1zuOBqXb8IyNm+2ThYPuPGgJshIiEAEgGdQAXLaDX/zUVpHUpDwXFvMKoyU
lsNLD4OSsnXymw+CO0DNivynzaj5UOdFQsD7oq33HCPp26QNV+CAzvHeJ2BX/BQTUgOOkFD7i8AP
7XtmmeqPm3geNsRWcln18iKHMdgG6aPj7zCuwekMDKpxmcoRI6FpVX4OMNCXHUaq4hvIMl5OaHka
RMMmRduAquQJ/Up9QhJJ4h9W00TkAu2Uzb4A0no3imA42/WC25EPer5vU4K8YgxK7Ocsx6NtPxbY
pKMlaE1sm5z2Z0fO/M62MXyO6FQYETvT+Gb7YfsHfwR/q7DD6uInenhlclzfYVrc3JpNan94xFxs
hAY5PU8DG5hYof1F+D63irRJx09IeSiy+VvreL+dop/uVllDIwlRlTMKpFc6I8DVdYS3TSePnCP9
o6Ua51qHfvUtLOr0O4Fjgm5YE9FNnNMtZ4J6oFJK7ioY3g8G9oEwFcfM+r6Z+FDKitwaj0EzTSf0
ssXfwhTdUxFIPw7ghbFm2wkjbdtmGWA2ck2mbmsMen5L5BX45EXIKMQ7UyKxm/vhNTOWdokhUU0/
O7iD4R5vuPXFAs6S2EvWeHXNTE7qqK2B+LLGUDfw4vN9a8vunOIpR8tDS1JjIUJdsq8pvTFRtET4
YPvl+JTn+IyRxTzLIw9oPW5K29eh7NW3ivPimUwRKmm0xz+Rm/A+MT0PoJEhpHIiXPsA/g0YIE8u
2BrKYaYOa5zjrnAf2GqNF6N2Mb9rq8My0xPsB77eMw4Yxqs3lBd4j/WlqoKZ00gWdYTgzn0WRCNc
vaq0n1dnCW47I23x7O5snHQDP4cy3YXPdPbuH4nP6bEJzRksMSl+DQlVJ/LWRxbg+JfhTBWp0W/K
uHDVyoy5aZ6L2cnec8PR1aXEtwbGM+8KumzDq7GcbYMI48P+MONQesvdgS0lvGCI+smWw175tCi2
bzi/LWkyaYC9h+g3kf2uCtnRsJup/7rUQR+lO7dv6ATgPdHUe2qHRsfKY28tYQrYYT0tmza1vfdH
OGnYZbTL/NhsBpijHqpn+ht5LMyU9z/LJr0Lu0w/CYzYvqF0TL4TOjIxKLL0etR2UhNnkHWMm1Kv
JrHEC2Y3jQqE1DiXut34M1Fl+Vx2JaQVmZgFdLRAfg9BcKaT72cGB800f09Gc253RFdi+Y2zALN1
TwSrRbtQtYS1LlqBhFpS86eJJf4miqC/GxeFcr5vLgstunM0Wx/VwoqhzC8D7UJ4AMEQ4uRst5R5
H3J40gubMFpZlehklY8/LVYl3b6BbvMXxkv2B8Gyzg5LOYQAg5iUxVNAdmYuLfEAR0me2i4RF/xb
qkdEUtjuA44+4JUy3kpyEK4Wr+bVrKwa3mW/NH8DXasDIWz5bc4A7IwbvHGPIdP8CrLi3mbYp+GI
iMPhK9bjLtRBkMYrrgeii1qAkhcAg+RkZ0H66oyteU4Qdap72oIOtGxVO+Rw8i7BK8kEv06K7ysJ
qe6lFBqlrt8U19Ee7TUmMMt+VbbnD3sNOv44YWZ+HRyNx3EhKdFWVu0Jn51+flRYQ+1wt10kPo1u
sGe8ZKmrR2eO1auZjpKDZPDvg81ESc9+Av0iJfKFHnObZqgBR/8BGL21pLp4+TQ9ItG3cOBf8nf8
uDHUDM0ijBy/MMuj1a7rC6oAcW/YLUz4wd9BiyR0oi7kPagByKZr6ZNa0/quoz9g4c7M0RJDuvs0
a7AfNjh7Iii2UFmGRdz5le6v5dhyNunh2NYzJLZSt3+9osyeByQVN3nbLXEVdsmHnxeq2dtp6T3p
FJtfKP2L/oFlpbjtXL/eF/hB3SJRNh5DqzV51/vp0Be12kOi9mI7bdxDx5Dtaid5c9x8tSGOzPmp
N0wZpQx/YmjExnmivTzomfrxtkJEQg5rs/q/IXuEB1Tr/bwTg02uReo09oPfOBw3Kf4oZALMDNvj
ql7CcceDGUnOkDiMzj06smhsi/HZbxWkUBf/ddisjjyWlgAV9xmRe5Md3AWUQuWp8FV2YiuW3i6l
Ff9TisD/uxohdTqScjw1yXZJE7IXCQTyNi0ahkw1sS8gL5V+KDATO1dY+we81XmI12zlw0JKhHNp
p4QIcpEl9Ax92pWvRreSp4wPkBW3rulUACmpPGXWihGxS/DNOaOjjggQ6F/yxKLoSImpKnYkWZIP
oyqiJOyio29DfnIuamYO6HuS5kfX18ntDIZ8wAnlbmaC6W4kQ+g2djU/a8GM9EC6XoPmANo4Hbs5
THbEYdfeMIRDZdvVr72xyUfaZb0frUC99cpbzvQWdJVhshw6HhZMR7P6uYxm83dqoPnlQy7jtBXe
1REKz2xjyve8aIMXT3jW+Oh5DYUerEc/hgjdvp+ZfX1HvDfc4J0v7zaJDu+J1cCYVnmqUcDg8/nW
Wqn5G0NgLWL2fY+UIwIVfCAtmP44/j86KSV5PKJXO3aAYONjNrvEsAQKHeJgEWo11d2LHNHh8BoU
LyazhxYWsCeSQ1H2Hn+qEmAU+UTxsnNHlT6RCZg9jU2oz6uCZBiHuZWQsgPv1bgrucjHRbTyj6/E
EZ8W0vSQXTOWhUV0HPCHvkONzGwywGmJXIHQ5NqEaZyU8nlbEjNxH8exm86IizWmo9biY3ZRVi+k
w/sbWrV2R2c02MlNDbm+qqdmI0kYTQb5L08Y8GMZFpc4bWOokeFqXKjO/AHrDgRHOsbvAsqvftuo
6ZemdkYds+l5/Q6ndwKe8Zx79NfK+o7VRPlO0Em1RKEY5MEsjGmmvCtuM69X8cRRPp8pG86zJFDl
AX2L8bvrvcK/95I++FGVWtxV4WS0d67sHGenLZ+NbVon+9wKez2kHBnge4MtmevCoRv2LlXPA2dI
/lMNOYp1UJ2z2fXGmbuvHtpxqFumEWvxmyGhaA+FlZPoIJEq7RiZFcauzxP/rkRP+sPu0+TdnxGW
s5cD1dzhGNv/aMPZz3eMyyicu7m+z4RdvPfrwkHaL4X/JxgWjPa58DP/UP5t5h6/zk7Qky15uz41
/oYzWirgbLFUZcYITscjMULNnqF8vg2AJfN15FLa381VvxwxfCufiwG9bQp6cNujfHtQbrbAFKy8
+41b6UfulLyiuAjewhZjmQjj1tGi6u6GX5WJJf/Ooo77YAeCLC9E9rt10GYiNpTFcSXo4xdslPzO
B1hlhqUGTNJLCgUsvDDTTr2s3ZkLtIHdGHbN+1q48s2bQAIw2bbuGkt730pW3yHDyuZbyr4ep64U
w0HwysSJa3UnJ03mC/1QyDAYnkLcB2aVMjC2kmfDCgIi6Sk86XH95KFa6hGyu0Mzuyp1BrvDJQP8
+rszLmLaHkNODRAOr9Vm0VuVfb7HwX08s1jX13Xsp18J09PHJOl8grGgzu/z0bWvuHWI6cCpq54w
zoVKGoy+fnPrMP8Dz6n/mzR6YToMVRsOZyY/MDDUMeHq1q/Msc3HoBgdfltGzJzRCfLiwCqJ17Im
N70TA7laci1ANw3ZPnnQJV56fCu/MfTLn9h/XzSQWQrAYVjbQWPdtWYiJ/r4bLxNtDvvCz29GgP6
QQ4GEVICVuaVMrl9EU3R7kgps9ydalXl7WZlYnb1X+yd2W7cyJZFf6V/gBccIji8ZjIHpWZLsiy9
ELYlcx6DZJD8+l7MrAtU+Taq0OjXfjNsSzkwGDxxzt5rM8Gbxca2ktomls89IWD2Mccw9CVKJeCb
nHiC16HuRv+H7egXxzaTnwKHE/DK1BiPgTDYpIUgSEGSzLJP555yKkdBee1247yXdnIgX6M40tko
t3FSq3zrdUHJ3NAd52vXRiF6YJSC0ws5kU29lj9ohAroud2k/xZUQflsmQEiYqzsOYJ6SODuNijm
7wV2oeQGIIC5H2IvEjzQDLfdi5FPkTHfuRUmmGS0yGXxmBVtD69XrCFZAkoflRfqjCd4AGKNWpnf
1CTmY4l+oguNIbEnKkavv1NtN1+lRapfDK/veciT2PKzspLv3gBP5zhhz8Qx43nxI47j5a61ofcO
c0DU+two2gxoo0LaDi92jIyzzUv/6FU2q0I2CeAANzF9WjIAgMNYB144L81wTW5K8DNKjemxoId5
47fRVF3T/8D75S3zVB/gPbguIrJJ/ZD+EmzF3DIloqRaYdqNuCMVxPnlWjEdFz0H0c+O7/UBAkR9
n83B8K6IDwgNNmYiDPq4AkEylaQOMGT7IUTqvjEa8PJN1hbprp/qOX/kwErTb0oyMDwoGF/ixpzK
HVAihDZ6KK+ZvkacUchTR1CfDF85BClcZMYxHajjihZtO6l0/U282v8KPaqfJWLaA3lxwO5BCz6h
/bBffLSuj3Pu//BtidI1poxTw3DHpAgEa9VFaiNl8pDRyiiJKyiM2zmlEK39iNBoGX2ssWFbEQ3O
tnWa+JlZe/lOosTyiYE0+IItMNi2Zp9czRGn6H3dssf5wdeJh8Y3p2uH/i5fMtpm9lI/EBwZ76dJ
P+dVMJ+wmfQHQSmUbbTd5fMGVkr0MKxujA0uMv8EnTpmB1AOIY+EC46hFpBEw6gj2WbQo4cLa5Hv
C4pshB6Y78PaaaObCt3aSyvsma57h0SigPNnCiN/pF8W34wycT7mej0CUpsu4TIM0ZdBu/IKgqUP
KKFyX3PbHE+2X2UWgvBK3UNIEDd5AKBa6uQZcGTwjaqHMdWUVrtgsMQN+zez7caEfJ1XdzHNUAez
TkN3o9SS6nMO3PSI8mM85YuDNiSd1TsKjQgLSWU14VTbEzNlPALvTizJNo7yWNJUsxzOSYxItmjS
0j086WI/WA2y79G1c4KTPO+2GGFzbEeVqx1aenUrl7R9bhWyRhprt7nL474pjP41yoI3C7PTnRvD
Xqev03DcHe2Bk+wE9yhcsxqrPXKVNA8DvoTnCofixqJDuyUTktCmucXhEATZoxPreRd5CDaJ4LOK
1yZATk5wWYTJjG7nld1qQpGIB1MubVK7vSOrh1gd3SLPipq4u8Fh7SGEAgd46PWsrzD/0d6PVH0Y
6YuNkFhwhBCM5CZv0xIZHyQIj681bSVOd/5Q3066zLcEbbb72adVt2nb3vkUdk59bC+xDHU5Dqeh
TwXjgwIHDOp6uauSTr9n7SAOwVgUt0sxQ3tDZlONB8GYez9ORU6NW2luvbl9YTTM6C1Rbnv0p7a+
98e+JJzTYuJmEoUjGCVhAN6SoTF9LS1iEBkS2BNdNt+5Hj2luk2m6+Ql7Uv3VlOPX9soMx4zNxVP
YwIagC5EkT8R6t3RqqPhcg3Dpn0gj8HOj0DQh7ulTewXSzgGb7VKryfTqKut6oH+l9JdEoRuTfZK
u4Jdusyie/Znk8VKLyon5+u6cbXxpsw2O2H0aSGkae1dsSjzw6haVW9ML+iPjTKHYxQTboYv0WTV
Nia1ufoQZIpX1AZJuiW2Xh/jGGHNZvK7mSZQ5qzeKbw12GpQ6O8ao4me0fNbvzIahuHgc6s0dIZD
0bXOUWAgeDBTk+TQquQ4gfWpocvenfq2a29VIwe1p6FYFDtcQi1UDDKiPjqFYhc5WXPldv23Br5I
iJo17be9Y0UIdaMRTmDUW8lucSG7Ugk7HbtEAqcvc3vr0R/t5VeNTf+zRKH6Phi2+FWTj7llu17k
TWN2CxIjCEPbJBjm+4U4uCd7njx61dV65kkCBsTMF9s6/jotUNY3dmMzdQ2qGWN8ZLg7rC5psUPU
1IjQVqNxQF9HtM7s5P6NLwbD3NLFrjnGU8W/EVaAb4GJKqxVZzCPy9JE9K4rCt8wG1nQ19K2+ycR
SCAENHjcDU+sA8mU446TZbArkJbTNB38W5oXLWfaLeBrYVb1HcA6cgl4jCVXTVRUpRmW+WJN/4AZ
tf+aUCwhdqPIdCCPW2zcNDh+E5JnVREVmOL6Q2E4E8KhbMp3S7sYb8RdwjYjY+yK0+xyoFWcJBtl
WfNXgif0Q58a2Y72hflY1KvEe2ww0xqyn68zVNM/5zFvbgn+jbIt6KXlOi9A3hz/5B5AnwHIpPoz
5/x3Dfz61qmV0cGD50K9+lv2o+9otn9wSBQNmfOFRr3X7Pw8s+6kr7XY9rbqTrFlsbw1NLbvrVTl
+9+/Awv7wV9k+DYUJoT/ju3ZyC7M399C1iR0YmQ9EaHn6Z9GEdSv/Rw4DxLEOTTaUvJMdux8Wgkz
NgBsdyLFGOlLLbd6ctHW/MP7WeX2f7YF2AjpJTFy0vNAB8A25t//FIdpGCh/6slWhzzrmaFCbhHO
vkQ4ecPJJngUSHUfCpILP3ksBAdSXPpbb66jQ6lb39/Fczs04d+/pf+4SPh0KM7tAAwMY8HfDQKI
qRVHIYujcudb9iZLOsPYMCCb9mftVe2NiFzsSHUThf9CBvNZ8v337+GcIv7XrwW8PlfICRwfS4j4
zaehYx8xmkryg8LoN+7NNQ27Xmz3CW11fgJTOrl7Jvc629ic8JkpVg2TYUWDeAnnXrtv8He871Jm
94y7nX6bTnq4wp3h4IlzlyFEy83IVVbDK05itB2FKThu5lHMeAWwZfKT/B/GDT34AbmPvRFEHcyj
4I5HiX//95/1Nxo/N3SAt0U4jnCpKlmTv93QTOyZfojB218kBL4AynMMECQgw6wm03q+ZACkEVFz
e+H0SN/W2cYxwDErjqhxmYCPqrLUdQcCBllAkKNpd3rMGrcW/lf4ZtgWnxKzdBRyzVXB9A+fgCnu
78s4sFyQvt4aZOD43pqU8OdlTHMDBEfEVLxPZfTOCKNfrvylwj6dDiPd2WSqsMCVKvjFeal5Yj5Y
RafJWZAaMiBCRu34SQ7pcj1DmUOd3SCard8s203KK0bsAsFmx2zsJ3wt2hCKiuTT0uC61+GyRs3V
xjaSoWQawxidKAe2KSHCCxqLP3P6qPB4e13tPHDC8H8BhDGOOQwKzsoJyU4oajiyiKC/wdfiFKEa
lCQkK1t+iLZuTxMjTbUp7MQhGFl406fT2p85p/36D/sQHEesKnNHv3ugbIGtLejTPOInQgTblcxd
4gnehgruq8xfYqY70K5BsGAEyMIcPlD1IIe4/8iGAaEFzlEEiJHLrTc30kHO1OZ8TmzI6AGXDqz2
ieYGIrxuHBD6N8nqq7GNhf/v0GKBuD8WLI4xTxAsSjIg4ZlGHSITZUB4OZVelmTo9RBjbi7CYpiC
MJPaoiHETWTlctvU43IzZZOE4eq4tRcuksHOFlsj7s5BeKfW0/GyJ7Cp2mEsrQ5VugiDtnyP2pon
Xt9+ZaC2mnVIc+KY0qp1G9GRoI4QpWnnt2a9atdmgP3lljRL3txFW+TPgg+Giif59JniKqyOHPw2
oJbJ3b5Irvhl/DbZuGiBpJU3bxLDMShco1AfZu0iT5nF6pJgwSHwjDVjgZBQhYmQTzPmmwoSgj5O
wwJKFcfX+v/XojHemXQ93ygCXbKQZZPVP0soBB8TjiD1EFS5pe7OiuG0mLy65LGJio+x42pPyuOM
n7+oNi+oNCOgJxB6akY2MrSO9UxqQT1sSEcrx0PETYETs0kJD3y6kFHR8fBg4ZDB+1ZnyMolvqDS
6HMPDnDWeh+XkxXgZrFq64MZFnKVSuNtukIQb0a3JWTxq4mtVB8Dp0+XbdTBKghN1xp+loNJSFwc
LeaxicrnOSn823yY8zxsbfoKD4XjD8OuIby23iMJxK7C1TQe4kwV02GK5+TgoK7geQhI+t4lEGna
O4Pr30QRHiOthJ9ifJ/Js6/ONzJzGr7mFDSxeUgY9Z34WMsjpIdu2TQeUclbcHRoGzVjQrsb0Yxi
0SmLNjQTyrbQwVzyniPBsg7NsqDQKVuNMJqJk2TdRBkXf/RNnexsPY816QsVOkceghmYl1njJolZ
MyvEKmHS0XaqyDcTCKE+bAvbZoHbXfAIlZlnZycnOt5B64GFmatVFXcWM138ZGrUaAKw+uZDiGdw
RKx4Dg1ogKx+MGoRkC6Qr3bMoVJ9qEeH98XAkGNsAdocZZhCjB2qcr2ZcTfX7pepom0Xocw5Xd4z
b4R1b/KPTH5txaegumTZBDN39LaCdJaeOjOev+LK6euDPY+YG9yzrcBvLPXRSMWRSOsSlpaciZWi
+/2zxnexySu/+07jdpmIqjU9JzSbrm32vivYES4SrgGcSH4w/DyvD4FM2y8e3I9ol1XL8j1L2YIO
LnglZgODOaidtkh2OJH6xYekhi+/1fAGROiXdM03pMR7+6pIWwYoq+Rgzbdst8FC7FyIVtTsdp1l
TB+l8Ace033mnDyUQ3GIt3set9BV0E8jK2sDfobArXJ22kdLtfVVVybNncHibTcmbrMHz4ZIH2aI
mKCVyER91NGYvLT9GKCobAznZE5BlpzEWcmJ84tVM/sO+8lFW54S2knnDaD5dDTtOb1FNK0/IUtY
boiaMTK26aAbtQPGFeHanxCTXwVL59kbY4icq252uVC96Uz02huuqmnWNdRIt1LNvdE1RrkrY3sw
n0U3T+zinPSvHcsQGJ5hefCOqZRwZfQlF/r8W5LBQLTv0QRA8h3n1CDmAif9sMDcGEOLfFc6nDwm
b+yk88uQ/D9e9I+ngO2y4/Sk1iGZtBW7Bng/rs189qJcDCiuq9ODD1KabaFx7nRi1sl97GT0BjKb
CJfdWRkLSBLSBvhJ2AFG7D6iVRlupdWhGMsXeLyLqT7OjzebDC+8IXTMWnQOK3OpH1ObJ7obqy1m
LmPrWjOt3V4z9AFCzsY+FJnJMD63i8eCeMkHEnDtrxfnZsADRG2ZxbojzSo7inYLwez6qkRnxlSR
YQ5a3K7k/oDZgI9tzDnhPjHKp7pjB0BK4xPFHF6eXzMSx0PRCf+XWnofvRD9smvaycYR0jT9Bogy
XkjGifrV2XBi1apYbME5R5u4r4jmJIk5BzaN0BYFWWLZxI3MlihC06YVQDObBhG1t/lV9rr+jJaA
QMx2zvWPKTUZGtqRibZUn00Fnte57xWVErQPMy6/s/zHbU/QASHlMlLXA96HAC1GXO4SpJEP53ra
5nmc7+l3GuVWmcI6ICl2XtFCZQ+0m13MnToLbsiPQ+zGuX58Fx5AqzBv4+EnJSEJy44rpmXf0h7G
MuWWqGFHr8wDdh/HpQfDCDd9LLWmfCDIxyG0bqXmA79g3+tRIbB6VrOUrgfrGe2j990v6ZbuEmte
3WlnI5ZfdKxPlvH4PsNQ2wrDRFZTBgP5rCX5qPAnUIHVR6QuFVZYVH/NCbvjiPyGqNSyk/kXZUPU
2Vh+Nz76QYS8sJ+S9VZgiGNvgSxM3wjAomNj2JN4A2TFYm9bj3sDcTVv14ReS6I0IbvDBniWtRO0
Ed6Bn0TPS9qkoUzx2Gw0pOIb152I6m7y2nWelWPypVirJRbLVNR+n1GHvriJWyxbjTZ6uoV5KbDH
5lhDUPXoJgs5dg8MvQf8hLRYI3T6VjNE9hWyHTT5jZyjx0B2dehMLlnbkKBvSiMgMINJA2bR1vXV
vEfRqADT8gIbRWj57RixKja4n4Rmnr3aXi4Py9jsuG/PdUxPhM4rbbPyV4VlKX0IhK6LMO9Ju99N
DJrrEIkLoqC5yFBtFSRMMB9H/52HlslVC226D86eB26vn/FGFt6BsVTAsaVtC3UENxf5ewun7U1f
47zb9E3SdMeutOIQDDcSeMIoYR3euV0KfiSeBuvQdQs+WY8D1OfFi2SIxnyY1chkgXFrvNHE8Dpb
fJt8U3ifeJrGNRnk6AapyLWBBRdYU+mHiOxygyjH2b9ayGKUYd5Uo/1D4fscthkNYyb/OhmSbQC1
rSNkcGINoyhsd2biMZeBdCQ/J0rkYeuD/ruJ60Q+SK8fwZaBtt1N4+TfXTYDEmXRaEMMTA7CqqJD
sx7c/djofuDtTNw7DyXAwZRrUNdFgz4CUTmS4IpKQDMB20InYz81GBGStiom56Mix+rIkybID5gp
qNN8R2L88uKOGuwP29LioC+oxTw9XOrblY+IdPRsaXXUGvtTkFFDtpppjpTFGWavXaC9hb6jo9R3
7HV8gz2E+nYnJjEW28FLcDU2yWJydRHabNx44ShwIYfGo+LlOCo5V1JjOL+9OJ4Gbom3kUVabG1j
UtGpEUHehGj6OZ2g8Ip/tIgogis2L/uZWTzOJzzOa4FuW2wCQg6M6dKKrszBGmgNMPnWeRwmlt/P
HKdRWKNQWz9XVy18DQ7tRr6os0m5PTtnjXwFBbSdZnkvYnUuNjaXZ2+u/x8ryOq8T009f3IrJ86u
9Bh0bnAhVj84t+nhRXod4eGbAuykSa2YYOw0HG2Jnwj1sBw0Dd41wOVlFbpnL3Mk1vMD/FIezN0a
guHDV3AJflutHPpsZixWitlOMEx9M+aWz5pg6V5h9aupdQkQtrstyNAwX/0QtGfWH+yJOg+FH/N9
D+mqMYcSt2rEz/alNeWMw0zsrccP5aiPi5icfbiuni7gYw/AD+a4ixeIrBAWbTk28U416forz8bG
unHB9gXUGyWu0Ihi8YhmiINJ1hl4oNzEIUKThMzUYD7VEjEiFQ/pJ2Y1vG7C0Fk8EzzN1jYQJwsO
axEUBJJB3QpZ1qRF7C0rd6tt0nZSEFBjG8xkOIgZJ5KUEwswYsL9m+BT6XYX/ignFv582XLLninx
0euT4KZjVRNqA8me5tRsWmn6GIzTGmFX5yvVEO2dle0xg8DgWkvjy1rCTtsVh3gERfitlDHrRHYZ
54a2soD1wYbD1KcmjlX7S2bWZUUBTeJv0KpydIxdOtRb117dlZcVdTEQX6yRjPy48lCxeJucfM17
4eKzxD1FRdF/tzJrJSOyG4Nf8lM3Dn5WJcEd3+xOYq1gZ8IdMWEM4VNw8Kj6dnthpqoztMJU9Agf
Lk7lgPk0so0ppXLOaoxgIetlJVjYrkj6E/FdjnPAS4g/2D4b8mut0CzGU6+Qua0bgk99x72NRAx/
pIO+ZTe5it/T2BSnO0I++P2E/FKNyHJNnmla/GRXJr6D/BqZn9G+jujpMZo6TRHvIrQ7DBmrXPXI
CEgvh8hvg5BYM59e0X1YzxGQQsQKeTfEN74fNSRAUBVqWHK+d0/dixyOBlPB2byAqspY5U0gJrvF
RMs3enZ0/hFCKBhA7uOz0WsiR3ifByTwwcOtinCkG/i5uE5x0mivMgJwazSRlZtUO3xPFgWkDx82
K4IegYHrjRzpK3S6pxEbgxV2HIaTe02QRxK2zF7UtS3fYxCSRFfMZfyJX8F+ijpErmE9jdwycwqH
e0f4gPp2CV2ra4TfO4fMD7IfhgraPbqs6HGBQEql4E3yF0AZtkhVWywfZPP82Qwqtq4mI1A8HOpR
UJhj29GfM90mKLrIOtRdgQM8HKKGk6ZkSMWDmZ4PlImz//rCSGbGuhbaaUqjZbRttWpD2H6ynhH9
PTaPNrkndYLFkjPu/8IBnpZIjyoJK2onquwXMRyAykcMyiS0JRjSqKBcf8GlRwYWHTxv8NlDa1yA
aJ+YpzanVYE6vV8yGftmNWuaaME5J64j6g302hXzCtOP8g5VPT98MdeSVKI+kEVjBmaKxidKFkwg
23PVbg+0yv74csvFBBFgj2n/RDIvFdmFosrWXKUA4BPucQN6L7tlQzb7XSyWqoH6ZubNjhF9lYf4
fdSHPgcTZCQLi+fGolvw6Hfu+l48QhX8sBy8BoWrSnGDbYI8jY3Xmvwn4zmSLMNvcdpjXhNN1s63
KK3i5nHmouafZcX3tMP+vd4jGOiajRr7cbpjnGE+kcJYfcNYun5dFAA0+8hGb58whA556MnK++Jb
jer3JDS52S5CE51unaQtoWFiqlFbqGsmXfehioCP9v3e8aP6Ns6BTuzNfI7WQOTVQ93zPM0OvdUl
wyFzMygozDcogPJuHn8s8K7VdTrX7GfWlPONBbnD5nJhCFzOSZdWTk0hRPDJNK5Xy1RrbBidM66Z
7HvdfnU474tb53zPRZWC+XJuUOmuZOUoB8vaBQ2hz6CAqgKxsbMNQf16SdDEWsfFzWm6JOFl7Zvn
3iHp7RQfl/BPCwkDgYXReo7MvA5nV12swD+HY1C5hWfN7oNzcjVSFatTPTu7rs8PyQsfg7YcN9zl
z9he2LIg5KyLv4qm+ZnBTmxicUCjfkz73om/VEkgzW0GgDm591SPnwXO0Iy3eWgSOpSMLvG0x45g
SV+WWFAv7A9ZbfA+L2sljtfSROl2wOhP75d/zYT6iEru9404+8TPbahEuHyqi2WPVB4+VYsnTdxq
7Y7P8bQ6RC93oXne55bE5MnBppnam6ZOluYy1fl/oNg/AsUId/zT7OB/Aor91wYmpdLpz/yvELHz
T/4BEXOdf4E+sj28ew4zDDsA4/VviFjwL1ParoMNjvEQcihe74+4ZuH/y/RM5noMr0z4YxL01b8h
YuJf0nWRN/37X/5PEDHQZp7lMeewGWZ68vdhR4TRxIMspY4AuuS9rNzqm0CoyDIWlN32LKaXyTPq
73/6pv6H4elf8yWlsw6nOGGsUV2Cudjv0cOlP3ajSLLqWA/2L6dU+h3TYrq3cjN5gR6Q7P53L8dX
yGDS9T0SNH1Bn+WvE53SSlurqIL8WMi+7Jh+obpekC/fzGlrniIoFx9//4K/o9lsk3EOPWybVwwk
8sG/vqCN2Woouyg/yqkhi24o1BMnf3MLSxyf2BAXwSGxWvsfxum/f6s2C2Ydcrqc3VzrP6adTVY4
fSsb46BNjXkedNj2bAindvSfIbDJ/T98SvHbxFfSn+J1AvAEBIqTT/rbxLdpxo7utpcdp7hx36jV
m6+gq5p7GGPyGDV+3qAHRPEUDyr74iCIwsNVNPvAdeejMIcHQV2FRIkc+5wgv+xA283eooAQpzkw
rGfD19CqxvMmmJCOcmIiVXztoxHxUq+ADNl0DcLaynimJ0kbwPClt+C2/CVhTEa58d2yuYcpIY+O
3xVfmevJ61jxdxUP1W4r0VPcSto5O4dR8bPZGtOuE0kAjdQOpk2HL/gZr6s4oUlMgJTF8wO9DoT1
QVSgrhmEvDYJSXyWrVG/0QqpQ44tzX03qWbv1qia91lqQYzmfEtSWqTCbuTKc4p2rmDa49UYec8E
zk0PEaiGwwJ7/T1wC3EyF885jcHaKMliniCUWulhnkjmgt4Pb20T9Dq6jZDX7qcoEVfe2iHNkqBG
pQjLMttOPNdJB0Hk8EQyAdUGY/vy1xKPBZM+amiQE6QStORjcOo0ZxcBFhpntOCwK+BdptmhorL+
igXbmq9n6sRXOKJW/WLazD12ue/xHnDrNh0qsTadQ0PySjGK22U3p5pnltvRp9JeZHrQ3Xt/2aGC
MnoehVo/lrBtwGS2hf+4QIl7vOBn0EfynRdTOXN0k+3zeh8/cppqGGYYrvvcSW+khRYk/Qs5Vwte
rN66Hn1R7XHRAncasrTfGQ2HbJSypV9iEc6dE+kPDECBdVMB5p77S6rKe9Z0WO+Jla2/AP7iEZ8l
6ROcbdAGfEZN56B1o12pF3G3AugRZBYodYpGtTvDq8qvFL9gU42pGROmeqPCuafq4lOnSNI4OpTU
BjKrG9odtFCu0wKTz7bBAJMR9TUGT6YdI7g3dN19y0DhYimx63DmKAfSzCn6bdRSwYZjMflfK/C9
5HdwUj4tpI8h5xuG+HumR+NDBam900PgfrVtEztaz6HdZxzBog/wHOzQmVOYjVBdD0nGAAZl1Wx8
mNYovpmdmHZBk/qPdtFw2SRXngVjb6Msa+7RkvghXB7reSKdPd4n/Uq58Fst1F7Hdf2kLdcIjioo
+GoQPzGHKcvpodUtq9NtOupuA4TNg0on7mUejdAmDNq+lnCTO4CVzT2ULk7gzDoouyxHy2PvCuc0
OyP3D5TlEO2yvLWCysYrrYN79jydbYmcpH/v1XofwVN5KmXxK+38/kYUU30jvDJ6X85xokxP5DUH
sgbWlec9OqrPYS4n69soG1wbIIIbsYlnxMmbseFeH5g0U+Z6jWsdztslZoD0rvD76SEAw3awDHaB
JOV/liY3Lr4KeaTRW+MqnjiSXeI4JyB1IAjzmZXeZYiarvjZ9vEPfhCehGsuNXez1fqP5aqDyGQZ
WyddKGrCC3FojKVznGRh08ZI114WkVPlDQE4KOnGGr9MFjf3CalN76QSVE+pnxn1ltLY5ykGL55e
Ly6Cbe8n865z2FdiCNY3fmfiOhtt5T0OWRC8KzI+KJndJXgHM4lU3fXm4SjVLK8N32AUQjRYhlFr
cuUdaez2FRQu9yrSMMcXxOyvdm+7G7y30NgHufZRbAsHRWjHnnjVfe4dI9T5zUaMJtaKzCq4N4Fv
ngfS7JbrAdis+S78vsaTRgXAjmOCavQi7VuHoAmaKeyJgXsQQHDmEKYee9lIGtHBSyWfrrSXBuKg
wbKiRUStvrN0II8Soq4iYIJwGsZyYyGQjs2sGQDC+L5xlc+4ngCxU1Z3A5dVTP1bB40PKn7gH1Dy
pax9hUUYYUKMfb/mWk+MGzcis3jPIM/HMBmVcb/Ec/pSxCtmjLMvowyaDjfTMPGbK6uT115zBjFQ
+6AolVj1N7BBxmu6RKT/uLrDooNzTqfFiXwsCPfMR8EwlOmJwwsBsFl9Dwa8YeKDZ0iWHQxA5uu7
udDB1Xze1gfwyFue58F+hQeHo9HWH1GC4cfJluHFZmfY+1j50fOD15taLU9RianSG3EyAVhVuwxH
+A5+e7a3ijg7wocQ+Fg8/1SmvvEEEG54UXLIjosT1JveXlDQpZrZEJTIbIN1D9cbbRC2LzDiH8Oq
rK2Sgc/l8c9UVP3JwP/1asTjcDVGc7bvlmLZe7Cab8qi894z10Dhh903NL0UK9goS/OLJHViCxeg
PoD51yJEvYxTRssoevdzlb+BZCQpLkUCjX73fTHN5Ysip/GUz4ioGlslgMossjEZGGzpBQfdxhoU
00c4RAAMo1t8qcTEEbys7plRxMbBwDhdXpH/U74GdV3qa8JdDCIvHVCZt77jOSkn0pkdAwpDBB4k
B68f0jhIoVMIBkJYLgLzqmkK5PhEGx1d8oPoJfsgqlhrwmMEVtE8kZzAN21akRnSMYzc2YwiPgOa
bhXdwDE5LRkDF3eBvOdPhrg/LyYYX5XBFc8YJOBmtXfQb+kBZDbdiUHnX6JiRstVFS0ORixTwY03
yvpm5Ph33UMuwdAcS/OqjVbknMmlT09D15BR0RXisIC3esASUFVHQ8E3OrQ+2avb2sqNGxAe0Ymn
fXCFvDp7yXkGxZtcF6vtyemv0YAmMQRQnMt5vlxJs4eN4SZomZivJbcWrbor24noK/RSXCPi9Wl1
zci8e2OUN2QkyxsSK0gRyBG0oXHwQPu0JPNtOiwqt8DC4WJa4ufMnzAE+EeUI1+1qrO9P5EpJoKh
uZ6kaveAh37RGH1FHjU/kB0jhmsli0Fs8iBGutsk3m6Bv8SNqHmQSgF7AKPFxk981ie8PXHd6wSX
MrmymxEaN8/5IhkERLUsDVz86JPhpwedNjjAhb109+NEj3MXmXE+eMgBNO0V+iXDKs6KxwfoCylI
TIRsAEAnEocHkiMONP0twt5GwtOKIsV1ISV4UcdGZCii8miWRnuHeCt/rYz5s850c+f3+OyQ8NlI
azy1OnQdQghIUSv65DjYZn5N+9M75bQb7Y1HwCwWLPzikZECPJlqeas7iwVUOnSnK7IuCW+kmbhh
DguGtsuLG0Iq5LGAgrQSS/wd4F7xFhu7HojEiRIjvlGWV8BTcfRpICQBoYEzJmHMz3/PYUScJj/o
3+D641zKfCaxPOeGN5h/9d6x+uyxDgyfZ3lXOCe4+fkJfZrYWS6GPDYO1/s0khKvWp3Y420sDY9O
avvZw4tkUrMkb0sdK2uj0SQ+RuCGiHUXxvRptUjzwsI18NuKWTNg4Oo7CRAat7TQczFk9/HQETbI
lI33jdQBjqLT3mH0SvcYU/sv9cy9tICDwi3achlHbtsv69OWOTG9yQ8Mcs2WPl78o+hng2Qkr/6k
u7XsK8NwbhwCmRD00OilN+ynO1q05XMjOrmZpsX/7rsuc4oIYBWqIKgGwCJsMi4IOnwCFyX3uIOL
ZcP8pjiwz0cflTMOh6XX6Q+XYcuVIIoEVDN6j3ldWe5ik6qOca1DAKGrfZPkLVcG+VPJ0mMzpPXI
kLGuGZG3z0an4LcBVcIYUm978HcHXGXjFifvPuo43RakDmL/pCccT8g2nDq5noegvvYt5x518M9M
ueXPKImqrQHxCGbL4NxY3Oi7zl/SaTsZjn9CiFRicapEmHqToK6X3d6BxlQSF6FbIrSEdRMsHkmg
gfcOCwxiH6RqNvJc7BFqQUE1lrTGk98U33w8DT9SbhGF6qYPjo0YO/w+CMu3M8r9O2P1JMdFbD4y
7qvYUA0Mm3EnDmARoqMcW//BruMj40fzk6GU8YVFDfOZcEyJOBFMsucW8w5VsrzWPUcpXIrpatC1
X8XQceR3ASlAa5aTWxIg5lEZL2camla2/drSfCsZP1EanKltYzI0987ARG1MOckZHRzKTWSOlDtt
JuWxptnwnKLeRHDnDPa2gZMQAlZoIF2fO7tu3eyXmrOmU1DtOHniP8JdLbY1M96n2vHShYZfiRYE
I/gKykHS713N+dSGf39A/60hsB7PHcme7VokTdCC+k3JWiLe9A0qQnigC6SwAOVUllC+ci4f4eqV
hfiHjsBv0tn1BTnMclBzTDpU/9EPcDsnY9iIISnKLV4mmumXnxVG3KDN3vLjktN9ac1h4k3e7f/6
wxIFgWBGujQk5O89F+gx7VCv+2U1cWKHqt5xenOKe8rg+l67MCv+/vWstYnzJ133+mFtC+0/uHG+
Z+H+llXd/jd7Z7YjN5Jm6Vdp9PUwx2gkjSTQXcD4Hu6xb4rQDSGFQjTu+/r089GlrJJU1ZldN4UZ
oG8KlcoMuYcvZv9yzncsLwWMksaHuGiHD7i2JPstj2q0d8Xnkj5z+aLE+J9S9C0rrCd1u7L4cF7n
5Lsfhe3rBcY0jOix0uL+j5/cP5rMWI4QNs2fsph6/fLW1/OIh71NIrJAIs5ZnRH7sWHjTI8m/fgr
6Nvmy/mFsrint2JizzPKlqaJ0LAdoT8mCqlunBCJ80aapeV/jMmt4Sskc/jqmt2sUp11lHyGLmTu
WwCCmM+wmbePmu9xTsyFZWF888ZbzPFyrQOZfT1X8ufHcnv+QzXHS+M50JFEYWLnoDtHWrF4NHzu
KYSkLpJoVD7nL1CRVgVQvck5iGF2v6m+/2VD7uWB3pBK1hHx2s1f/uP7Ay8z45/+YZu3ZCjdde/1
dP/e4M//y3/wk+F7sfyX/91/+W/v57/lT+bXVKmL0+B///gI33/y+lP2/p//vpDr8397fMeC3Bb1
9OME+/vPfp9g8zn/TSCSYHyKu+PbZ+n7BJtB8F9H1sr/TdmLn8dFz20JvCl/HVnz1fj9aXwfDvMa
ffvF/8Gw2PzZ5wLZReJb5tE9j8Gxh5fj52mqJ7WNIl1Yr21ssv2rCNRurgWW4nBr+4WPhtnEix5c
+nUVfNStA6vRxmda7p1qXEY0bKeNPztszg/6t28/U2siMACSEoOhmJ4z5Pz5SQVMEULJhuxDDEAd
2VC8jfjP2cGIBKLAGNv5k1qSYZIlIwaVMzDKEO2EJmlBm591M8Kdz0t1MGGEPfQFH6tNkpVkzwRd
YO4GEN33c+WK51K23oqEHrJq8ChrtZrHoH/ycHehAF2aqE0ouRU3RhA29prIH/8KfkrkrplvkQns
VpY9vkfj6NPmUVfKrJwfeT2MA6A+QnPgtulyXTNwe8NFBL5lQdI3PKCfeGuQJM5wKgeAu6ybzfiO
FZkKb4y6TYMXCq8+PEg78i5jpWaU09jt/Bv7HOMTYQusj9GS7hNA8Fx2YEvoz8i8FtenbtviMrTd
etpAE1MXVZ8bK3dQtgdDeMkPwvzhbHRIH9ZMstjN4Gzqa2K2sHC6+dg80s/pvUdhSn97TijqJ8KK
4BhF93x3TJReZt/LLQY/Qo1meEsH7GVL1NE59iifyfUFa+7mj2opRLbQ8ORVu2i3UlokvXbkEp00
BjJ5A3mKixl5Z3kNu115q0F1S84Ss70PY+FVVzXQdZLWJmOCdkZU6A4Rrbw0znFNkWljt3Sp/jYo
OFCHi3Oik2VlxHrWQzNc45lc3MK2nshoqlL8kqETL6p1DQOkk1kFiMojG8qzUJBBXyYxallYb+Yc
+MsqMhL/lHCeG8TiIVhct7Hh6S9E55I7pZYIqvycRjWek6kA1ZBSVYb9cCCNdkBNYAz2tq6xZD5N
7giFfkm4Gr+FXSEEQXt5DsFChgWBARNs6YI7WoKyBsNTzQEgVHTjJ0QEoDHr+6e8KjoAVOeELbmE
bcVL7FZ9TuDSo/EBMLd9iS2CbC5eM3K6ynroprXPpzo7IYFMm70nQGysuhrCyM6gPyCL0KwwcZPb
abxV9UJtwPiNZpC5TfUBj4j66JXCYRjMVCJfu7RGVzIqiA/jTTHfIky7RLMs+WJtJDr2zMuMES2Z
BfbdHy+Y5RNH5ls9f4HTW095RtbISnZd9rVYksuSxutgChhtiLYvCaOb6hxwNixZZ+OSeqY8Ph4r
svSKbeBBR/QRDgZwayZW6xZZaS6czU3Xt9W9gRD91a6XQDW4rnARiOUpT05gj58NpyV8jf0FHEWw
vODocuCX7ZLT5qp23DIe0fi7jMS77W2nPsXnSLcE4R/fa3LeKuJHTtzyzhEDQPXgNYKmx2BJtEvC
pLwXzNEzEOTExhUhAXJVIE6VSYe2SAiQ9xNp0l5VuQM6BjoLSkji39fI7mnRwenaAXScFndls+TT
VUYJgm6ssnyfQhVc/v/gYDhVQbLVNVjwTQERcDfW8zPe+PLJOUffwZfldGAaDyLRtbx4k0v7HuBy
+rFZQvNgZL4g7XLWVqTEEw10irnZ9uhoiNlTS+Cee87eK845fOGMhmzhNZtbNj7IlW14MRjh0Amv
eKVlgLrDEm9hiT7/CjQfEwxAXVBmoNhsKwI85Rregmo33OQEAA7nMEC/640Nza84DWFu3HsMbsoN
HTo4/IrmkeerN9EcTehk5g4dAA3X5QSoGge8tMPXJBXQNIo5HNcStuy0U34m4i1KLqimgCuKV38Q
GYjUMepp57VxrQuH7N4lk+jF72Cg7VUPWD30G3s3VEAj3SyaXjJCa04aF+W77AZC5Ls2hnUEDHil
+sp+LxHVHDAedfsU5szWInYn2ESG37+VdlUdWSTp54IkOVTuQ5Ka64DY9PaCRRtgCI8qHgftOd4R
lS07D02+9x0aevmmeg0he5J3sR1HLwT2wDllvmeviegjM7LxZfYF8XYL+mNOnpA5walTS8ikWOIm
vTprjsi8yYNsWl9fWbR3L55pGB84tIf4xL6KvEpncBy+OEuMpVk5BFqesy3Hc87lgFwZFq36TA51
urIt37s21WweWWJ0r3gcGGh3mQO5LVziM3mhdLaCYbKApM4Jm27aEADVEj+VbSZcY3xKfZzYyHi5
X0xf+09VtQg4MHeLalULLHGwEnN1E0ijfastpJtc1VZzy4Oy5tJGZufP9hL7icGYBNBUEAZqmsbA
ZRAVvrVKDKv0UZoQF5oLByDdMAAu9uvE3ZjkZ/v7lI71csB/zQohJnTUW/JHHXTt8wrym36TrPN2
2diX2NTPsaXC8iImrQlBlazysvHGPMebTueo09orUmdTa1WSbKithAs1ZsfBMK96oCHQ11byyfeT
Ga04QsVtSF9/1FRXw2oOfdhwoi+qcGPaFcmiRZF2J5136Qad5Hw3LRmsqhh4xwcYRvNG+yrAZ0lU
KyNI94lVb0zI72QbZEpLaEVQ1i9mUCTh2nDs7h3ue4fpglzSq+Yc/tpgi17NTO4GgoMk+bApCQXb
iJX5BR/H5GONG4F4oCHPPrp5JART7ziLGCfraksAY4qf2xFHCITlCRF5B9VlSaWd8ULe9GG9YHnb
YrmflwjbCKgH9AnTuzQ5Nm86pyq8Q2k11hWBzeOD9AFXrzthjNe9Tup63yfdTF55k7AcDgxvg9Ij
fhh968mVWb4TYpTXgvXRgQ9pVe9ZgmXu2kY5CBaToA+AmGTd1LXbbZSguafNc2tYO0teL/e5etHn
FN/xnOibJjYRT2TTpIg8iVx/zkpeGbR3JNVs065WpI7EJQojqhv3YvZL99WaEaOaS1jw0HrJq3VO
EI5iBKs80SVZuCx8ckum7FqcM4ep4gvQCCayVAJB+vpUBFWHfR4N8LqufdK0MlyQYEEySqNVBA77
CkEvUZBRLnAzsNNQ9+jSMIMFscPyUgxFxIwcHC9GQ05XdRiDjJkwtBXBSCMjQblA/PYYYba/9abe
usFYPl+y1SN1WUeDGLftOY0ZPwRTK2cy+jeMJPpKuktqMycYoQTgoyfAlW1lEfKSVmQ852o+AM1P
rtSS/syuLbPXJBU1F+Q5iXqNXj0Q2zHAggI+v6clRINQXjWc8Kcu8ifIKaE/3iVVqa9jMm3vZq/B
SUBcMiVt6L1iiiSPGu+i+UjArTqVTHerjTm0HUVXHC8RbKDinMhsQLoz9I5XOhcsFLBRW+YOtIf5
oGbs42nFtuuiaMNd08/hxVzK/Atf+xQe69S7yQH34hIZ1bNZW82qqT8owxQMCpegbXccBlKXOeEc
Th+Z7kquaDg4XZzbO49QYXXhLhndPvhqi92fl8uHKKuw/RV5v4v9c6x3ajNUsJ71OfE7hrLhr0i7
42tm1Y1+YgnBJyQey4Jj7hwZPvWRmSG0BNyvkwSQ/IyYt1j1ccu6b+hNIsfN1nsJ7Fx+5NtFILm7
ZJPX55jyORJhuRvHKPoIlqjYZ6FmJlqV7gMJeSbWyCXrfIxbtSuXAHSjBZbM0Nv+PJzz0VVZdMmq
xo8+Xg5YTxj7fotSn78Fq8ffYtZ7ZJ1q5QHyFVembkgnKdi8Jbs2W5yH01nsV1sCjTiWJ2Th7O5l
9Vm2wNPXIrEQWVq2D6TdcwnpOjaTwC4M4hT5X4izJasPiPq7idG2thaZfJnTJ5qgk6+HTsQPDRyc
cTfZ+Jx2me4nuW4W4wLtwZjf1qUJvTaPzODNNFvNzjCvPOez1eCc3soxbSBTybHMH+0MP+ABvdGQ
b8sAry7vl4G1ueEGwJilloyFs0VmzAtx15KR431Buk8aUnnuagM386xHN1RG+oXUrtR9QvHZBSeG
mCGg79anRCBFIIiybK67B5nASeP86xUXN7oH1vbxEf5ipq5baphU7bXELuMBb9PCjA+0tPGr09Qo
cdYATabq/TxB+JfNUX4co/xl/14sk4rmPE3563Tl2zzlr//4/8awxRSL9Om/nrX8n/Tze90ikvs2
urn48p///u1Hfh+xmMw0fp+pLJSU7zJAskQFoxfbNUGaLcMXBFi/ywC93wgssXDpwM325TLh+2Wm
8kczFmRpP00zma0sw4wlS1SZIEX+TghIDIwMtArJFrEnFiSsEFkXieem58ZM8WoBTZTuEYqfnRxL
F4TTc6la8rqjoOibJyIkvfzgmFZN0InVw7TBqazO93Fq630bg/sTKxGElnvbVMKfN75A54tCaXKC
NyekdD3ii1PNUVi1iRdgxEm/1daQ6B2fec/6VPqI0Y9WpFuQZVGIs+uVjt7oT15O0VEeh1roshUb
b+nx6vYBuXaElmcdVcsevv5QRZlxHNwKrJaejGsWjC00Rj9KL9m4N1c9XuVkE4TZB/SH7i7zZ8UK
HpDl1VRlrDLYXwFORP7U71vIf+xmHWTFrAOm9SwjwIdGt0x3a/+DM1nRfVMnrb23Mivn/C/H+EZE
YUPaWzGX67Jdgq51g9rFnZwLxwqbB2+aP+XIaB7KEY4smCgUKeZoHx0mN/S8QZZDxR5s7mlyrz4O
o8Yk3nQtnLpZGOuw8gB5dXB95TjdG27VsaiBvLZmA+fd47SifAle4mByj7ZRsGBrSQu71UNgbUnF
ySVI6sxoVnOqKmAJ2t0Ja5jfUEU4uwxW04DTx+69XVWYzV4vGF1RGx0ubXwA7D2Jwegyj/Ze1ydG
DPEHYLUsNlqhjefUiAB00bQwNZjzbr4kp8c01o6uXS5V8CxM8wyGBsyz7pDnJIiu62Erp6zcNV5e
VKvMLdzLOXOMLdXjcG0WRrhuGBeREsIC+SkLFlbqyJqJprT5yK23gDArGR1xfI6PXMnJibGbQWfe
1izjhmvcEO1HPXvZow8WAh2R7eynDPQxRECOaLJrxhMTaetk1iH5HLYX30Qy9N4GnRVkhDiueQOq
bTgKPkqrUYUstin6X4y5ag5W4AtG4l3xOTArNRJ5kohNhQfnhqm5vNApjuW8a9sTWM0bopseZsdp
b8iI9wBxqOYCqHYdXCjIOCtJe/rComX+MoHveoj6Tn8OJyava5wE6jKfsTIxL3N2fd4bBhcCCFaq
S+LuNb6LGFoYvLRoiPTzUCgWfMjvLoBK9bzXHjvKFbCg/BXoNkZKFHcbQw797dBH7p6xIKTKuaKM
lHmYHPDZDRuVFjZ4C9BQ3IpqWpVWLq78OMn2Bv3z1aChseREZ4N5zuodNxUJIvgSiRsNX/h2BTed
5cY7p4rTIxEsj7qK4fOOeXfT+qM64GxW1JUK3RDqKnkFbATMW6EyZxu17BfxTOZIJ5vijqxJjUhF
FYBHaHpWDICSrefhDl4bQCG4vif5bAp6b9SqSAxn1oqruJimldbRl1j3xksWTjnWwF6ffJ3b1haR
QnxRO317IYsAEx9rh2JLoDiewdkwnwMnNJsD/YmgAVGkFjRt0K08N7vB+kEEVgZZde1rx9kaSSWq
gwOadmCmklRIo9yKeUiwbN5xaKBCkMxQVoxUhkOLdhGf+J4mrLsZh3FaDb43XPll4W2NogneksVs
Z/vECubOyCJEmpmz7sGPG9tIUBGuFlbgRjIsJv4WEAlIlDbmHbLH17ImGb5Q5nBpyMbaGzFLz73u
Zn1vllXMUCiEgWkytcM/UH8pGkI6ROh3V1EyQX+3M/nSlq73ZUxgBq/z1Mddh0R9umz92NtSj6dH
m2jCfQCY8N5Iez/Yog5gtGPaGbGNzLkDX5LWNOp5W0Szum9tR3yCho/xqkGeGa4rok3WTdtpXEo1
E9MMKMB+dFpnnYhaHFllQnVHpZK7a/qBZut2nLAmG8dNMDvFHT6z7GMymMNB48AkaYr3WISuPthm
B227yGKD2MZgunSabtp0sqwe466tP9aAlcRKM6U5kZeiLmiu+k3UC+EjZbGH3ayRruRVIh/QxXoX
dK7vJXXxk9G70e1gY17mqPdCvR9JWsxw0zCOCaFvYo71553Z5cMtrm9n3ZXkfdgupAKW9s4+8Sv9
GBRF/uhhwcKUxNAeGh3jx9xAuCISyueD0Ro+MTWFibG1sE321ZV9aRTWeEO4EQABQBzWqlUFIzT2
nMxexzbbZGJJsWAZx+g2LVjGTYb/kJcDfIvIa++T0SGwNe5t/dphWptWLQjlvQU7xN0ynKAHY1T7
zke5x1Ysu/pTQuLVNck73JpBE1knDZZkX0n3rsWBiS7H9Xwmh5icV3OL97fqcSVyVxmsBdva0lBh
VHHLh/XGTLXYll1DfwR9wmjsba90ejmMmdrw1W6eQq8AmKFaszrEHeOXCaAwyWFE+V2NmnHrKqmk
wGBtkN+EpNSfkWqbw5Mce+JOYKOECN5abXmrYO76Jz+yp9t+Jh07hgaMdSHzx+aiN0N/4sYOUT0W
rdTrcZGdOX4+fzWCAg7obMl6Vbdlcwy1UWx0MgICaNg87OehmD8UmeFsCpQri5wxIpixc0kh7Tv0
XUCbumwdadSKc4J4is4r2JDMZu6qMfQ+4i9gXEfeRQZPvo8IPcGlTAPZvUIhZcsZU5ugPbX6CM9p
XiP3s3tznUDFvCCYvOalg7TGWVb1j8QYmq+m59RP4HzVxsZQdh2KlvtuNoz0E9SwyNrSx1sP7hht
SfErLoGME/nAiDbst71rsSaq7LyAralKZO6oIxLCzupClXu47Kbfn/6nBfjv7FulT4beH/UAD5+a
5FP7pt+HT/mPjcD3H/y9ExDmb6wWHfD7Lus79vd/awyWJuGnxsCk+qcnQG7i8NA/NgYe4DvLBQnI
cP+fagycX9oCRXPh+4LEBxuyG5lXP685I1QyqW+O6hZlhxXCKo5tZgzolh58FMjW6odX5B+tet2f
FSS0Ib6yfcURxGqZF8HE9/QjfK2LE1uEoR9eg5DqsFYEnCzxozVMyMpnCO1Tu254jRg/InGDvCHM
8NXkmqxxmojJvsVPDKAd6nRbfo7IUX9wTCPQ4bpNk/IB24APWrXlZ6Hlmk5jAmQLqidNSkCDZXjB
ncISZTEIDtBTr+hi0aqvwffJ+xFJ/1iuIxElXxsnL02TK6rFnpvMoiPDNp6YctUhrk6s6vjrn9H0
mJLIAxVDzxTeEM3+KrJ6982QAjc5lzkMYphN+CUJRU/tkDgZuETVzkfWPl50mdRRhjZcIfLdNxDK
cCUu4mjfMK7ncrazWC5YfxsOjGk6BfgZkqeKLrgba2dg5b2eyUagMYIEBXm2q3LoEUVmLV0Lg4mt
3yDa3igUWeGlpP61D5AWSBrtcqqvDS5wj2G5NbRPoQgDsiVGvGrbtiEK/KpKJz4EcSsQVtkCbxCB
llViLkuN8b6dNfLBHLrChEKeh+s43fQBg3xorlG2MY50iMIluSQc+VvMhnrrKU6YkViRAwCy4+kH
jLTzgn/gzyt9tEQQsTSKokgQ2uv709uccRQ7vWAAbJtxrLak3NoGDDumL7tBqZh0Vxz+BEfmsAgL
Xs8AHeuMezscAXAcROS7dyiweY7oO6meAPcQxRhPlrWT+YKKdETJ/3p8R8c1Tnu89hI03tMsiUFl
F8iCmk00zrbrnqji/IRNZrxup1xYK5usAJrCIkKAzt9dvoJD5BdVSd/F64H39ql0kZcmDS6h5eVr
QMmUzZweZqrQ6D3xRvUJ4Ds6PDj9XvmEpLzLNyPmGv2WQBx9BiHbRCe2OBC7cystX7NSFXeei6B9
E/glAnnebJ48SYTm9cz1GtyatJXWVjMMfhqDKaj3NcGD1W5ujSTiJc2MdMW2pH1q2eFSZkK5mR8Z
JUGqoO0V7oV2akBSVc1ccl+U3JGo2ytAAYSYI2h3BoKPv/jtmFKmGYajuHAtxwKEBJVsQy/ZPiXk
fLkX8BqGt5heMzs0ZZnZH4xx5PaPwfXFb3y50+kL6tDW4uZdYe9vbXcrGhh549aaOt1QBtQo1zqX
nVE5hTU0inLkmc3fTqH/mWL9iWQI1+JyxfzXY6yrTzlaoc8/zbG+/9D368tbplKmdFAYWEyUzrqz
3+daQjLMkrh1bP4DJo1cWT/dZpKcBz7R3H4Wt8LPt5mJImORHrnOPzPlkmK5Pn5Q7WB9wkqLJc/i
mlnctb+odqwBCHlYWorN/BCGV1EUsqdGpk2BfZ0382jeOXg4inWDtsVc65Dl0gHUvxPcQeHrYVyj
8bW2RtzSFAalb/hXFOHNwyJ7JBLSqTu3pPVmC8TZxWCke2kbZ0heyzlg9H6JAwsmwCqdcpT6RFL2
YwPj0/BIw16FVLy0zgz9h/bg4Nrw0+2EMPqzJ2FkhtvKaEtFvkptBszx0Qi7+Se0sipHNNCyCR62
VT0IANlBrNNNztE93XSTrHxJcjU0hdskjmdummwOzYKQ4ERYUK59ATjvcog7ciUvFSTm7Hr27ca/
hLBJtd/Pxdx9dTNsmjuYHR5nDcUrmipPjArHitMGhUN4WMMpeMqAvavTpCrCW3HkzQrBuV05z5md
ROKjR1wJp6PyvQiDVmKElrxPkHXhGevmYH5iSCOHuyhKZ+/GCgwnv46I/IIxaSsqcitMe4xvUdH1
V9o04wTToMGcLjHgyjEBIoKZSz6WU5qxuaJogMIpAwKZWe86m5LMOIO8aJlXt2k+1gSiD2NTBztr
ZOxJi9g3IF7zIol3LrkC3b7n3nePDuEg/bGyQXixIsJhcD8Saf9OXxPrfcncoD/ZZwEn8ttkuKpV
h1hhZagE+6SVqG7Yu0aYlsT3WVGzsXAm+TBSwTSwSW8K57K2TNISW+KU0h2Djtq5bHDBhKcJ5WC6
KvMOF8wSnfBZl9gct3NmebRvPgaWOOWvOcgILBcdrKTxYOAbi6Pn2OW2aBrmI/x6abhPhxAyhO8W
wtkYRV3Dc8llLw8ujx9vFNuGT+xgcmI6vGSu/ct0AN+oZsAuNWdyuU5IeQnfJidCU3+wC1hOet2y
RJ6xIhLoSymieO+H+Evpqt4+dVBSh00TWAD6GQX6EXG2s5+8uo5rVGtGDcV8lUvdgvpWnczvFX0g
TIfMJbWJmOG6JiViNtGYGPmYWxBYABrt+iErNfHoo90N4gKOaEFBJPs54LPjnWsl+GtDtSPadqmh
5AA4bt2dq6vgW6mFSdN9A1cZTP5qOtdj5bfiLFwKtR7ZFkVbeK7gGimYRTMgWko7OSeUeXop+YZv
5R85q/IeD1BGWegtJSJW9pxy0VtKR/QISxnZLiVl/K28ROZnHUFyLWXnCOj4AZgkvCIwMyJ8SJYi
FaPOUrBS0Nu34vdClqK2r8RMgVsvxW7fjf7YruW5Cu761Iwfx5G15IFFzt1U1W3H5LLxBh+YMD4a
XIvRAgXpgab/i4Wy/78ueGzMcX/Y3V13+ae+a39s7L7/zPebUdHXmQooACBwwZnFTfbDxuc35QmE
pCY4Ifai3Erfb0bP+s3EZ+Lj8rJNQZv3twWQY/7mc9FSIQq1XMLshv6JBZA8QxB+uBoRsrpkKyIQ
cRdMxd/R22Om+/ByEuuhjRe55Q6y82SaJ9NAoORs55Gw6Fc0LFP3LirHzE5m17OA2Rb5gOOOg6Jv
JnVTEic13uH0TdxqF/gcuy4CA6lYwvaJGybJYQAInxsHZriW2iOxSsa7rsHQ/GABwRnvXAQeyMXz
oqGOJU80aAF8YY24G3WPIXZlRWTIYeSX9CEtUkKAP2RSjwmBmYqN0qIlWebDyMejbH7GUTnLr0ae
TQmJpXbZErocs4QHZp140ag3jN2WX6UNwL+w4ooZUaP8QKxFPKsIze7drDlXCabCt8NweCxJugf7
41RdfcFMNIY1yMzWcU8VIMcRLplFNNdCi5lxHFYIqdJgWwJdJdwNSlJ2ct0sc69JBJjmvUqlVfc7
jfenePEo1ge0cLVJJAgZywCVK4myBgZt3OfFTWJ5TrNTMJ2TK2ZWrCA2OTQwgkmFOxufctz1vBRl
F/O6gIfLxruSSqa4IS4O7jUlRxDw7wVZmFO1V5EzRbeKGrr84vGxy05aVm30krVTa6tV58K0Pvg1
hDYalonXEYe3yE5FUvEcylKxPtcNhL/XKBC8l15WLcgaswhdnx8zeLraCeiTiNrkXaz4bMSM+LgQ
n4I+j6uvMmfeSqrfGMpa7abJdVAuJRjl3+hZ2xbbK67JGfNmni4/afYK9UPILme8MzLyRx7ghHsh
Kq3zH3UFiu9XJhP8FWvZ408k3WnkTHyocb/zySFth9cRCAGvit/0GNPXkUFIUrTEXfBnrCsUH2Gm
zMv7HrL6M5oD2EvIi5u0bnr++9YF3H31/R0pPJgw49qemL6RjgeLatJscfpGtVs0XZo5eETsBPy/
Gl0I35Glf21eg3pc3s/RARKbsytsTYmsIaLsQLns8ZoO7FvGuzqsTGoWYwhg5ZGiGWqCuqKB/U8+
9yq7cDyj0B/9OvSwTLXhNHnprehYcr7Kqgz53YmisnnLq6pK5uemnPhCmo2dNK/MrvkTqxUwqlek
1qq22zVoeb1sXeS5XV7YLVVLvMK53XZHpEeyvMidtg5eNcp14taLJopeCDvziCjFTWSe2tma6nU1
eCr/XKPSt1+DaCKkjJeO4BW2T/yl+HWK7jiAB3NWdLJTvqdTxOM1VrHnsNhIXAtD9O73/a1AuNlu
7RpOOLjrSWR7u3FYLwgs8ftYiCq9yGMOmBWBTCIGIAbegsqi8p7TqDTXoml7gRykLV9904mdTTVO
MCcLo2dPU5rNB1DoxQePzKrb2ay7m7z10jWjWa9kRdorFHGq4NG0YQXXhOfan7rRM9BWunDdQl2R
iULJu/IKcgyZbQezMd/ZApQFebKmduLuUvA3ch5MAkzUi29D1rzMa6TjAAk7rdrrAI51ZN61EhEi
Bu7EtsAtx23uE4JmxqjPnVXuFpJzKBrjivMKwhev4OrbG0kAFR7iRIopfxzmrDGNTRx2Oj/80Nb9
wzncL30SH3gbHxcRDlguhPurfagPembovR0/zERE5weglUxT8BJmnIURwqPkako41gDMZGHLec1x
ivKG3oOAzxVCcXQ6q5oYI+NhZvQe3gQOIIG1gdowE7dsRTlNogHq/9aZ8ymY/oT38+vQkg0fkgnh
0y9Ki4iUX4eWyDFh48Xp0+gzswgOhE/bZo/2TzqhfJBpPZEs9sevGMXAT40lp6QQPCbx4nCcQDP9
PLe0Szqzqamjpw4rwIxBVnlBzkpj7ONg5yQJtmcq/cifn//4cc1lIPzzI6Pss6gR2NXCcUIK8vMj
g9VHMqqa9pFVdTftsH4n0Qu0mU71K+XFTf6qlz3K2pnqGTKJF/V89+CykCttV7jpUP5yxQPtYN8d
XFbe5AyPdFBBBOoRLF7wqtgN5wevSVEa6JmlPJiEIJabxBhZ5XMeu2wXSneyrn3wO2z+DQdgKPkI
DbSDT1nXulTlbsVxkbEdzW5jrds8X5mZNfAUcwMl05rqiBMQeIPF2TJKCACXyiT/6VWPGX+icJVw
QJetZmiFzd69J7g702QGexWG3zwfZ3sdIhVN8NKLcK7tYy8MdoUEzSfFc2JAbN9CR8mLZzIPmJal
XiSNtaw8fj+wGRxKRubxEN+eTc2iXPN71IA48jXwjXL+GqGZpyvTed7lh3zm8TeNNHpB9C9RVA6Y
dXB4brJNkJay2+05xneYYP1uG7Jszu9ghSgULcWIhUMQw4HYZLTa4LUL2WS5318GkZlVd5RJzu+Z
SWsGaCARcHbHZpGxUH+4gYyvBPniJn0UmGV7FVQFj8GtwxbRdXAmrDPdhc7dwPebqaAx8VulsTV8
CVFGep/YWcF5cMOqUnuLaW57WeV9kD6w0dJi35N1ASUy0YkSJ5kv6r2VFftueI0QZaiIhsWtfM3U
rkcLEdd5yusZjmSisPHj0bgYxnyfMMbtjuD3FkPNhJAgQbWueBoxB6QNENjXy1saVJJEvb5tiFxn
P0lOwzpCgSs39NQI/9vK5FMX9/7o3hcEj8ESUQBR9FdYGtN4hzC1arrjH3+ZlunPDyWwJwV1uUup
zb4DZLLzy1eJam7se+RGd/3oEidAyYD5Br23g6uzKOsseoryzne3YdhAufynH5sjVyzMTQpw91eT
G9W03STR7N0pvxn8YwQdp7ljBWI/0YGP1ks5GRVHMNopZ/XHj2z94q/j13bZ7SA0k57vM5775eyi
6iPYo6vdu6b3mVis2EFi+BKJkz5HDfNf+D2woCKVMbWH7CA+iw6vGH63EbKnmfUK3FYBxvHw7f/L
uLSmExSpWH6wvFSKde5GZX3ZJgYIzCGYreA1n7o+OYwJ7i/cC8E4bKLB6MhHcWSpNBoaQ6bHAv+K
9Y6ZoVT7oBUAdoam4Tl82x9IoDXen3h6fz3FpeBu9hlQMoi0mFQu//7t032EBQXF3v/SbjE2TanU
XYqpjmFC0gEPILZNEoKH897zi1Js7NYsiw9//B4sc9afPnqm5AC3bSEcukDz79zLGBV7DnJVPRRO
n9b5Bu7L7E97lGAo6uBYNF5yoiurRLkpO2fuKRAz9L4zhrl5qfYSsp7ptf74WVm/jkt5Vo7rmMpW
jq8sVjk/vx5w5qdo7s0BRUSI7aLQNcpq4gzIgrhrgonjSxiGjkmJTAervIjht1E4Wsx8bolBHQyc
W+djKCK7orq2ZwEMhMXKWcpKuc/9Xxcerg+CfoA2fxV9XVfXS7kTvMYEiAw0XtbkYmWwYjUS6ea1
czWugMr3cQdxJxPmsyBNpf5sijxuTpo+oXhyyyQvLlwTEdpr5ZBecoFmmJOf5aGwpj/5xPzdkWEK
B8OrR5g1VZInFpP4D5+Yth3JMIblcBe6Tj8SLdlJ9eH/MnYmy20jzRZ+IkRgHrYkRYnWZEktt+wN
otW2MY+FqfD090uCi7/lCPsuuhW2KRIEqrIyT548J4VJkd1RkFTLvjICv7jllJzS0++fzi+LlZqf
QRBgbJaOjR7kfz8anaUB7wI3eoINXVI3bGl/2jD/8nWE+4gijh0Zev5DuPjYobXICMPQhkoderZF
l/q/H1vMIwVttRrPi7HKEq0Ed7Nv+gp2e7BHOymY8C1bXfkBIIeIP7VMA9v4D4vT+vj9LQacHe44
wRKSnu/Lhf7PrV+sruaEnJuXCr4eJ2E2pG0as+J40J8N5AKxMDDiwmkYAqh5/i3DkeQ5LUs6sPYj
xMNJM29SBtWdqZe6PzZw9qyayRc3b/4axtnj1TCjatb375/cx0VDN4NKG8QGizHG4D86woXjOJo+
OurPumhXarEwNQXB6DT+cUAp5ZqSRfchtlfdcWpcirbff/5Hrq/kxWBGAFEmWFT0samvhzwDVyz1
03ru8TlMY4IarOta3c69AxbjGqGUqn4zMInh0efnWTLQS435+wv5hXVs0ZGBv4yuEzGPM+jDM9Rt
hm3HZMTP5ZjFS/rXEvV2dQtSQkWPErwUz2u2rgZ6ABBoIDqlK5bFJ41yMxOHQJ3dO1xkfoUhrokl
tgFDl98cu6QmhGDLRI2EQ0qvUdeuC4ABgywdeqzuagR63nGJtcb56CU6Xb8wu4mW2Aa6jNZIWR5g
YAN2Mi7+EKCxE2fBhLuQ2QX+lZPYq0ogByc8Mwof3pVX2uf7WcYKx6tl6hbjBUnrhGfZ05vi3926
pDZi1sXmBZFIzH5tyLi6d4ZtDGCNFfXx5Wn23GIGr7YqCviq8GVNYDSow7t1qKfG2ulZxCngg664
RDM+qsFS0tCR/i/zTPwB0SlAi1TGnadPkRUHbNNYJQNlWwbLUx35RiV7VjsI1ERXXtEW81+ZJzrZ
EPFa+zZeJlyHGPp1mzL7HmVjQ1nnSkcZxADVVpZIOjaydGd6tUBSDAQKGMiQt6BRY7BAq75m+Kan
RDQg5vEVujFYR+mhWLzQthhcqDFfLuXH79eWSBH890iVI8shRIBnwmf/WJJpPDpil6nuZyalJBjB
mlKZ8a5sx5i/xU6fZ9AMepelP7d9grQXHDvzKtpipstMO1/ByZCdeAx1I/chsRPB0tI1shkcrMy2
joNbgS9m3DZDZckWbmboerQwkpaRbj9XaU8jHivi5ZZh447h0yECh8JA3VQtj7DLbfs6KKZM0ImY
MVSYu3AB288Vss7da5ZSxf6lVbGifV6j2CfYal7M66FSzAldLzV1JapVVNqdd1155CwB/HK04zHE
dT0BNRfQwPkFncH2T1HE+ngSoH5CWwkFQoQQHHQfPmQHc2AOuYpa8wkv39D6PsK/zOcrF01dobav
Ew8dczsYFAerblcFXoffN9CswWzksIss5TOqz7g1Az7FXcYc2vgDFq/seZcdpfwjSn6CMSA3M00N
Y7xZF49Hd7K9/k9urh/EXFzkjwH4RS8FvNOU5O+/hwlxIytBgTJ0RC2jhqHu0JZ7Dop4QOrECWl2
VVdewK1n8G+OhtbZIWLq5N+MvoF4fGXTyivao+egS4uQUYaTxz9hN7b8IbV75mz/cIJwvn9Y3TaX
CbTh0VSgQ/DL6ibZo6VA0GNoD+OhEuIMdoj20+SvZMg0hxJiR4ek/PpF00PgOnwmRtWR2R9yBcNM
Cez5Eq5BzwWijg5eiMLW8gNQDGoRKmKtwxR9oiuipWmP/I6PbZvxohOGNI4Rw6BjB2/FN+eDjrPa
6nZu7oGsNWuRV3cpilMrGqSOI4h7BT9bkepRHqfi5h2RkxB6JagiiGzjhcdCIsYNYxDcLk3WTwaW
MNINyByI12qHpBSBYle1Ywo8JmCIRJdqkcUxZmYx3cCyiqPuDsO9uf6nUPQ5fDqgKc2KCPoJ10C2
YIH6b9A+YAVoFVKqo4CzPFR5TOe8qWKinzfV1XSGdkNtKOMGy59++WL2ed6w+hrPgI7T+fItmLpf
ubBLZJzdhPtkY8dFKAzdJiCWQyaSc4neJbidN1eyQYPRlB84VUlAbCNMzRhFOZ952/mXuIl87TwF
Z7kzcQjJ5xMMo4S2s0/Luv+8FD7qgrD67fMRMTqy0zs3a1mlceNSio2RjR8vNk3SCrBxK1dfKVsA
dC2oCIw1Dj5kAOMmoJ8xnnroUKN+cBAJ8OFrxbX5nfI8NbvP0PlZAJmmzRqgT6yX9rXK4nI8Gkyd
jj/idNBg1awcgOssRBZ0PRi6kodl2YzZqBsU+lmC2ws4jgWfjkN7EPjcK2QKu+qYqzjpxEqbfzqm
DBDvarpMcW7A6zZIHqMsD3rrIQ8seTJDRN0x0xRhWLM+5HbKF4tLN+P7z1ho8qP0K8mp8JKhWaHb
hXQBAiNO2kzbLu0fcvBf6jablp0X0jnzQlC/X7Zho5Yu9suYe3y+U1gM8qlVGCzWe215XXyvzdFQ
+1RZ2n5PQTCsm7l3g5FpSm2Hf8AQzvXYfwEMrgNrTEBIn2Qq/FCNuKQraZ7kyXNWRTkJh7LHgKqQ
07mh9balMyu0lRp2dKud5xDstVSH0NOygCzDzbn9Rt5VLNkIQSeW0+8P5Y+Zpw3JB3BUJHOY2/9F
yseu/FJVxPun3DKz+QvKnjieKMuXbBMuTh6/pV5kj0hbS1dKVS0trNpFVrf8Q3YQfCxtISIhbmuf
K1sJ/R9uVTt7mep8p35CbGpYP2vaCTPCCiMqNG9hVjTjtTVUE84mzD7JqZ/1PrJTJkqmyQnOoD/f
wKRBSJATLo+OwbkxR7JtRQc/7/2rzp6MkKOiTOkKokJS4mpmooH1zXFzR1+HUZ0wPxRYGGx+T4Z2
ypk0JgxUP0rN/hKIkAm1djdDUmfeGd+kxblJvKTTB3ZR7z8ggEkCl4HrTM/gZVPxjfE+UMMRaADj
lwnL8ydMcpEI7o1wjb9Oxgr4QjMzogkHkNFfAXShqDsXgQm1f2qRxBtcy1j+7ctYj4c27Htvrwx8
ZY+lFYO9OKlKGP2D6BEeNlgowcCebe/pwL1xzBSgaMmnc45nlp57A8Od/4c9ngInBqO0fd01ARdd
eMwQ3tPKAhmqVi8inbcLXumPnpF/Wly0nNF8F18YYhCrF5Md0CMcFPkbrOj76SUcxobBut8vzY8y
U6QAnNhMUAH/cP7/UsqbCzLoae+qp3y0+EA1tsBbblB6RCkzNbnRUR1ztWkmt9UEBDXxpAd/UQjq
Znl+SNsyU6+/v6qPRa7tBL5L658lGlEyfiyQFiThwzJBmmE0YvzR9pw7Mm1sQ4dCO8d0O9U/2UHl
DW+//1zL/PWTQ2pTGNiUqVjbfCxSOwNeaG2a4xMTHPkYXNdbCTKmBhEOxygJDpe2coWaAEEZOJ/U
fl1apNMPo9+vJMRhjtbCiwsaZB5a5jbGv2mT2X3BqA9SxvCpWQvWl8hjNuprN8OofvQ4U0gLqyEa
onbvoVyIHa/GA2iPptDsoWJXlKFLQ3COZK3RvAh9svY0Ko+m2yeYsa2xAUVurVXyANIUWscU80j1
1QfCx0Y5w6ed7CF0F4vRCHMZsgdwdKlXttpwa9TbMHzWL0Cm0npWbRlzsjWYB3ME8RnEpmm1pd/b
cHRy2g9qdnJ94qCQa7IQFWZj9IoVW2glhxMFd8m/5MFARDPRHiA9W873CwxD2s5E3kpKoaJZPPfK
bmfXUJ+RupQsOm4oOLBAXoNqvUVqP6bsI0/Ozb9FFblL0NZlOhS91ogiefrEydf5N0qL7TRsaHko
pYEMo/jprFn2nV3ok4BXrqWwyVu3+2gMWo7Nee4Q1XzYmuUW8h+0JY3EAozeo2gOVnfCfHAw3jgi
7BDvxNUfi28D/A2SiQ2q2Aqc+dJ03ygaqUZOLEDiyqfiDXwauv1+1pHTaYb90KAPTvikoxCZgI/m
n0bXn7J77c85EFZsj8V1WwVMye8CWgvGyxBOkmDoLPLXh4DBfntXNlPL2zMv0b78fh/4v5wTHvMI
2ww2RU7oyDb5H5SJZMZDHdQdPwdOw21GfAO50NvmzE/RDpZPF/pKZQWSSYUNV9iSNJn2QdstttPk
Xuuw7k3NsPJnYA4giw1dsHvNb3AorO4/Ptr1tOIiuibcGhVb1IisA8nuVhrKsjitkNUblikHplN0
CsPtrGcES0w0gZN3iID1833EtEPy1aN1E5gw2lwzFPkVmxVg+osxnOiDRbSWWwTTuYV4cnmsa6jf
smqhoZKF63mUut7A57tAmNkGEnHPnJsuLqh8diD/dH+7IWXYaxfkzCOg/r0Vyyl6xuMN0xh4/K46
gGa6S3vPS65Wz7T17bSthctO2Jg3TESyU3wO4/XLOHdyUZ6ZuN17XdalOYoEDp0hIovhDYhJu1RX
aNROdPOtPyj6fcTk7AAoMwSPYxLegzj84TkPgy61jWfTY9Do1rturDlZEDcy5HxdQMc/peaQ+G8N
PaFmG5n6fwscAqaiRWFSxwWAYCCDHz6bvJVJ9XlUTzKiGL+7LVPO3xzHX6arpouyVcxE8vHfBR9s
1N5dVX/x8LBUX1tvNLt3gwmKNP3DafjL7XA9D7IagshBCGX6I0TIvCRzGMjmPHVBgfALuj02DXyz
h2fbIH1tsBanxIjUi59acJ5/v+l+zapdQdPdgI4D8rW/NPAbc3VR0evap7qyrUxD9MHXB5U9B2LQ
96YZnA43hxxl55cVl0+K13JS8mOwkNJBPXGGlPX376/J+yVjBOoIfXpC/Aeu9MtFjTpLEUVfV/Rb
o8FOTsWKY+LwiUx2NHKAvhGeM4NHpfy4FEbLYsvOGjvHYdf5GBZwaGYFhDiudbEFVHAGDrNsT2hz
ieCTbUsxmk3+Ql2VoXDnBSeRiiEmN3ESe2/4t7tRd3C6amiWfZf1GN/v5mGWt4TBNPNr9PmZzb4p
q0A+oM0KeZM8tsCRa38UholyV9WBU3jY3B3gK8uJiJdq0L2jA1D6wYmCvOMkQUklzrq/22KVaxzW
JeuHg+muPXWzY4QDH1YPFfkAeJ9GDg7d/tpD/RllVzO5GauqGbIXP6uL1rqqRyctGJkfrBRPktlM
hwINgwYByBc9ly3sOiek+fXMkH7lmgdIrrrqbzLXGww8Ftqm4Y3NDqJOemRABOUUDDe9uLSvnW4R
KTqkjxay6IwJs+mZIZqyAIAbmmx5bS2D0/6ZkQS6tmsRGfPrWPM76fMaWQ0IyNrq2bhTsLq0i1wk
x9z894IDbFVc1aAqPMEImxE+Y9C21THHm8Uh5dQCHe8mgBpW/mNVnJsc4qCm3XvMp/lfyiTGWwE+
mgAFmHKOc3NbTcytHW3GhImadMwJKzNUiSw9AWjL1x0m+pzJPtT4Uff4pSLTjaxkMznLjzhpAzRB
kcaKENYNmSJ/RRjqnG5s70enX8BXLnv2/B0ADpeiLTT8q0OHPy+X3ySG/FCxMvlh1VzIaz7inwQB
I69WFNfIVRZKHlz50p+INKjutU9RA8rArCs+XcHiK3z4j/j/FPulaDV3XPv6fIuYruZztxMucha4
qxiiKBL7zrNH/mBlLvcfBxS+tYriPv+Jx0Y+SvacTvYjhG0UtrHqy7iqqIDU976GbdIY+4VGRnVc
1tFA2clXstBWB08Y6JYhu+WxyI1JviTai/6nPqkb3AmtWq4px/KaEg6iUSowHjl8fCzxk5pfaVAx
xIzc0oj6PBrkBvC7k9EBMq9qK1O82kyRS3zrBq8N7hwDgnl9vcBu98Kb1kSNVZ2oCP1w/haoro9d
2cCrB9EMSZDpOcEqnqtsS2ya6CXYfGAxjBZ/FVp4nbyOzsDE3d71HTFuzWGj+Z9IeOUPcG40F5aA
OHpvTEkZ04RzbcqaZUZbqI3bg624Kd07uqHO8DpZYWm+Qi8My68+9at+8qah8V+T3JZvr7J8tB87
ja3AXdPGeZTuef7yRAK7wPJF1J9kiSu0L6w71Cljz9oHyupYZ/1E+/29N5aRN+KEwvgxQiDEvUnO
K30wk4xftYuBPcfTl0Vb+cxXPNuJV/EN1drVRf5WYBmyvG5FVO3AgX7bvt9YJbKtegAT/1NJC5E3
QzfAdRF5nlkAZqbiublCGCrPsdbA911spxxBDr0OkcP2YBcge/90TD9P/2Kml9T/bA2TLYt3SL7U
V7ccyOUnD7TsfiPYkmVH/XO6eln/vVxcUpCiQsP2aXE6phPouttO+lfpcq66ByTxMItnzTdhSGBn
HqP9cVlX3eJKUo/5EyvlsjLbHN4e8nk12lvNFYN8S/L35HsLq2wGyMt/2tWUEt/80pKF7CPYhnJO
p+nLFLuJ+VZWoJXjrPEOdzmbp7uE2UiWo9HYeK52E/qByNsPWTxgS4EbM1HFQmCze29Ts4RW1bZY
gKhdomwiH948Mx/MPF/Fy2khy7lgGDUnAVM6Z5LeUOAuAwiJJ979DIEPgmiMnOAXb6B9/Wi4K+0r
BDTB92as4cfTOuXwezcatkueybkQhYaUQmUxmDPE1gXm6FFPYwT8aVawKskwFcydQ7giXWJecTYq
M/wnycF+sHRhrnMO75rQ9aK/mhnZiIcqHrz6y8QRlF7PIxyQbhdgsbp+RWc1ae4dv87K9yyvLOtf
pqW6af7E7MzSq73VpqV/b6Qu6+10KdrqsT+nqOesMneLskG7UVLpIVq9trhVQev25t2IIIp+R4Cs
Tx+iwo/HdyeoOm+5CqHVoZ1s0oFJb8d5Mbt0j15xRCGax0SN4UDblAPpZnFGJjNRYgDFEHfzqBgx
4IWMRvSfh0bRObNUyxhlWyIOce+h5Ru9hikOXj8BEjSnB1CDFDZTwNDVD7fsBFoOV5cpzJw+CDUf
enrn/mKhNEnCpcTyGJbihdC8eS64xYF52xuffSozKem0G8o70WXq+zssvXR7m+WzTu9EBSO5p4PR
jI8J7L7hZJ1BTO2sOdUaDFfZaLD5eON4MjlOsC4wwu+dlyX+P2pxAHMUEqvNYzTPAOr0rQQpox0H
vdMkzhkvF2Y9SK9wjptz0ypCyxu3kw7XbV3sOhxrbV7HsHd5d+lZtdHM+i+VLa3F4Ny36DBAASXH
ql5uuTWGityDuTcujX9x+TuXAVGKVSQGWbFbRbEi9wbSvAQdFzQ0kQXWeIYUEbeUolwvSy0/+Lrg
TBN+VenBy0PWergk0v7DzIhyboQKTmmOLbucr1DjKOFXeIS0Uy992d4OhKZdRlg1V3vYwlKxRe1A
8GkhoTPcYMSCVyN+wxSFpJgw6NH5SQ6jasHRL4/ILxZ5Ul6TKb5r7M29/cUxbTWUN90Zzu6pt+a3
fOxWpsFC2LVFFZX+v5QEzBf5hUmYw7YKwB3sAZlqptjzIfhUoV1sl1ckKlLSKXR6by+dA5RMGWjf
07Ixw+lUOyn+tod6TNHm3Q0dsetpLkZuitaK6+ajJveh0m3rPk7nmQ2wOjgBZOUNMK03yGqbGohM
142fEUlKGIQsfyuD/VsfGmgq5JR+xwB68DTiKMcNxBnVtf07b7I4XE4wOdgQ1yYpn+S9xpjlTw5m
bqS4l+6GiphqZ9Dej2pu0aAnBsZ2MrjddN+mFZTuWI+hwdNU5AHMebrwRwlAVKAJT3pd1Ezn/YJw
VzM+L/rWQAk8LE4tY9tsOwyksqueoYo8hnyE6KSikVQGJNKzMzvqjRquMqxDTWtsMe/5grTaQJMC
1AP3W+nKfH/DkIUXk8CWu8jgJH1njlKWbwbOy87yCKH8qY46WSdh0J476Yj6BSOzKOzTbM+8Rihs
9JwK+BpdWxIKtErSvrpSrlFzBASZnzFOmaF9hr/U1oyfA2moozKOGR39ID372eOyouL9DhZL1Z4b
hTCyz3hAaTWsTnID6TTVYl7WmWVRXw8oleFWfp7joVPRqh/mZEfqnQ1KgNhagQFy6M1jUGiB+87v
to0uVNgxMp6yvedajmykwqDt/R6RbbOPHFzKvlQDEEh+TJEG45MTf27MhxVyYf2ybvuQKC4tnrCd
Gk4mz4Lh1Zx8SGOxfcsgbecEjyEzHe7wnsQRjxe/JSZ8zKsNUSjMUYJQ2/vEeDr/dCuLGO0K7rPX
yFQSRDFpCF64DfbgBWyKoT63AmNOuOA6VmGTLnd1HfpRdFNoOvKnYWtGLZj7Dac2wIOQReUooS10
mHx0ODThsg7boscA1dsF2zBSMUwSwnJUNFgeRtvNcuKZzcAiDBmDZ2Iq6ENGE47xpFNcM3pq7eoa
1ThimtoFWgULjF5gqbycwv0UdMk8wUeEkjwt436yW2RbnUOR5oaJyP6qmHTSDA1iNAM5Dq2gYTUL
d7jFvVUXo7rRiY6iMbr5fWl8Vhv5H6oFcAmKHZCZKI8xHfFwLPgvSAZNaEKvIwk/M95bhRZhukgM
KBIZNfG9OVnS3vCzgCQROE9qBkJjmf/MnUAP7EoP1vM9Zq8RPn2tUqP/BjlE+5L510lzY1SofkIl
bLStPzd5X2SvUwUafgNEitnXrgvSUUX7EiW7ztq3rWU37e2qC2rRf+jIStCOMHijVl8hI3TRI90g
vuPOsWcmFYTVKCUVauAziTfGS8hbiHq+n5c3Pp1IyIQllDgSVDTL8/XaHfGUTPchEg/CHUktSdvx
mSOvt7ZKDA/4gbTLMRXiGTfMlpEQIzEkVapTGobl3vdpwEwyQ8oNCiHDxJgoQiF9LkrUFuKG6al1
swgd6gJw2ZAvmnLvAgZWsvxrVqmwnE95BS3rOVp70wg+5VU92I+57oBDOSt8pDlutkRdxz5EhhZV
E5LIdZnmMboKJk7Y16asuX63xavpnnTZjR4t1rtar2PUS3lVna5Ers6ogBEPJPoyW42aHxiEI0jv
/Vbs1nCNOH2ZdHH7/otnMDb8s8BlmS/eweyoDwidq4Ciaexm7C5ohemhfvXdTDacA3mYXx6wtsx/
ohmccudbO2cm/x5eEYVU6qC9r0iIqSzUCcet3rOQjzOk+MvaNPffaP6O8bGZTQpNJ+sFJWgB4+GF
Zb4LkcOx6qJzKiwEJmqxpI9oVLEyS02VWFHp86WMmfR1OrqRJ1dd29ZKwD7XH5e6eXAWhtv2pV0R
yxC2zvy3uorbc22FcY15+QJ+NEs1MzllgrnuxjjoI51wSbNYTBhkgEWJyBRSZ1KHB2GvpUie3ZUf
nS6JH3aUWjxPxtfaWl1vX4t5ocrL73sYfQYJJgccYnozJcryilmZsFWWYpYHHzRdmhWPdZwwenVC
rXniU0pQaq7AAYbmoYZpVSxcSJdaQ3TokRQeHnLsRpOVbVhwh7auXdVXeNjBLA5fNnbgAsQoy6BB
aaC5TbQLf6Q0+s5+lE4zzb6Jpou6xubDr+2H38cXV6xj/htfoKUTW5BsiIAjXfdDszYqLZ8asUkf
8zbERvJQBOVUI2+pJlvmLPthjoCPlrGcLbpEWAJYZKFm3TJfR72CO19qZLWPHUAuQC4DiuwFeCMz
ux+XHFAg5kULi+izbfTWDQQB0F0nhbFR4zHy6lsFivVzTpfkJzLnEEJyA2XPv2rX5j3LJZdHiRWX
NMJQV0P55SrUNTc0HLtzElQjS5FTqSBA7u7jCFGwe1BOXv+I1d4CvteZTg5mBb+m5VkqXJpZ5Jqp
I/fGQ7u78V4zk+xlfZwTZsai/bisDu6x/jyU8w+PKd3pxWwrD6GkmRSW320KRc5eBpF8C734ZACX
iymyiXeN1SQgGbGa3cx6zrrqqLN8YEtowDr2lo3hEWIYVlwu66lFYt8meamRWjb2PvAAv5WGADDb
EqgzuH1MCOR5XVHzBEwEPTNMId86rNCWTE949hREWnfJg6a9inIrLb4hLzt0P6I8Rn57Z+F1kv9U
Go+7ge5vPwPbKXo+3LFkrBT5ojPYM7d2pGPHjV5iZpPfNiDLCUpgjjCZnUxfL2Vb6bu24xr09YjQ
j3pn9qhJwtuMeSQMpzYwELApYvtYkGBMRugrBvm4VTRUdMO4Y9UKHaJGnZFLQ9xopi8pYjdewaQt
GKv/yRCOj3u0i8ZOi8d5qeWg6wwqmkf0AkoCHbLSi/PEuJRhf8XAE7DtVledLLx2GSeCigVLk53O
rpfgV4Y+RgNXzejoCUIGROUWsOwMj1xemJPeYgYOJa9usrt+RZoO+c+kQlR8V5M+RI8qBLzxDjOo
BU+SoUaJ39BmEp51xKAGToIbwJAllbzigpWGSWtj57XbfJlLQhVReI5Vwfs7tVOzIYoeVqO7N0El
CZ5bXNmO9TQMc24EAwzg2EcjN+Wso7nUOoj0JOXgFQ9xmuIDet3TpEyuofuX9lvjhniPnnzwo/7n
rPAHdQ5mbgUAvuNkKdV/uUCVROMzjhe1FMdq5zRzUjLRbQXs6/XLMkxeun61VK6hWeFUEqZ1daCo
NhL/RntsivoE3jjGD6IHK18AmW3t71BNSePlNI2ZXHRYY7yhD+zFuH5JRC69v1ngDPH6sMEYHc6U
lQvCmaHMwfPDHUO1ywtoFpyRnUMjK/8JBDvbjySuIm8bt1zcvAsWUgq2tbPIcYTU/YIXXw+VwHtb
Erw2kbqEk8fZDO/TOs1n+gN8ppqjCNabl0VfYRqQ/+/yunAXg7oyA9GvHubOQaD1Zu4UZkxNiQhE
dFUuAwTuUy3k2v4+aEeYre0+hxTCWZUxapuNeEaQMoT2XwUGNXaJcRRSIICJV8EcSsDpLSwX3pa1
Q/Jjb4Uas5t9YQXdZH+qwOkp4Fyo2o55wOVNepVZy2iKhSn3zBzRFyvoJYky4nM7wGYYTnaQ6/ou
uSdmzDgcAcgI+o0cmM0Px6yZrT/FdpJY2dcGAluVfR5mTJTWF/a17M5oVoISazs18vxNrUSC/iYN
8BAdDg7CmkQFm/SZzYYtkUuYLDvIBQc/1UsQPpvh4PJel2+3FB2JHFmSI1tD5YKU67ix2HNMEij1
nQbcUD2RJK14YmCWLFtfCUOjPbDHPHdCjDmc0gi2cObyW3NekaYweC3f6ZL3IeqIotbePsPNIAhE
esANAtt2/tBt6Ahy7oyAxGFlwo1FksFBpxdAvcIXDlVBAFGtp5GbD2HyqKsR/RttHFsU4aPkfvDh
lj9adS17HzAFcBi3woEGXRkZQTL/va0iZpkW0iUwUDiGJ2x9KQ4+1bbXVj+2/Dn1NZasO8Se8+Z2
igwBeROPnhXeAeirYKBO79+zaUqTfJtywPnjsOZAeUNh89h7RI6mSrYpoc5gZmy10ANOCEeIlnE0
UTOEPKS8LAdT/407QhC0N6XBAOdzAkFxcG83mq1DQc7qXZJ+GUV7LZ3Is0QpCrxWt/JP2xKqzj0N
s6pd32+uS8dDS+wBypV0M9jtE5uupqPDvU+6TNKzJugMstJLomW6elFDu9cyD2K9z7ghFrgvuFjm
4mUd6HB69iFFzq/bKlnjpmq9o9vjx4SCPztxtr7AbfF5How9DUvYXc0zqRMzJxhHgeyeef/uNLC1
bVJVdjBiBRUZGR0w0k36tOeVH+RGLqFYcHTeTMLzlp2C3UuQlpYNUeeCJDN2ChIO5a8QqBcTILw3
9rlBOuIeLxmn1Hg8s2psvRCA0SgoP2ukveMWog42IJB0QWcGHvqO5M9midHfK5f3qIPViPMYN507
eElpsUtHDufVXVtaIpjaRDzBesZNZJBG1MALI7wkucdpOfQc6oCFFpvJM6hGiytXpzw1GKIDD0NH
i4Q+BomMAs8RjzvaHPzQaF0ErkudmNdtqTjAMSrhMA0vDaQWb6/hkIFpTRXgpQb22He8gMuG9gXm
/YCOcYnUrKuNYfzeRLHX3LfubPj1cdqOYL9OXcLQ1Bgkk+iQdA5/gvgjdwnysEzZQLmSd9TnlDBn
Cp3v0CD6wI6CU0LelNuYAj31Ne0tGntGw3giCcKA7vSR5kTVGtcIZ46ddwWnEQz1xIKgm0Fjts3K
lyYzaTVlRhe3NvmH8Ad6B0DzsbMHOYAV1F46L31Dys8Ul6RhenLR/djRHpDAFtFi9N7KRJ1zn6aU
iMt9ZLB6bwA90YZJ3ZFLLtl38bFFc4Da2vSknBmzcOWNtieBULcqT2tTtvqUnftMLh1LSANJTgMO
Y23Kpi1QFY1V8zhDkf1gGjxO5chr/M7jLl2qknJrLbplKg1gF1Aw/+kggh89DkHtD/VVhUoBctGs
TadWzyM6z3543FqHW+xbvFD4/Uk/yaov+xGpq10Qr6tClyLRyWlcusQOmKiZ2w57Xe0qZ9ghEAi9
6hi17hhFKCzUbXK7TmiHfInOXZHcqKjv95cEdCua1nP7ju0FL2vnJ07DrPnY4exbf4otW0JFgQIc
oVdZgayO2uvG+Q8k01/KFt+zCOLIClgwSn7xVMAjx56XqHM/R17urH9hfaZC80DYMtwIptUwh2iU
rhHroSL2AjH2UKuMlHyUKfrf11BEx481VACty4FlIgucycEP44LhbAVVNHTxI63J3GAXk1xA5OnK
OHkYEeJGknRgtbCAYrGk7uF2pRxD6KzImaRmS9Cbcw86KuguPTKHTXWDhY/H3dtaq3E08aI5Ikl/
jPCrIwwiEso9NtSMffM+IubRUkX6hPU5lQs21ifEZ9POvsaqXkC/FukqQt/WygU5kHgJiC19wTka
2ZVN2YCzVFSmDZmlvQbziq5lIgV3xgwOeQKSD1I2FABgKNDPcNK/M8XDMEG9prroDrVrSanh1gkb
ABxDlnmfhRPBC7U0WRFga76dkAmZs9UfR3TrCHo5FprTsz4Helh8DpfeoOjlwX6iJY8H5pYrVJmF
r9zLJcf36bBUHiVaFgfRv0WuR0Zbujo0HPrFdlYNt4jVhfnJHdIB+lecNBLVIakCbi1ZLt8+Dch7
SgRoAtp/7TiCW+xGXWNxDF+r4YjZmEpG7fFMtizURlWJTVYa6Ay/WYvB/7ksp3BAaVb047D2ESjO
SRq5163hci50kKUBg7Y7PiTdpOurFK2q8a1hI0U3bWHxUOMt8qORT4f0oHBGi93jFNiEoADKe9nc
kg47WDKsg1WW6XVHHtBfAUZFcXrTBo6236qV6cfrNmxg16IT4/KpoypqNRwH5UxxckQG1jB5JGkZ
ckrW8So1ipUo6dNb2GhRLAVoH/BIqiHuuDXNGKEj+Ayvl+5qhUY+dZExthP3BkRNUsdw7QWPy6Ug
Ka4ukf/Sa91unIfkwHpvqgjNihPSppS2GxzipY7kPRMcHx5GvG2GzmJ+5u0SP1I+QUrgeTQdijqc
FsJ90Pb8HdWbwIw1wYflWYWJVA/lVHYC31c+1Qrq7A154Ya5jDBOeB1cAx4Oyo1kEfE8s9q37GEK
lOxK+l6Sf/WdPMGN8nLportn+gwjEHnwiBW2Kq7o+kghskV5g64offlx4dchlAd4VeUVDav+yrcX
KevyjVoxxRS491uFCJ9v5Q0QkJRDPQ0ESNjOmi2c07AwbH+fyJwUE0aFPf/wDV/MXKbFlV029tYs
oSQd5UJEQ4GTbmPSLRYWVI9B3bI8GcGRZHrDAeMmAtny9Do4z38Igv+dsvdsjIlRdwiQsqYS+HXc
lLTcWzGYix+2cAaHIVMgZPA0Gb60W4Ff6iLsuPDyjGoNCWzntwt1AxYuW/D3V2R/jMowzgMh/QW+
A737F1IZNZla82QuHoKholDEEgpdi+waeUcJYthlSjSJl6ojYoZ+75ALk5cIcHBh31yKTbXGQpuZ
IvpHfzHOSv/y05zagOpHyxzgyn5NtoqJAxFbgsNCv8D/VC3TudjuAylYfFqaPOAEqwO2XDvg8BD9
Yf7jw9A2T4DD0I1gm5uBFyL0+uEUGtnhSbxmzkMDVGp+Mr0hMw4WZ3D+LcoHicUb3lgzXc6XdBj1
Y+HMNqy6+9TLRpSUPTgJ5c0EYyk5MmWyNN+6KErQ+rR8xWsBQflmv39MHw9yi9YGNSoHKGOOkJQ/
jCkj9Ph/zJ3JctzIdoZfxeE92okZiLC9qJnF4iCJooYNgpTUmIHEPDy9vyzUtaXSDbZ74/CmWz2Q
hQISmef85x+4sTIZ7qSiurtHjYcJ4wIzDhhZGgdUslq2n7bKzzigWUQG0PoYOE9vX8mV6JIbaCPt
MQXcfEWQdK9p+TonX+eVSX/n4fPP1zUDJYJGg6qAiguMVp7ZHMBmVPC90fv2ZvZ0GoHLRTaiqUEp
9NCFKBcV/FmnzbMOSZIB+Bdn/o4/4xB4XHqPt7/Br8JF9QU4vQwMDTGXwnLw2lPC72pZB2Yr7+SZ
6ZW3AhrN2ieCiPON2Bq2wLc/8Fcqq22w5nyenM8TxNUF6d+vwynSRWrZtZ68G0Nb4SAG5M1hWmNw
OhKUMNP2Gw+E4rANeUjy+B/e/vjflryB3N6C20sdyaNzr6WltCpKLOl2J3YCVcioeKTzZqfCzGFu
8RSoyVXHtzwA9gO1WU6dATcQm3iTG2PlDi3xopZcWhYYbmPZrSJRBv6HxrL5LX9x3cZVwajeVShT
dEMopYTjXg31EJSTDE0s891AQlb9YxgKAnhX+pm/l3ojJ6BxngMRQNLZ7hrCXQohtdIY31Hjc9EJ
CkS6YtwP//KmeteryDFMQ3GmcduyDec3v63A8huRi3640wuLadPhwgG0HVxPuWm4CUOPRNBjPIT9
oKqEGCSFm+/3rTqTl+PNmsBOqK2qgFdInOmJWVad0YRz1bSUoXFLoUSfG8XIMdcmJzys+0s/nohA
lRsDkA7I2DIL8DWdaQbCFEHEyI02eVI3NwOdafcyMdRk8wUzU9yHAOan87mNa7UqA/ssELngwChz
6K2ihlG+6vIbwlS22Ry7RnV3KVntc/fl4mZAt0hTrM4uObcAba00NJnvliomgTLAYPg82hmXsYDO
NfNYzpw9uWyzk2mfJ2okhzPKWXro+nyiLAWKZjMgYoYwAJaAdS6n+VyEknz7qIPAstCAgkVyDsHJ
nAkxcYZq2MUOVHVykYiWhWyKYQn7OORjFjhRkmrPgkrAyRUEgeU8CKSUJHvSvsMVfmA6hdvSBiuL
wIbkWSX6d9uGa0aYdEFJB3luLFWni5uVotIhDPdpRS5lTFoEFFCYMioBN1mtsDH+iqX+q/6dZYeL
uGm6PEzLwzL1+gWBhOUYZFMldxp7Hm+0JN+Yu+RMsUvHxIgZoPZheVPKhRXYRcAHAIr+pMqdmtQx
qtl/wIULL7CbsTB0VyCaeYESZDnTZj2dEsxPdaTnBAydK7S/eNuvd0neb3Yo+kJkEGyX19sy0gi7
jLK0OckAoISuRjQjxmwW1nJJs7pcONTMlhSmeBzneVU3Qh3R1RnKsFl7PIphLlsebVR1qpsLoJX0
7/O+46/9SJUO99hCbvB5sCXL++1voLaj/9G+8jRcbBdIpceFD+0rJ+Sv27ymWWBEnkxP8GQbu9r4
vU6NDUPeRT228g0iqUHhz9O6tz/4t61IaSQQyrG3Gw4qwqsPRmGqYUFkGbeVhw7+lTEC341kLkWA
xhaWjejtz7ty/OObqg2ZFUcdC1Dv+Grj/kmSlNo1Pjala5+spFVDkr6K1NvPGsdkfq2PBKK3a6ZE
JqxVK6C/uDCH67qOgLfKIFaH7OWJRdO0TNKa4ocvXXeOsJvq1b9qE1vNFLRBuIBYQEttvmudgeNi
pYehGH5IUVgki4nM5bV7+zteP0yWIUWO4+vUihxD16/WaEFhcvK6OcG1UCM5NFi1ySSDWWuG+zmO
48prd1ZCgbc/+PqdxgmN6BxOFQtvHoc3+9d7q6Hyd2lqspPZcgQAPqA2UzNcQ90y5NIK7JjJemWt
mxVsXGgpC/397cu4LjhdKgUbV3SDg/ufyD59EGAtbOPqtPRZ/FnwKFBmKCwGqllOzmt0ntuOTqAu
bYCuTexgHg7N69uXcr0xuJxWFhWM0kZhUX0tlDbZsmLsZcVtWmXqIIUTqbpF5OEs87iRNEgLLm9J
V/EY3v70354HdZuHsSVWI7RJ/rUjWxg4nS7qsjlOaYTE/tDNHZWOHzELQt6h9FmfL/sLKmcW7YJr
vn0NpnroP28tnk5npqSwYHmsSeNqUYSgmQkh1v1tWfeNfZoMVxTxFvtEX/smo8YsYCRUKXXmyqyz
Pv0WJ8Tn0KqnRRpHW2+EwMY+2YyJ/ZKHCGsjPDfOnXkoR1ZX63QKGWiGgCHC8p0a6UJr2RghYN4D
6d20RpsGl5f+Uysrg3TMsTeF/Nb54EWfksJXh5w8iyH8c0FZ5jg0fpGwJQd3O/cFHdEcTwppHOKO
EMjSm1pyHRk4cfa+fbeuly47IGcJyCfsOBRc169u0DMDrNI8ue1TKAVKRx2LqoLI7IwCaRbDO/Im
G6uxie3rtbgKJ2DjHKunk2PkbZ39xQK63kkI2+Cp+Z5yKkOtek0dGcoxxArTim6Xnm3hxZfLDDI+
dyDDGCi2x9t34fpQ8Fis3Aj9LBZDD3O1R0tYn5rGNn4E7okRTZHWTf1z9tROkLNR3vxVOcJR9+sy
RaTHm2J7tsm+5Xnm9TLFAbRGDFcVx6kRSkxUZrh2fiTvEF6EZKjjZiODhyEs+y1pvQ4VCImsqu/o
/UIVxe7YOVW/DkcI8sVW84JZSaQwC2MDrolCURKCqvaozFCioOjeTE2kcHfNkE2NT2olwYeZZjeF
8YCIUs3tlloznblb9VrzcfD+iOZMwRcLygMnW43r3AV5WAYUzFoUe6BpqoAfWtDFPsd8BnpOoXeU
F57QgIL9BabuA8FGtAhVkAeqLxLBJuFvIgrVyXTZt4wiTpNwhReuFgWIuBVVlViNONPXbePU8ZcF
4ly6K0MbObcvXlBzk6gLEhkEFOYFkQEkuwbf7BtIaD5staNb0WNG7y5l+KWHcMxSjRnis26U/PCs
aFcYEGJmg7/MHDqfuzOJkUjPmEhF2wqK9OWyMhgDukAwhq5nKSYuYVvo7ZrORrM/hZPN6HidTFgc
T6ug89zgJhCpH2XbKIeM026bpJ/yd/Mwh9Z37Keof7BLURIkr5nQce+LirFLvL9wFbsCXBY5ii/P
HcxUABLitore/uTEWAJ/7CzmFRmhXSmo3AUcUMhCuxlLHXMdlZsLq3SV2RBldPIgeZehBy0Ev8wI
tfHg0HT1/YrwsXj4MMyoO8gsPp9eCzdymRvAYFOPa4Qyw91e5jfTmYc0+ZPaQZESGxl6mGoGna8a
a+QZY8SrBohnLKMvzNyh6pSTZVQHpOnIX1blCK8LNsgy3TYAwfgps+lmlj8kgLDBiZamXWwuJXqC
kX5ZPs6SvLTxHyQ+a2ZWYJz1cou+jbkUcPhCAsqDigEtr6TZfvLapHYeZwhgvDNtpKkj6cLAbGa4
JOvWydWUHbaRogrG5qz+lhidQo1SzeBsY/4KINGXjLf5VwtJDa8Ebv5sM+KE7IciGlB9Ubj1jk7N
2dimIlP0i6zswkMiJ9XGenk23aE4ZcvQeWnJHWk2+GfUok7ZfUn85DEvQGxzHlLmBua8Dz4CmW5X
xsXUbIag75oNfAknuE1hY9p4KsCGODAUV7zS1DMV9Gafh78FXQqXuXQpyyj9wti0vKHrHwwYcDZq
KNLGxQOWnbSsZQFY/KdRWgpgXsaRUOIaqqvaJn0PStYUwZmAAqJef9eKIHEkfctrAfVjwm9p1cbo
9ECqDV584tyAWnr8xmrclVFV6frsHy7FGw5jDGMh6DoeRO6hHtwHuwhV0zJAw0n+HALoXs22LJ20
A39tSR66gbNa6fgxNYCbcuNYY6q1VBqdRbk9hR4hA3dhOdOMruqFtQfXWi0zLSPHnEQgdPb87aL2
a2uHrSWufTX0TSx/iIkbx+W/r9YQLbJ2mxPGMFmQv5zR5zdyb+Q7ILW8PqLXdVu4NvlUsaQXogHH
OBsZ1aF6AIv6EIPlFLmAXzmlRZ7dudF3F9KQvWhl8XMEAnA0YQdyVTBltrC/WxhipASp32chW3kt
W5g7z/iytUoKODhqULfoZxcecMFpwmKeLc22m+8LRtX0LHF905dGS+/OuVxBW0hSBmy4qcFr87e9
1oUDlAeQEVXDhTnPIzIIV6Qjts4yhT5Sm33qeIpmsLykHj5zlq0oDoQ5PUaLvnKZbV3GH4u6kEQ6
9XgJVRDHYeragVF2QWnbH5cHj9FHA2AT2moYkieobqGDZYkhTzU6qjHYmDzVwDp0cPjG6XJBFg6r
0WY5Mi5wr7sodBfS/3LKxRrSo48QRNTXCs0zz32Zkc+RO6eH3s6m9GV5RCBmamvQY1MRjIA+R+hs
pBpE5esik2VjKrm1nPOqjXSymbdk4cVchij9otqclt0SyV5fPJVg9u43qU9Wv89ExY7Q0BC0WLSe
KaALp0DrKoVBXG6h7Qw0iEEPvYhP8x3FkOjOuFnVFcb8nWFdKfeamWW+v9Eqx52fIuV4hIb0THMk
IUs1QaHXsoegLlYa19acgvnz5GIG1Kxsv2OfGEMSW5wVulRAmaQ10wa9jenH1VqF9/Lk0wlXUn7P
WfaKME/1FkKZG+l4mvCMhmX6xXRrSu8toxR6xwJPmnHa9eQ0xcMDrf9gPZCwXIqHZbbkodnmVF6s
j9wUWdv4OGcAOszgCS7kSimn1P2vsbbjb2i8WTvN+f0sbfOMHZ7vldH0wFbLiGV51iZmUM6Rd1Id
ecvKk2e2LdUuT0rWaEeOFqMOKu4IYZr9Weq4bPw5yQTrshWmxwpIu3Atoqbn6y5I20KIyc2IuSjA
BclX7yY4VXYH/w/HQa558aRgZ+NaF7ryZWpbGrYqrJazIliG5jD2XE7qzoBWqWaORYtzTmRZNZdd
lpNSLnQJmoT/Jjt3VXwWoC+EXTYn1fL5eFINH5vQUruviAY1XV5mghfiubNMM8uFARzbjLXudEwc
wPpKOtNXp3aSwvgclwmsFxxuWssJL1XcghFVnaYexHiui9KpwwXwBIMmgDsMc4ofyscJHSiqSatk
L5Ij3QdhMonn5yu0VRCB1mGuebWxXmj3jexVs4MWNqs9/O+H3sCw/sx/mQq6fxydZKC85i7dO5Jr
Hnfa6BZaibLtsi1Vox/Z9xwQOZRraya0gBmuD1EC4j5jOED7ZfqaDMgh9Nu4qCm2hcj4q0Hc9fgR
4SaK153ThPrUnmB7tFAbF+D5ckSCRSg8QfdnP4jXfZ2bXPfqwnAE/1AgaAu1BR3LQoDjH2AGtGcM
zYa7D/1G4o782Zx50IzszsuuyEdu2IVlcdnV00nN2y6D3DAgOWDF8ANae2i1NgskZBoPW8MYqas1
mZyfT3UZnp/ZiGC4eKIfYpyK1TmDSoU5I2oABTxdvgZRQIq0Gk6ZknYUi9eAZllUur5b+wx5HMtQ
K7iRiUKTycxQ2LVzBhKGs7acw1stsYV7ZvdMC3cXTctyy9tSZsTswnhP+oPvJcxEqqKjvbnss4j2
evlJBNR8NxaJVbKHzYFUkBnqMOs+pwBqCE7fC9huGrHa9rzzwLmqfIVKE96eiPERapcqY+2ZvHN+
B1FO48f0jF7PYcm0YMExl2KwnRRGvMrLpCAubozbHr/iy+nVR47JQixgznFT+gEk+XOCoed5BTqq
RfJnU/0nugQlVCodzW3iDyNbODOHGOWGEtr0AcC/PghFruxdnUcFk54T9UJMXgToflsqvcflJVym
fxdKFHNnvrUSNOdi3VL1tbvLN+PkU49w+Wp9QGoSxNVlYtMQtZc9z3nnilsjbhVF0DkzI9iLm+TP
CwUfxpDaA2cvU/NCGgGOtU7yeh7tKFT/5bIQk7MFQIrAlIkGkxG+l5x7VemL5RBkHucZ41qg85he
bZEotv9UAk5+LPwoqD9eyA6N7SlGkYjygqzfCiua7AUHKfUc8/PUieEjy/+yxi5wszGryUCWx6qN
uOg/mvNs3+5a9qc55iXnMROYyU09rytPlKwrdnPeCIxT1YUu9ATbrnj+U2yqEn/x4VgIGnTUnBJu
OEfeB1kPBRJ0/JG4n0EUKxU+haWCVZPF9rOTwG4HzWOGFq7Z8YTzrsZrnsiMmWqwfPV0aWlY72n8
XxOOvrzeWpzZREZHmBnb3xdS4SLLpopv26M+RvLFASNoqs1l2xWJInvqSOG4/NrplVJqqdkuzEKv
1FPeWd4qNbJAbpeyJ2pWZdQ38Eb7/hmtQcnqpFysGEHp51ryQnxBAMCiWs5DYZstP3n5PbTVSo50
YX3Q8LK35lqqZh4X4OvCxdQrkQTlYYoQ5KfwFylS2U7O86kmi1LoPImrOKZL0SR563lDL7K9Xjv7
v1XLZgKPjoLiph/LnOskRLK2SSCyKix9V2PtV/77HGcYFkGBrajbUnhT+j7EiUGZG3UkyqiR3kjJ
xPjLqEpeVdwSOJEuKjIHg2/+qQ5jOG+B7WPwtvbwmfVqWsS2QKp5Jg7D9gDySc7MuItiSkduja7m
0uKhFkvGp0qL/dEh52buerIzim5kH4g1Ce186yw0fJkKxU1fdje7BokgtzzTMVrdpo0HXLmG0SSa
uxoGr3ZL0a0F3xcN4ozJASdlrjFfQ4kxsXGBWqqXfAEIR5cz7BZLmbiQ+8WQZqpmJd5arFNSErGs
Zs+DxxcBFOi8QC0fG2POD7hkdf2MhVU2zMdsZkA7bmuwrtx9wKC9CO0tibll32xqZS3+3nU0HuLb
yNqVTyNjAcB5x8an2WSiT/TC1Ty/Q65vB1YYHbFrwchyPSNXB9wISvUm1cSbshVMDc8Q6eWCBxGW
pqrty/dfrIT85aU8X9v/WXK0+qBvpZyQVWGC8Z//fvngzUv78ss/bDmx2uld96Oe3v+AItv+I/lR
/Z//2//4Lz/Ov+WvQqEtbvZPT0h9wuUn71/yH//xr0SkvbAJ/Jx8aSw/c0m+dK0/TMOAxwnr1GJ+
oNR9l0xo3/5DByxW5Bo80FAQg6xfki9t5w/PgezCKNJ2XQg4/Kem7NroP/7V0v/Ak5K0DfztEbS7
vvt3ki9/A/dNxcJT4LBn6b55Tc8YYETagVmbtyzY0Lkv3SFz7q1zRP1Pt+VxmRf8S9Hlj0AiLXkx
vyHRMIBxvIWEgiM9I7yrKUI7oUC2Mru7rUxMKojjDcSrK0NMNExNOYqGhBEGfxf9huVmQj2C9svH
choBGf80KmRuCWLUGMltmyi2SSf91PjkB31N1A5OIWTwkAsJ7vg3v6kSxPA9qef4w2+MF9/S2GpN
vT+2AMPpvWbm04z3gZbFj4wfsuiDPZpN+PT2h/6GuMPoYzPQIfdBMvKv0W+iSurWJjvwiFE5SIww
pU14X1jfEL+XfH77s35bM1CwCHsRUAB4nr9xqcnUCHGjn5ujX5dhuA/zWIswYwAXIw3i7Y/6/WvR
BJBFBW8W9uJv7KWu0vqmNP0K9VXvOOvCSLNnGM5UxoNqG2/+9qf5DLqIgRLcMOt62BeiCCU20WqO
3jCL75K6E11w51Y1KVgylpu3P836bVbEQEZHbY/BpgG17nq6F+GjFwRYHhxH8E2iAcqqJvgDajQe
9kXhYrZr5sy47no3YaSNhDlKtmWGpOsGWFvXMTSDGHMQvedBixTKiK6sO9/cEr1jiT04WF/EuEuZ
4Vdm9EV1NCOlws6Ju3M3niBIDJtwfc73CDON+OAWmYzDVYPQEwUsPDvYA16cBWtp4ed/y9C9m1cd
xnDNF8LTiWrA2SPKTpHZms2u6EEDMCKltTnWVj/iEu3ge/DeGkbNO4YTUbQbiBCZS+RM4AVHrONH
Yy2HwnYe/QFP/LWEMN97KK/cvjax459xhcYHH/2NT688F2P1t5cWd99HY4nY9Z/YTkYtfXhki/w4
I5Nqb7CprKoN4lSzfg5QQ//Nj4MRRVChgCzhuzYTUrXX/7wXJZNbGaErvZuRtqt7gH6GT31Q1fhP
e0Hum3+xuAhu4xf+NLblA+nk+SDyHNQau6a01BbGibVu2zcxi4+kQrPwrfcxb1niQehuuyTmLtOO
HCy07bRZFsTlHVpVlMAXqUyuj+B2WTeJaCv8CNi9hmmIFfEE99zwnxdRdT1kFhmWE+MH8dxK6dc/
UtAmrVthypsATUD+wTQbkFzRFsRsaHW7S3uDu52gHtvXYCzDsxSZcxqGVk5rq9PDpyzrkoYw8ViL
dxwP9pe51c33DDAa7ORHyzniS0I6ycpuQCwPOOfoebcZolFHxO2GJhAmVm4dViQTVflTFgECFuvA
6OnMyDkjiw/8TCuc76PWESe4ainqrPlW9lVrJXtNzHAjsU2ps6PLJkrexXJ7yryqnPvFbmJC6dHs
WrgqTgKlXEBjXtXkKCqCGwmGCjAfZjsktYaEinWPeoxTx+npaQ/ELTG2UYErEzprX39J5DC4eA/5
Gm+RE3GdT4RUD81TVUqTwHs0tgi58YmIN80o4uKmi/BY3nU5MpARC/J6j7tVmBIh2MZ72Lnupm71
/EGWpFfeOFKM2S5y8ZA4dT6p64S4tNItn8syMvRbI5TlPRGZbr8SWKy7REtEzMZRvsyrIvIkCJ5d
+qDvfePtZEPoCyVuqW9DzFnzbZv77gecKMRdx3s/ABmYxldOxxhTALtBLty5yX3NnsMVxfrzmI/h
Km3rF8De6lnTDc7HfBojklCFnPcGpiVIdk2rmnHP9d0meZ8TsCl2fopzQ77mOAr3rYtFOdNXV74Q
1qH5K9FKhzhPTe8rfL5E324HA0ebvRMJN3lItDq4x/pDmFD949Y8OXkQJLup9cIvplVG00YfLEKQ
+Y1m+T4M+uhFj2TkHrROtw8oGNFKxxhMH405YF+bEjMddkyAvRv0b9H4CDIn76ahT4xdEQfW1x5X
rGORTq5P7ZjiI5HOOZFFKK1MTTIkatytE5Vy5RhZRFuK7uyF0eD8ZzmHmQVwgoPNDEj9FHll/8nm
uzUrlJPzc5hg50Xujld9y0q0PxtDxka3z0XCMAun4rTDOJU45tU8ST3n48KII6XHHXLTSozPXvQO
M9lXF8H3C+FFwZ70z/5LHopqX4CckG/ZVbCR+5Xki04raELutnL9aTV2QKe7JLGwDwpF23un3Bdx
tONyW/c7KsPphyRXqjxi/ZbxFduKqnIdAon/ifys2CZh7E5kHlIHH4VpSv/QYqMCRpT1HdOluTWc
jyCacbnlWwwNiFQ7Nf0zrvI2xCsaKpfez5lFtsr7WOBfxckffgrTHFPODbPJgvym7cgU23Tvcckp
5lWTGUX96mlenOxRPY0tPkrkD2+dbureTZinYedQirb5CAIsUyK+ald80QJtim5nvGvKu3rqI2Q8
Uz49sHm5uAZiHROi4EiK8YgDGoERKMiGNnrCodvQ39toHclAnbgNX2ycy5CYhkP2Dgc00nFq2evz
rQWE1DMxbwUkj9hGGkIibpeI+65lLLnFea/D47zLP5J77Gt3UUzq0DYlWaHac8V+/2nWTI8M9Kly
zCOg2RxkW6ygA/3OHQGq7/Je1P5XDGUNuSM0ZSx2eR6G+Y2Lz1ZNNrHWM6ZLOjGuddwY5DGY8hgj
B7zNxx8aFRZsUfbmeN0hWsqPIQlL4gmcynU+lFIvwhcM8K0px6UvHIP3ZU4UxK2Bxd64QqsfyC3m
5h5C1ZSYrXehjsxrXcpqig6k40i5ae3cI/lVb/08XOO+0hgf0872ojto3vCY11Qzqb+bMqizJ492
PGuRRTa8mlGWE8ANWNt/n8OwEl/HTPTmacKiIjmMoCr2/TimJd4lsB1066nFC6XcUQdn5l2FxQ9k
zElhISitbHkycWzld2LlSDiMozzpnzV4RTxZkx2jeQpkLvRsY1BGsQsZHBTSRyGN9lhbQz92+j/t
odfcuyzEyOyeWYs2bcbJTMJbw+X4PBrwws372i3aclvhJTQe2aQ8dLwxkfIdsjAZaZ9S2526rwIT
wOpzO0Ks3JclsoavWem0YtNAd4r3gD9txws+mq99GvppTGAUmoRoG0xEjsV7+LCWZm1zXDZ8Y4NZ
VDc9+K4fhNlGCyPdjO6In4nc4kXvgbYxh03m0lk3EplEuO1rLN287VBh49UeyhKi687SAfpjbeXY
TTU2m0gjpIZJmCbcdJXpo7CiU4kk1+q/ZSJtPoCfkBW8zkXUp3uK11zEG1bMqL/r4Dxk9/hNyIjk
owYhdldT1q7gkBA5XM2NVt5LVKHhSpmI1cpQHlFLbNj1zm6HKMPcc8IKlMrZ9Qn4iIwPqdAqcd9k
zOF7BrjrVhjprrAGvMkYez8jbUgPxAxl35o6CauNO4tpi5t8f9K7op5WpNPz8Zkbtbem6dM4wJUZ
fpB1O4cHCJ7le54ygSJJbx5byosN9Yn/4qRlvMVFZnS+y87D5axpp6DeR6g2v+H0hA+CNxsDwW9N
J18rrEPq09Th9gQhZXw3clYxaRMwVMsBv6N5SKJp5w+2d+8iV36ZYKg+jE6cdSsSgaNdnOfmR1to
9Q0ku7494q+Lvw1QWnZPg1waj6qCjdbAvO0nbKzDI7wjUlJXAfNkdxPi136jk3jzXUNxczTJaffW
BkZP4FVMbdhmZWO8TrmX2nc4dmtbJH+EYxpwiY7SlNomAm+tsKq3onoXYlTLc7fRQ964sGdIMHbg
6myc0WheLS2Wn6K6t0lM8X3rWwJIOawnI0bOnojqrkG3zzzdxchpg+vQ9GzJiiTSPDY3YP7DKQlC
/fMEzvC1Gc3oW8yJdczIYHgck8jbVHpR731JKgpTFoLiYqtYUwGl3ro1zGCEFxHURx1zsy/FYLSU
MG4UfmlnrdxFIfZ2epF/LLU8+5z2Y7UGTEweC+FD2TVaf58z4tsxhBevcO/9g4ZijzOxabaoDIFL
UxuiV6yV4cpFapVtgL6xqyuc6r6Ays/q1KJ+Q4ZLXu3N3I2/j6WmfyhNhqScYYb/ERtqh8rW9SSs
IEL2YL9jx8BZT472ZoxRYa/pWYNVM1VTe5Npqbwn916OlFDSBgoB5cNwUsT9Hpb68MLkWd9bDeRO
xJONUMxmts50tG6TwNbu7L4qb1M4a1ucJG3CKnkdbKuE5BNL/0fepMkLg/8huOH160IiZovyg9dN
KiYjIdQXsFl8kkKk7wbg3O+GROWnalSZQTMOC7nxmsj8YMbdbD1qM7nkq3Se9XdlmnhiLdn87/j8
bNWgY9vVuTEZt8qDmExIPL7WFT+HlUxjdiSGe9ZLZjtpcMAhtvBv3T4z5sNgCZEfytSoapYmKsnm
sW3LGQ/AVJvxek2tcqILvSRZtjNNrRcqVzjymWyiIqUXT+SwVSJK9kSc4qto2GShY8pvTSqw1EwE
/ocZB4qxYmPCwxMbBvkFHx8+Cbcglj4KMn5YTJ1Ck0vBMQsrM85Oi2lyFeh4HF74BREqbRYX9n7K
yFAqw1C4V0Gk8xkdzH/3G+8qZpBDCS9tF+Mu4ex1rRF0KiOw8C1x6aatKScI+QVzIoJg1xMmWjoq
fi8oXPY9V5fHKDcpVBoXlSTyxpg/z3D4m11m4o30xUNNSyZpIGgXVoFranqw1kAtwX49E0oRtIGg
ghy1mpaojBFiHfaMcFz4fr7XEFuHmSZnaZKRovmcSQ872LyM0K1gO1onHx1N9v0mn5PMel2Qv+Ks
oMPtD2PTEtMtbvUZEVzulmMqHXEyeTqCJ5ZFdr98P9AwHHFx5WkekfgDEKBfGVtSNCjYEbcWQttw
I0krzSTBZSdhJDzvHokpHpXO4Jp3Q0vi7xZ294ArGHm6+TG24EYfjAHA6ya3+jy/TSnH4y9RrsFT
Wnv+4NnPrjPT4g1lrmwuVTgoZqsGjJA/27Kg59lEXQozcGWTc+3guElGQQv5qzCDeNfFZ4wnHPIU
ah33nBlviKD+iIhefAcknzE1l5ipDpSgpa8dMhk2eAhB5crXzDQL84F0EJHvNbtusrUOrY1KJHJa
b6cbRpKzwQj9A4x9LwzvxiGsw70QcQo/JbRgW81tiGHSXIi5X/N+O/NTYLj03NLtFWV5IATohoEs
QxpcjoilwvArHveha4jXhFFV+ieEqzDYBhLHp2qbamNcAS+0Kp/Rq2T2TLnT9h8WDspgAja/JD0p
rOsqd+mzjW6I7IPn0f3cQqhw+lNpTV504miPWm2rR1HmvvPPg0DYZnTZDWp0eti0Eq2fcayhiFuH
Bub+aydy8DbVx6LqP3RBqTlHiZGFgLdC1PlGceWsg2vJaMStNJQ410IEDx8lOAPzQcb/7hZyJLa1
aSKmaRPk9uCvQ0+vQ7lhlKkPUBmswiNBEyuu27mY6/4DcypNu8Mxx1eHV1RgQxNQfHwSTMnr0yK4
iio3YfAOzaWfvmlsSNbBx++RV7nHeKXCRRuxidgwlZp8C+esZNQsTBKHyb11YbGb26KY4yP2tLxO
WT0Nm0Zk2rQmM8o9efAACTHCAbdYNyXx8qcBf9GEkoDbxNc07ceizrU90yjb+F6CvrN9pgWYM2U2
L0pPrCkXQkpZZn5xciCj41gohCQRoBMHbdKDYmPUkBJIRs48/MN9OabfGF6DJqDqZMo7+YxbvVWj
IXj+C9PBK9xVgUfIoRRD0hY+WNTVlMkQo0FJNdo3aRyC++hUxvFGYn6Ess4NoIOdodD/s8nRz4Oj
/9z/KNVspjnPj779Y560TJD++x//n4yXULqg+fi3nwdYv4yXGHK9/vj2y3Rp+ZHLdMl2/xCMbhCu
6Y4jmOTAir9Ml1z/DzXWMUGuDJ2UdBVxdpkuOcYfWNYyjiFHkJEMOOj/TJesP6jdLKW9QfbCD/+t
6dJ57PATCImm3yUZEmUYzA4E72d18E8TGKJ8fCkjGR4wi7XEvePIsflcTLH1jMWmC3CGtb0WDviB
gB3/6S1wqB+m1N00+J65y8Ni6quthRKvk597z1DcLUfmWck2NvlVkxyEX85RBd2UMfBd4IWJXHka
1gbmShi80GuQ5KncupBBkO0ZGQr78KmZEO+9/vRk/smE6ypFl0kTOUaI+j2mffwB+fCvEG8emLod
oiHd956cx/cenZt3kzJknjYSGrRqt4MSCjrDGRV0TcC6Xn5EggKwGbl1ASBKtVlqXztkL+WjWQz9
fCiNwR22b1+owVjoChz2FBPCRfmh1GUcRVfvN54nbR8hsr0pIPeheiDqxqiPaY87oX/S4fUJTBKw
Goh9CDNeJsWpT1176wF73fr48e2LIGFKIId39N5ygyq428x6JHZgjfpW4OZIGAimJU9OMKcoPq3u
tsNV7gRsYdFt43P0JZCZ2EUjMAHtSqA/MMmHoAhDalfMlbG1CX989YsYX6rYafd1h88n4cl+fJpQ
Oe04G55y9BcQhWW2nQMIgwR4jAc5e+3T5NXe+2H20BWQYnkfNG0Nj7AOTuHo+zdZU9MWdVDo+dV4
pVYJLjqQ6fQvIzQYOg2wgodJr9IjLXS49QFW1nZIKubK0AfvU5mX/geH8v9dLTPnBrf16J4w6JyQ
9jqptvMwJXdBPoTvmT56K4fBxTboC28XmNr4BcPnieWRE8nL7nrbytr/yFC0RhvTJXvOdA2kuA4O
Wu2ZHyaRm3BPnHw9SnxhV23ngdb3TvEBGYss187oNrugdu3XmlE/DiU9pI/MLj9YQDaom2pzD3hq
3FVgb/QvjfmDsIP6VS8Y7cRToG3wIpOrhvjj18DQsWvT7fFG4A+LpbtezScnbOQ+HMfixsaKZcXr
01C7xR6FlwzDd71J/AhmnXlBzRsgjCWk4xRBWlgnHojaTmAw/COd7fcEqJivU1f0j4RPFtu6NvKt
2zbJU5s21Zb7iU97NAR7cwYnWZvoinEbdOwnI0qybyTuxBuMxywsromkWQ1+Ht23nQmA6rfNHnJy
Hq+0Lm9uLdd0sYekB4XcKFamjUptIP/pVfpuf9dIo/nCo7OP0Hs8WEmOf2NDsHhXQhlbtXNOw9Ra
4qBnwv/aYuGREM9Z4JZNNO9aY7EAZY9RvxqwIG/XRJsWr7g0pgy0gsnJVmyAI67qRD+vxtYtP+Ms
8F/sncmS3Mi2Xf9Fc8jQOzDQJIDoMrJvyZzAkkwSfeOAw9F8vRaSJalu6ek+e3ONqsqKzEQgAHc/
5+y99nRIYDCekNAX73TwwntfmhPMx9CK/cW2T2oQtGnp3bzWg8xxStQSSwJx2yGn4adJWSJtD2Fb
jceeKcbbaFjdrdkF9h5HWSuAD84e470yy/bF2r21aU43pVFdXJQG3fA6JWSrtn5SrLyuHEx3Vbku
h1Z2NhlPlbiqBWbWuFJjhow/UcGg1G5MA+CeuxSiG61mYS26/Zrxii32XVMqO5PQdnZo+RUw5PJM
BJealkF13wWrdZol6vl4mHpNh2xNbPy/zkoVXDnrseY9aY/ZpGGMJzkPQBsUlqIvX3Y/DVqb/TFN
iMBDh0+L8GiTQVPfZOSsjb8CYcv6Ehaew9kjW0yWF6vnDAmZyDV/2CUhQK+Tx6XEvoBNAHjVNcKG
HkWtE+5vuyp9JRMAVv4ejQZKA2PSiAH+SALkl2Z0/sKOznlSrpIQe74cm3uRcZoki4Lw178gz+6E
2CYaIICiQ6PM2FwksAXwqxQMkcBoSM6sP0NrVaZzTlzAnf5tUtOS11fsCw67ndUGpZl9ULY5zi+A
gcYABSpFihCXequecLqvY5y6eZA2Gwu2C4mAqeqScogvfj4yTEmHlI7HdkaMA0Ek47UdrPP4NhJ0
iyFLbtyhyAMc0b4LegZJRLOcQ7npgTOLVGaMDjsSEbhyTwr3PHLWzgMVeWG9Sd/sSnMRYLZq6cIp
sjAE9J6fFFeEs8n+Wncoz3f9vCWfpEwxKTPobm4GJE3CjvrrP6aASIDYLvrugwqZAII1t+YiCrPG
CM5kidf1uVprBrPXdgGA4Z4ejqacsIn2YWtP3C5t9F7BuJr3NmhFfRyddOivA5LZti4B9hfzJqxX
q73QV0jLq8ZL+ICzZPZwM9duad42VZ9u1oqtWMoJ49XPo5+gXIMsvbn0ZzbjXEc2r+R6aKaltL2I
uCBNamri2/qhW0kfOIQdDe/TtE4UJxwtmIo2lHrMDaeq2D7sn4l3ukzUa3/YSAUdjlcpZ/4abSV6
EjYe4fm4EsCCD3QgPxGjQL+23zXacyfqE44T76J3Gt/bLSmOdm8/S5f4EcqmmnjBmM4Mn4CiRhNm
AvmZDwu6mgBzIkusYOVFr6dC7zGWpE3kjWOXRoaGBHnGSER5IBZNzaENn0eKsWUrmWgpPcdSKUi/
nosT1oBNVRXGjT04sooduzf5dniO8uJkQ6keY7fts+SEdBEZOuld7PA9LOqwcGkOd35LDiup43jO
bD8/0gTJ1juBwJSXc6LXfCKsFU3P2JuU+DQ2KPBmfKH9vgL8/1onJTmrACm3wbLDMBttLr0dSkGk
vOYuLcMh3ReW6+h9HUqC44pQY9ZYUsnoGBiEhw51Ii9sE/FQ39/1ozFV0TBXJW42pgomTzUq3ShU
ZBftSzvjTzahn+o3d9FjdlidjodzcnxaqeRsLugN8VnyEHH6wP+V0T1MdtTpPP5F7nHvZ1ZK78pc
LFFduZ0GThAjMFTWqadtG+zmvM7Kq9wTtcmwk/XuV+cl7QeeQXqoJ5x6LCdQCTJ6VbS19m5et4ze
tKUMP6g+xLx0wPNt7yq05xZzxDjV+wYymf6k9cSQwODXQ9eQa/2mm1HVNzwqqryiHZSG+yFEZQ9C
tG4WulUtoWG+P2Lw6O1xBTjim3dp544hsLoWUkPJIQQTQZp9jrKu3xujs3+lBRTJqAjXloLSSyi2
HWiFaWSDFWf63/kj400TSLFn8aIwhgey1jinIK2LfWNOySc0F4nI0LPD6tmmdXSNP7zdBwVzh0pi
itz5tVnd0zlVN03qmq8gY7LbztFenEAt+00aF236wZrHg6/amj6ZN/DFoBYWTVSsY/aJykUnMXaA
8qPM++BU5MlwzIm0YcV3xvXChmcdWg6wBnhybB/70EiNh9qss2sFnCeycMKQ/aiDEjS85c6xpbN7
GWTBZ1666t0gl7I8oYXwL6ZUhrgkwjMvvZUZy2kVanrgSooPBrXdS1MhvSfdT3IotmePMUjVZ/tU
z2KJLDJpOFe6HuV55fo0Z2oerMbRaoxEWkgjzmV2Esh0a5qMmY/MgD+VXhazCC82jap7a029GAQj
d5OICjHGRZjrJwivoXlFg6bm5/TTcCMC3rYYeK+/XHpysJdIkvpyzbphJKiHiuScd2ymkSMnXgs3
SZuzNBLzpoQMWNJTnupvnOtXHHK9qw45l3I/LZJgYiAz+4wMmOOMnbQDQUgY7qGZ5ySLC9LA6Jnq
cqZpBb4F86utkUjVTnb211w+b6yCGysTcs9j2WXRzD25WZ2yvglMXs+oXZb8EGjEzWh/UvfeGSt2
os70+++TSahfLGaYucwg0+ngd4rxjafZPfkOvPzULK5bRVLl9ZHejIvoAr/poQqC9hkfx3RGqU/a
lTkk32ztfZbjss3FeUNv+xIY8b4Bi/1sjmPy6JMRFQcZEX0R/jB99FWasr/QEq8bwjd20HVfFtoe
a2yANQc823ukCiA7f9eTFt+8POmXmNYiSUH1ZPo/ik6i85C1B/iPpRHZBLKp+5mcb67fBGsANH2Z
b03ylK560rHvsYu1AEZnlNj+IAZOKc44DRH92xE207zIQ85Se0YvZBZ74Zf1e1vmFVOxnhXLG+sJ
2ieJ6wLF5A1VRfvD7o3utPDZb0OHwQcCBzDxROLt6R20v4PCMOPGt6TAQp4lL1PapNf404I9EGBw
lW1falr7k9HGbmIcG2uorm1hVB6tcpEd0F8XF55g+JboVliyONK0oMuTdkF1z2h3NxFACFuZQTmK
EeUeFw++9c6TxKfiKGGqwMZnNFcc3po8gm1nIGMvZuuH5TNqpX09OL+NrHNvSc0K8dEG6XoPESOM
EJQnKF7yibSzVbshkV4ymZuLHprwY3WoF1DxiP77XNfZfqIrgEClga4WtaZh3tq0xWI5zTbhaGtv
0PMNV4o/HdyuTkOkgodNaZc1TQ8fGs7o81oY7w473E8/6Uvv6Ff+s4FPzeZkqpNT6U7LyVWKqBBZ
6u4Jh/fA18sK6x6lrsx1r5R2b+xSub9IKzLnWJPI6cIJCrUHEnr5QK1Rp7e2CbMvSpqwflZ+pr4x
d6uemqzI36oMKUS0LOS+81opqLBkhB1nbGDTNU0W++ST8n6iZGmuitWdz/k0s41Bhl4P0+TNVxTQ
nCQ2zsHJDPLJ5Ton470ng6qiSk4T4NOLJHDIpoFx6LM0gBFQbOeiOXTs82JZk45JaJjaqDPUQJDu
hjhfJ8mOIOjAx8Jxx3FHHf7mCN3u3dRrTyLBHMqxBdnHlt+VES7AmQWD9yIQDqFEfRhABHcU9/Pw
VBBdvxwBz5Sf7GNeH2PntR79Osx/hVqo74Ma+oxxsxqehoAEyYcBkvYH/rfyZ2avAxsTzumFYj9h
Foz5wJ4ikuKdVeyIXLBExAQ8fPb9hPPH5PmzfwQSHei4gyLJXLLTrnXqOK7pKF+Z4JZYWYpjQXAD
ASlSmv6ln5hN7UiOkkVM17lc9zZEp+qg6OkKNpXKna9BNjjZdTj4TvLsCsPvDqGc8vpE9k4pbmH2
uArJkjsxLcavXaL7sJpKXkrGrRr9XEJrXewZsif1ccV3012E8CTtf5rj5novS8J6ph2HOC7NGGgK
HL3aL5kUu2xUBEqC3JL2rhs7ewxPKKpA4e6sYOrT18pP7YBTrdsiGKuRhDWvc5aE3sltss74jnVk
aMnG0i1AX0IvmLUcTZ4356fOBHkBgRrzMa5nf/jhKIJ+9rKBD9fuZO+o9gfHvt7nKLWAHuuiEOxS
eZ5Ww06uUjNLiMvjAWm6Z1GWTfrQEpzrvDeg4uZsVxadAp3uQbp9FhAtdNRMBO45oInrqmggfaMw
Phf8xfUDd0maxJIA8Pl6pK4Ut21jzOsx2IyO35qRfGTgdk5Smk9Wx432oqW3ZveIpqpTVCeBrt/y
DKYgJ+Oxdt8q0228A+pCt9mLgGeHynZeiRzqqX1Pwlbr0UXFQ7xv61Zd1I1KPaksm1SMK4jstY6q
VHh+9VwhQTh4zEzbhyabvPGsJq+9c8N6WsjmLIeKuosZXrRUvs+TaUzLElXe3H6Hdj59kptR/+Yh
R+0C9lzGGGfqKAOQ1TFDDDkaS8tn4U8HDMc0azltbc96bptuEJlaCmJ8VKerKyZE2Yc3N81z6Q3r
pSwKp4i4Cyg0EtP4XTXuY8Lt3oUkvv1oQ3O+QGmoD1iIwhQOhxU+416x8vNakMq3W0VqceLta/95
EtBEd/C65xgCUH01tdnoR92ASz9uGcseJV27M2rHlc6O59+1uatXwoLYMHZYvMSTQdoQeoQyd+oT
AsgAE7W/hO+wfBGsZZn5rEs5PCR5lnyD3LWSk1R5XjwaaXI/YqaB7eYO8Ks5x/XdmX5bvmdhGK7p
JoRRCHQFCEhXSyijK0/QjvyN9YVEyCzc4y+b3isg7QDk5fjNC11UVUjqPnBS0a8D1DEHJ+EgwqiS
dur2ZeOFb8bUdU8y9WqCBKzcZv+3e2vZIb5cHnNc8OxWrWX7u3Zq1H1ilNmNDtX8mFapdfTyNX3l
JCvJTBr97nGRTdcfy6ZVNQb20T53spnHMwSR6sXNS/VaFWUxP6zWGiSw4qZuAGDRjVSCSEwvTuu6
hHXSfCJkRDufYAzbG9xq9W1jifGbA7rjqkypBo9lYoY/G2sjuDQ9EjnXARSyo5tJQA7rYPsQ4ktu
9/RF7OcOMrYgtcUa9m4NOI+GW6nPZRCmHxMhmQ3mZdo9x9Bf61PYquxpSes6UrDpyeob3Z5WJVGg
6KTMdXyv2FnmfeMVE0G6KLgFBPEsZDm1zZcuZQHwE9+/8LAOv+yqnV4Jle1gjBKxivJjqTSyFdn/
GLi45VBi2r2y2M8+MOm3eQTnPflOlE36O8RcTeO1dVCyZniRSTBy8ppAF4H40uF0RHioxbyexy1b
HvzEWhglJD0ivAli4HVNsZDsHJc6PA7o9UyHMhChzygvqMZrzkAjatxx5DmiTeveOvThiitEwhUL
YtYl30rbaZcdyXPm7xStSLQQ1rnHhMmrBTjfVTT21iU76mzq73IrtQyUsrJCqoadQ+FcntkhHSd9
acAQRF5nOUdFh8fYsxd3zcX2EgYXvb2cNy416OJx3NztdUmvU4fzpezn4d7WkE923ZzT5Yb27R15
tBsr9jI8unEBWjEiFTm7NtNl/Yb2tztK0C6cMWa7/cQ9SKLsYLo0j1M9kXk9Zuzojp/me9gxLr1P
EbzUjWd3SCihBF3BSXtsA3rpfrHJhuFJplcml/GUuPzxRGO7oBYtfFqpzG1OADIAf5TSpfuDjiK5
NtKwrn+HBp9OSBOOPjkoWcRJNj/m6cgaVBjhUBy1pxxupNsT9VoQ+9vyluJwAw3T6/epm1+7kPCD
I6EizrKTttXcEYJAT9mcy3AvtTKJpxHZZl4M1yQeaVFpEloAaMcQh+Y3X03z0V3LPt8qBGAKJr+f
z2+mVLf+/LGOtvBiIZNLGnKM4fBb2JeKvkWzMyZruPNEHvLgy7UZYgGg6MXgZPFZZp5vRn2OvhQa
c4E1KnWUeZ2sMD2Az9XdK72vbDk7TBQisv6CAcTJ3DZ7VmFSFvQSstzUhvZXHnhOiSWN1AAZjdcT
qLYj3cS33kN+DPnIJG6hklvD8rfuUXYwF1H9xW4tpaIZHUpwoioQ7dmeAwGn3GFUtGO6Lh91QN8W
fIaRsQy1/uIdAEs7G2AirLjfc4e+bIHdcoBuly5vcCtD/VzPsv5uFxwwgB+tLpUezeSRILWVHJVr
FLZMNVgCnIM5NgECAkhRpAIHXeEc4FBn9OnGNrzlFDWXMcU6wzjaor+mZHGfeaQ6b9dSO9He7lP+
9tIE7HTGVEBhLPuCQk7WfccxI0/5M6yi2rrDiZoMmKG7Bt6AKIASd2WPKaUSYNfPYy4mL6rcYkQi
ENa8n2FJWPJ16dFgPPE0aYptVPVTPBZzgzyoUl2RwVAYzeHFXzv5yEmgW25ass7dB8Qjs0PPd7XH
Cxh7lXzndWIsuXROW+55KdwAOO4WsN6buWHf+5rT7cb9AbaPC9YejTs3l7TDyTy3yFe1krG+JMjg
88cRXaaOisZRiT5CPV33hlyC6RYBtiJowmwBgh1moALMdwBQhTdEuszTz9SzCnXcdFwp8aeTkBee
6/p9otp5kUIL40Rw9dpm0dQZCR+SflB1RBSHQmBVvuqu08Tq2lfAsp2I5jDojWc6EppGRFlZQh8n
M0CUOZiyz58MMYXefYItzb712ko2R6hNSXe/JMSe8IoTSn9ywslJr+oWP8kZM4IBc9DEAMLhC3Hm
E/tNLg9ApRr/DiENjqh8wDt90+SeVe9nh52fp9dM1hhqD1ExRdJN3UtreUwv9GgZPxc7CYsjy3S9
pfta8Dj6utUdYwDK20iAe+ovSlsTS7rKm0dllyS9SmEoxDwoT2W5c+05Oesg4zflPTloe0FA7Ewl
vBrmPltlMqH7cshE4igzhbOFXxlT5nLTj+tq3ofMrRx0oaNynluO0jVaMZjH5HWHQQa9AN2t5JUq
u+kFukXt/mR8SJc3kzqlyT8by5th+kYSaz9MPgx79N+zsqstTCKjrw+b2tYn5x30xC6tTf8dxy3/
WkhhTVdzaHafhSYF/URQsPNAmEtZnWg/qJEL2gLwdmgWnespGJzrNPOQFnH9RXVKjcTLjoW/Ts+Z
jxeNTWy2zMelD9KMBw55J8SnOSdSYKV7A7OL7KZgTuf9yt0ez3yfW5sz0GUbr33iFXc5QdFtlOXK
L4+rQzNy56vS5BmbGQLQbANzTNYJMSg5f83nD/mMhYy7Lpm9ZV9VrOl3VCZETw5mECaPDUYO5VDm
BR2LOrKtLn2bVjpDpKcLiw1h6VB03eaD2xvXAaC1n5Jdq7kP7EI/yqlnVsUIYmiikNiB29YdWLz6
pUtOqgja+rQgWTVOZkfBTtOVgLVoIqNu2tALGbahxdrapA6T64gcKslbaTE42Y7iMnhvA3KC6M4Y
qlCUW6ZZvRYW3agzfXiZxoMvOh35mD9YH8TUHyVj1We032l+a4EEcceIvZ5JdQbwyY+ddmzqPe1l
zvV5QHhEhCN9MmiLgvfIdq5LlMhnX+V0Hng3sc/Ts5/1Na705skhQ7B8nxKH/hkqeC8FuBcyxtl0
5T5pfpa5YJrbtUlCboSXoEoH8Mzk6xsYgcY5j021bRVmV8zmvQ+ocI7QoJpd5DqDdSRt3MiTCFQI
OhMSWnn4sXH0pUNmNPCnjeHGqcjPvuUFFqN6V/Rj17/0qhLJLxsTCY06Sako57jwzN59FNL56haM
OeCGsZsXfeIwIh1kCF5eXGysQGLfykbSmp1tpyt/Vn1RZmdGQWt4I53AJiwqwNYBhHAcoNJAKSc2
Z82oaWWK+tGm6mYvmHXr7JDEClaoCiPCrnULL4uw0qffiUfnrOzzbi/7rMQigQDVKvv7wAuD8qY3
Ncp0q6jKi+3PVCFOpeM5s3o0fXQXoJnU8tLoxk1jschB7TgAV8XJXag/bTtBikvR2/ykRC2CGJhJ
oi4EbrXFJ4KvObvTykMdesRXF85oAc1mMp7glxIgRW2s70ZNxCshmn2W3aLVwKwFA3gBvr2yue2d
UddtTOiEyBDSr/O1abScyVA38FvarjbO8E59JtfkIzB6qg0pvEcSJGemNFaZUYHqTAassng2o6H3
yf9WI2XJfiIWUJ65GuPF1Ln44XRt9iuj3x5GMNnWKjaX0B5jMQR6OCZo9NabOgXleoUWwWdhTpHs
7CTpgu65bOr2dpGd+wMFUNvF3tx791QrSlw71AkPJhOELl5lv/yu6ESSWuQIcQ8LxwYlRmol81xg
O0xJk5rstBlKnUQgmW2tVlcFhBkTxXznZZalrtpZdgdy7vvpQD+LZo1V0QW8rrrxe22XFiNUSk4y
kXsWjF27buOWER1CdQ4steo9aP/V2KV5E/xq5yp/TP25O4uh9ZOjUG767BlhRTqru/gREQrOnoBC
dLt+l0dIhM3sMCIjAsntQ8PaMbPJ2vvZTyWFdVI5Dx7WBDhvliKPPqjK+drGTNQyy+/zn7LKfQkp
sxU/U0uoF3I6Pejjqu6gExoesxU098cBYzX5uZ5OR/plHKHiwROpi2hA2t9A0uRvzqzXT0d0CbOU
zJD6gLXDiTI+O2k4vd3CAMz9G3uqqZcTuwYRqSD33FKBlRfXG+WJ1JPiiuFWYe3KwRjt2OIx705K
ZhJjoCmgcRpb/DU7k9PEro0a4ZCgGqIOHMzUj1bcH88h871z2TFXjRj5ONVZViXJtUPrIpYoq+GV
idU2/qGXgKiJoqn2OsB7DWRNzuyJRguCP0DvErwel57lboDXknr5s4mS6tRZw9rFpjMs9EuE+0iR
0EZICqoTlr/+ts+d4APXwX3dqn5j0ble+MptMn7U8FIjeE4asD8USgCHLj0wE4hKYzn9FSc+i4Nz
m9H9aATYlP2iIbig60QrsQMqon9aJPr6I9KFgYmB15pjzyPu0UVMOfuRvWH8zMJwK+NDsrSrPWOP
6YoFSr5uxMvpVwhqCU5UolrYIKw1Ij20RGDyEGBUTcOD72V9u1srxDELrpthp3rtuJxOpfa1TXVS
h5WKs9D0+rvQA/h6Q/0oE6yZIJCAhM8rbl1Wn8IvDlnhViqNka/miXehnqU6Oclu8VSBhsoOih+c
Tigi6XDrdkBkjGKnPPiTrMYDM0y2632XIFbJYf4nOYJXlLTY2VJDB5fVHcVT7wyakeKo06dyqrHw
LZZCJldWoj+DOELpUw0+8EKBAhffkXFI7HLag4xDX+wn46ejZgptRO/uo1Pn39zOEr+V2+7XlI8X
B6t2HJops/O+YmyOmF7Io8Wo9rX16o7Dil6CyE2tLrZ4zp6Zcaa/cHgs9s63jDHZhV7ZH+TSaDBg
M6RE6EHXXaX8nClRc25Llfw2iWjZs43Vb74m+Ek1VUJPqH+rFyvD8aP8SzaZ8nXCdiMYYCf6saV7
+410BcYP7ZrzdNdoy+6TlZupe3SCO17z6ZMG53inHOGqE+/9QwgpTEbYzNC1ocv4QUnkOXuwWubd
4PvikbaR3hF5zNRlNdNnjeWjwP+6ILkdsVly3hiW6gjJCH0R3nVb7VrR9v7Zq9hCUMr19m2GkQef
qjHjMJi/9coALyZpSSZVGlx3tOhftkZtcMpyy+WZoZP66AdIodglfsw98sjd2gvjw07b8UNv8qVd
x8p3CmRwndCuh/s3+KW3Gx1JQAInoYek5vw6wG2lA0X28R7xh0bpgaaGZ9AlhcAQMVl3JcT0xTbw
YefCOdu2x3G3U3PzNneEByAGLzXzPMvJvy2lTl+CiQNoq5BJMSRYGHF0FpqJGfvBo1eG73nLLmyS
IRrhv66ekjZTlG/1vE574nJzoK6Jmt6XkEYf60JvCMSaAgtM4qfEP+aBdaVb0X13iSg94k5vaLSg
6/AZ1qf2PebxQBytAjYjmoMQVUsJpJQ1kqEu1DbXikJDlGtk9p7bnQJ8emFM7oV1WEVvMpOBBYJ7
y1qUjlanNR6xD5VXFhm7J7TT7ZMlSSfY04ck2NmjRU3XKb2bEGt+g+aOvJ7RPs2PYI1qvw+sgxq0
H7tKFmWEo7aprqTJFx83xiiOxjqbV+yNS83/Y8C4rdDmCwdhPqmysp8+7NNPprXAGui91me0ulsH
2/A4JyVQPLtjRQBh+n0ZqMEYyZlNcfbojON1LTHTyhvFXRrvJ6eryqO9dok8hDg2A3zOtiG8bzXh
P9OPPGi8S62X7OCE7mYidhiQzdHgGckYA6JM0iNBR2TGrr0zvdU0HMQREfc4nSb2W54LV6V3a1mS
HBx7I53K116qPmyhCdJxvzHKDaGeRMGKwj3koM9YA2p2sI5g7nTuHVphzHc43UwX2GwRzgwT+PBP
uSPd+UF8mXnNP87eKsduuMtJNHw1ls33W3x5gME7eFEGf2IzNJSYRXyLAHLUE0gwwdw2z2bROqj8
hs1S/OUudv9Yjdsv3/GID/MXoo5JfFZfzmScRLiUc5oE8jCNm3t54YXY8RIE+/bL3azkl9VZJv1k
PZZ9W70Rs6LqqNrs0GIzRvcTFmlWsvzD/PJNI/bDQ03EOX5qcJ14qzUuIyJaR0LydvaX/9q2nO0g
9OXLLr882uOi5M8UNFm+I/5yfXXNzc+dbtbuZTN5D9gDIt6a/MzUy3wd8dj+lpslnCcEd7iXYRRX
fS32/Zd7vFi/rOT1l69cJDoM7wqquSvUlN57bhNafpg3O3rw5UyXs1pv25XDyd768q6TxtvGYGh7
Ew0BoyFPWLnghJ9kOB6L7rHjWN2zVKkGrwO2auc7tA688mHqkVY7dx1TGERazj6h1feCX9RQt/qP
1f7Ldo8YBQv++mXH54iLNX/eXPqA4DDs02ZKQaSJjHq/+jL1p18G/74kMoYuWEJPif/Rt+uRtSjE
572WbGKrcnOGlv/fb/A3nNVP6lHEEY+/6PQ3fzcPOCBo/t9mg+ij+fgEdvSHjHX+/B//bfvz/8tp
gGfAIbEuIBAjDHxnU7f/5TSwNv/AX9aCwPnvFi2iwEWx5fJvmyFh+N/gKkBTjmNyUtn+h/df4lZt
CvX/4ywA24IMFp4WODRa+Z73T+ARCnuqKzGlT8IJ13X5ASOc2OOYlQ+GxwuF9ghkVch5Kg24NKPV
NfdFmoGTiSs4GsN00JCUKN2UjZRi4NheD5N7dlPMoeZR+atTfFSqbFFFrjlYkvYu1G4PlNExOysc
zlOfe0V946RJGTQsjcgl7AffXoP8iWaFy6/xkOESvZ40I2rCBH1ob90WU7iZ1ApePP4rBauJBeiv
yyJQCaTvwS0sspLjCql73z8Fi2HbJd3gEdNlbDUDBqld34Rsgg1bO7WBQP2L+NbdGXlj9snN3x6A
/8DT4PNN/v02496wyG6zfAJpQg7N/+SD1cDausYN0jfLxwUXMgVnO4TXaYsAYVbZgKCkmz5OCeTU
mZrXxb5rkzd7KDvSbF917k+tzTietslWHGJqIqIZ7lHT7lO+nGI5a0OlTPV6B6+dC/th3Kh2ZZA4
3GwfWSrfAPw0mi5ISWp2wihNIYKgZ05HKVEIZlPFdXFQtbmu1JjsLDwO1DNYNENZg1Ih5zFBwLhH
SGyKBwejO0VfuVhafDK0x4Lhch+5usYgqSOFxAA7zz7NGQHcHOA3kp8Avl+nyj4ZA4CDJ8MpYYBu
gwVlWpfVWRFNM6Gj2PcOnFe8rr7BSFuw85uONU4H1Ost2qaCTBPBQSgJND9fytzQ+jqYmUos51Jx
ptVEGrUFv03iduNjc+YyuQTmBrNrHKs5twyJJAfhrojyccz52NkXwvHff+f/iqXCUekKhDduiB3O
8lzMbP9qY+lLxcy7mPrX1ennVJwhdSbrdGWCEUaHIzM4BdmeVmG5TOd2RBC3PhmKUqI4WTVVSnn6
95ezuWb+9qLjQBOeFXg2/DjPx0T0j8vJPXKYQ+RnLwNOKB6NuTDZUGPLnziG7zt/3m6VnrINFm3Y
VUeVSGRPk+b/SaaJ9a9AJe4LzEugfC64PsRHwT/tPWsw5cXYDeJFtCWFz60m6kMXR7omue8+hHwh
CXNdssKqCp8RUnK0TZT9Fo9WvgTIhw7JOm7/0NMSTlkMzd1T1h1CLA68dzUemuBH66gxLW/mltPh
TVCXlv/w7+/mv2L4+BC+ibPvK1+KtVgE/zD+eBCxpPK65QX/5KZm5oTqcBvdcWrD5Zg5SDf0VWg0
A/HOfzZdvHfpr/Y/WEtAVP7zqxR00x3f5tHaIsH/uWbXvYW8eWVQ6tcQK5Jn6r2SIxroli31NXEg
IukrgbaNBxzlcV3YkQntJZQ3zeoNjXMLmmbmjcjydHtT/zJpj0Nrbc9FamREzfSZJYhkx5ZCjXNE
BbstJ5POWn6mz3hJ2Nh4VsEq3OpVh98R6BczR58mLHiLgSBUSGpCbySk/EAeQclLhgU18eWB7BIi
OE5yGCouc6FlwE8OHab55tadGLmiekB4FbIUM8YNdygnfb583Fwuf7LXM8LbKBdB1ouok+P2bjs2
KP3NyP31U7T0tx9t/gmdmd1hW1jmDn+4RtxLZDcfb24ykARFji7ix9wOkl/utpblZj8TiBLTcqG7
kEwdg+vGlD9YRBvucENCIZdHuF5md5Sitm9Rq4PXYAPs4e8TE6GsQHT5eUknmJMPBYUnXwnpKKlO
HrpybHzjo/2zQFZb4mDyPEtVYWvXlsL3sHeWhvv9ZpZoMq1rIgXasjwViY0Cvt+tlBDbArtqmu94
cqrtqgPC2fhcYZHiUHe12lY1GCLbdUKIpe/aoPHhb7X0izI6x4vd1xaMmMlE/5CPPunoO9Az42Du
2c4Rg/sFUmp5+OtHpQqGKMOqPyvqTM9ifqxrc5j2Mi0HnR69vJqV/TxugbkILj2fpvKb0lOAQLgU
k1UkV2WGKY8LVmPojxfbRGeUPTR4rrml//619P6vRVf4G42OLYitlpfjH3g45jvmsDJyem3H/0nZ
mS3HcSxN+onKrJas7bYb3QQIcAFBgjq6KROPSbXvez39fNGV/EdojAHz6wYiCaBryYyM8HD3UCls
ZfriYYuyeI95RtstPDJvwkuqAHnILL7UVYs2/6S/xUnTXhSEiBOMx5AJRyxAp7Y73uJAl2l+osVs
lv3NWHQ5qwpHW9llTccQJzhmyEqE0exQUT/RKHHBsmDm903tPg015e72zVzwpP4GNOIu3kPrb6sJ
rgqjgNGujD2/HKC20yOsAZiM+YD9DxYWZ6zvel/tFua0kgUFmcRsV03iCO2mpXB8u9Vte+NrAxYN
2/yALhFqyk992lkLJXbB0BEGCOAyYYQmMI7RrPhpP3I8klYdOj/F2f0Yqyw2zXOVQbDyH2LMW/r/
mq4hA0etwbU5Yx1rG7E9wWOo7bHpzlUchaeytLAYhDdnVY53zmnv8rjdxtiAvd9+09Z14opHGYeq
SfxzHOYAXxsBNqVyiElu/oRvgcLaDLeGlSwQANpE5qFTw4iJJ1l6HJawgPeE1jyxAA5XZyYqb3VL
5/J/eboFJvk6eT06Czu0Xyd6tJFp8axp98NFacLNb8gI+FJAVaRnDQHNbb4RfIOaeD0wHXP+b1iE
2Ah8WOxgTmjwmoNJQhzC4He8D1CSpjaAPI5ypjyVSzVkC1zCiJL8kxFknrrr4ozk+v7th3t1RAeW
DbqF0Yoj7mTYal7tosWdjbFBvfFk0dSKDQzRsPlJ6SCR25JbI1rFvvzONuZhbuggmrayv799BVfZ
ClfAPrYwLHVMUzaz/Pu/BM9b11koV9v5KQab8N2fs7ks7no2gG1Y8rnv5NN6SLxu4F1bAQwkTLb9
0lmXdzS+r68jtDFO5QIU5gqvnkTe2gykadvmaY+NtttLQGbnc+yfh8hceC043IeyIdj1pCPIZyXv
fftxXKUbFIumo7DO9Bhf6Iof7svHAQ9z6BJmAPBCcH6iX8ZRbTjjgeHNlR38w8CVss/vM7X4fvxO
6fLqCfDBZDq+wgVTnsJV3ritdZfX+dY8YRTpUf0RLGQYCPopmbuggw+2XB29UvxMp/UZZppb1O88
AVLnl1mP2B1bLrvKR4ZPJnv9DOYiqPu8DJsnaJUL4c/ZN1iCI4oX3BYAXLAhGL7dsd10ElPSVJyn
h6SGy2YeYC1Sjp5pEUrI3ocVpCPw2q9kcOVA0LMk9M6lIxokVKjFGsE2wxPT7bD9of03LN+BbOox
+zJA267pX2MvF9p3gcIA1Lu3q0kSjZlRxAz0MgJJHFCe1kZ3A7MHeek39OyyihsTsfKKHiouwIyh
p5B0njNcm7iUdC/HhrCDhHEwvBnaCsa2l2Qnm1h9v3oGTfExPZSsrH+YXMgj0Ycc0haHhmWnwmMS
H2k3PNsTCvIfFf5knDFWtTHvQp+AtdkxwRGHpTYf+LecJjkXq7BJHOb7bZMy8WxaEe54PxnOVOSf
q6gerAUaPvokrOSzmHs849pPTfPQNeXWpQccvrDgP+NOC652YKwUZqCwzKslw+2LoR4rzf0Mr5wf
PBccvG42qC+BOlNP5lzC5iJBbc/1nrPMOCPhyJNug59gaOpUKf+2YVvF05vpdfNommmTMRjis8SF
FYG7UQZ6QZfwy9xlTfgWWoOSFBnsLr5T/wBjfSV7grIjxSQ5mzzgCAibX032L9MWywSt0xOWLQIk
mBmMrfKWg14yq2omXSAXxYKNL4hnZUX1lSeJ1rB4Bedp0XDCmyeLXig/QEIgZzWzpgw+Ti2J3XUo
OnlWoM3IzRgldahQXRbTH4tv0xlE51+niJ3sIvOj9pSONfmIOYTulp/7qRrmf2jwX7J3a1h5RkZW
19kMOgrF1Tmi/RwoppCMUP942CIFPd4Ql60Bs2IjPg0bAOeA5jApp8B4YGROl3o5nMm1Naeb1MiC
5J+SesCeDozLdcL+kd4bUpuPXRhK3pZVCuozNOWqqKEHhFNK7Hg2FB487UcDOiTd1qIyM5JsCJGO
OZ4jxkht914d52nzuUTTHa5P7BgG7+AXHDF2OPmAeW3KgyxtMS69gbYDwejO2veT6aO3NE9l3JTu
dJNNTs19kqYx4f1Gz9Hw404KBV3d6PdteZAaZ1LcSzqlXF9+iz6VjdGQyB36eCHYt3sK/XbgfhU9
A5sUxXI4TaEQvPITZ9gtrqhVnXzbzw8QA1I7hztaHt15EUGq8uaEh6QgSFNH1v7E3n77Gl4dHgyg
4tgIyUwA+zDWeHl4MLu6zqbOmB5Ne8TIKzGZSvdprSgmno0KxdR6ZjYK3ex3IvaVaYk4QnuOBTWU
PC3k/6/NMaBMgFeFQ/ctSaMwiD9YkPfDDMjDRq98mtUyJ6jccLEMzSM6rdavAcSZsOXeQ70ftu2H
SFrH+HZuNt72qWwLrOHOVjyTuN72NsJVGscbApP0SFRjHNHRsGgrf2O4ZQdo2WaYm80f7AYigHWO
aYHj12BT6lkQAGUKi3NTOJGD2cbbj1u9NP3hmAZMxUUmxNsdaEBdH1SWh1Qw9orxW1htntX9lS2q
I89Lu37kfTu1xYeK2kTmZ1bpigf8MavVZnU3zEG0g+/DEiv+DhRHKlXLxOHouaHm4hvqZpl9pHRr
1A7YFPujgA7Z/ouVkWRZx1BCtBwzqs0OgJXetcn+uvdDyyvTUzLE5C93HkbhpC/l1Lc87AELSglN
jpGn6m+4gh6OGtaWciVx0yxJR6MRiAUCXoPIuziZRt5B87RmTiFczRPbWprygENXOKaPS+MA3N1S
4YeTcfY5fTGQa/twtIL4ALugw/H3sKyrvGXmzIl1E6NsUsuEZA6aUb1TJVwnshSAHmkTa9FkxN0r
2DXrlzTE8St8dFQ6Tc0fVPQ5MoLEgR94kJyF6J1kEz3w82LDyH0P7LreeiChJkuAWlTS6FfpY90S
a1cMeB4BmHFJdfe9zoBGnyWAZnziE0ngiQlvr8H/x+c6Mr8g9P1QifXUyy3vNrOHcm1Tj5DZ+VzV
9ILjznYt8RHbSKB0v3DFfu/tz7WuoKmA1hzglNwxDj7AfFexpkjSaukgLz5OFkufexxaUfTodJUA
xYzGj3Xp+75xQia7NO7XFpdhqGsd7p5lT4mrMtgWdbK0iEls5gwVKEWLAG7iO6n9lXkP+9S2TMBs
k1rD5GKv41O4mOWYKid5XCJc+eE7QVlnISjUocGf5ABZHOK/gNboR4bPmdkeq3hdsv9S/43kuroU
gaCLx76QQUWGhS2z0c43XePLg3772V5BG1wudZBrMq5EBZ4NkvvynfZMOQqWqnS/uuu6EEgwQpJV
BGdr5U/N5eBIoXZmN6492uX6wWRADCcLqgwc5N+5mFcLzLaZGulRJcp//jW4LWnCAK1heqy8MWUv
mSOUJFjrbu/zWX2wccD11Zxuz28/BOv1U1C+ohpCz8fWelX2hzHmQl2niDS+jBuoMIOWrYw9UIQc
G9ohyRZ+iyMyKHLPpM4fdc6F4aAcGEPYyxSfOVglsXatFKnsUSNyZdN66whMsAgQak8r1hef8f/e
hg1FdVmTOGBFm7vpP2/flCvl27+w+YA5NCCU8m4tyReut2uo0KC7UzY9akQ2bJg/+gXzIHwET6m/
eU1zOzFBe6tu8I9uc3zAKrsfmqNnFtKKi/sZEiMdbtsiFcRFISlq1jFw1TdMOPzIOILKeg522kNP
6YrEZwmxO229BSO+g18mbj7ewQb0cucDAwdJfn9MDm52xmlPFuzZFZA2VYl0DjpAncsXiuH+PwkU
ZxdsEpN5KNP+auJT88EzUuUyWLryzAlFR57govZxRIpiPG2IgtTwS7+ObWXMNCaIOIoLBtdXtUP5
ohhRx83FhVV0OPxdcGkQNhnZprFkNJEcgTcjTSJ0tY0Bx3Z9KJxarg92M+TKD9R5DHnDTiWHAmzc
wSdvaosseCEbPvoTtjvdO9Hv1WlDO9ah2+ORb9mv1yZUNwQhfj48Tqg22ZNbDfL6q0A+yj4FCpZn
6FsFvqiYTrrvBt/XHy+bwoIqJ6UytfrLAEGulWbA/M2jhjKVXYlHYz4GHp+fXlpcys0drgLnbV76
O7dvv7oAl6jvebgdYnxovdqbSNYzBqG009fYi6WqwkqmE4wUAn02Ht052pbwhsvZqM1aIAdeoL0p
1sjJCLFias+6NjPsWXDDkYDMX0YNo81J4PeegE7n1zpkLUW925k+ZqXxBL8ZmxT5VL2ySgaxsrK6
GJMP93b1pwpCXygDO7ybwVp9pNbUqESN9FCkFU6o70TIV4HKAwt0HAATadNb1x3fpfByu6d5i33l
JURRjiheuW5WO5Sr7a+c6RvDnYf/Katl9ZJqeYQM/W4BcJ2QKg97V8I1OKkdKPu64xZZS4Hgu1i+
QyoWxzxiGZ8x5wxRuunDgPX4djx7Gc5cwd8VOD/zsQN2wavDwW7WNIj8mpkOBvzv5m/MEfq2eAa1
Lt8bEgUQ9iJ2upyJtu1j4s8NMsbrFVKols1mgGXnf02Yto3TNmKxCRlF4jYMMkX4h2Kpvi3tQYCE
HBuJ4S6OGytzj5E7ypcGSSvfGNFwYpegyFqMp70SnCzmKvN9l86KG9Fld4+uZUIoOMa8Te9Pzx4d
/i7j9ZOGgxNJYj8OKoySe0WWkOGFPjuLad+MUyi/ipglDsMBuKXxZOH9zK/C/3ScnmcL04YF+7yN
uanH0gBziFBSXi7UQEbMjflM+uOHo9j0i89JQU2Fme+MK7+No+gGOH/IKSQXLPEWp8fOXndkKhDn
Ljq7XRyGxQ/8oORBzKSry/qzRPDkQ1q0htHEgtcPpnT9WGZwOMfzEGJc2N57S0836TEGh+IGKtW2
vaK3nyc8s7QvpXfMOKSkwEGwnbZ0ucWBRSLMRGLllbfu0jcqoQXg0fY4Ks6UIj057jJx1QkD4sf8
Iab9wgvbBHUx7xLiMwRUPF9SKzvXkyqi7TiQT4B1JcUMWvMY0aby/oywPOFSUsiHAOs59SuxQr8D
LGGBHA6cfW0VfdONw9DMPdCqKp/7pDm12F44zufRxPh+OYalHcNGcXJmvK8fDCxJuL4N+ASChBUW
cNjINAZ55RgmS8kV9DOM/d4EfUK50+dib80elAhfI6b7vYQMjjAeNy7x4WicomHFeOamFiJvcmpq
hW3ajUKDzwplPp9TGrd5tMb8pUaWl85kMubH1CQfWm7psAK138Qjw13jTyaMMdicHcMKXJtJBuk0
+p8bs8X55TuTb1BiPeMQ4fLpDfgZT6PxR3de72jvsDJxtWEKKy4RgZJ/m5xVhkGmzWA96NODVixn
2adlyFpsdKEjxqfYVr2XfsnaJOcaxxRlv/nOGcILv97PPlMZ2dWOYtAfCeZ1mmuG8AeWov6Kdo/S
/WaD0gAHt2OeaVsxypI5CwMqAljdaHkv7Vvd5w12RseajJZbAiJhXi39M69hGM+zQT87iP+YI5YO
CifHM1AaaCiLdjLNu9ZEJh4duxB2UA0VHwNH/1CohG7w3dL0Jk93olMgwDM2gxxImjETmglwysIw
yfxTyoEAkLTtHB+XX8H3JRNDPdTBilIM3k8JIi6mZjS00Bj5Nhs57RWgXxl4S0LnAF4G0VrwY0hf
BWcrhl4AR93ya7OqoD2H1QyACyBcWjX4qtHWmpvhvrAspwx//+BqFy0zpqKBFVse23ZCxwOjdFN8
cR1EJsy8tvy5+qnP19hpprI5L45bTssBw9lL630/exM7l0pix451q94OImnHu0jiui9bk0NvOQRR
jinc9yoL24SrdHZctO6TtC7vGffANFOOuVVOdX24M6Y6MtLhaJSjgB3EzrKOv3jeUEJ/PzThNIDq
6oNdt5Ezt1db+xWDINdqb/O1F1jbbldpR5B9Ol104yJoRQNB7bby47obHu1ZBcYCDi9RQ/6ak2A3
IFgMujcBVZmblETQeRgl0HrZf3rcAprqZPcIhOo7yMnUrlhQXZDGkCW34t63GXQ6P759iL5Mpije
aWza6O5s+pxYSDtSgf2rA4YBKchBHG6fY4ZVA87tBZ5ZjAAYATfPMtYAhp8g9H4PuXiZvvDxNmgJ
y9UHu3TtV2f4NOGHVKpg+WxXSkqMscUXNDnoLIZwni6PcYpGE3pYhSkjV1P6gvb+/1R9tmz6/1sg
cTWklbCoLEfhDkxqfQUrgJH5OZBNxmtT41p+KvCjXeb2JiUamMZxLJmQNJ8mhrKyV8J5IL1JUoZw
0zrZGYN6tYLNR372lcIZ/P+Q8HNs1xC/SvZdZpiA5bF/abWMjDFK/xprjNmmb7iqyJGmezIpB7BX
nmIC9/pu5qTkTv59pxxGgFXEc/pc4IjXjuEqGbwWQkX8pYprmk0n0pGgqs+kIiz7Uw82wFug9yQn
zVbQavisQ3hYJxg3MbOWE6y8s5H6utmhwahrfBiYd1GdI8/N+Fm2ywLX0ZngRTs4vm/PPU17cA/g
UXCosUiFnjavnXyCNJngniO/Jx/3Qqa/QdVRkQDWVpTJ62aaSlqqY28kyFeQnoD/wcMZO/klWE1T
MiK6Sqz2l7KHcnsuFWO9zFPL4QFOgDpK6qSMKpTOItwzIXlBoHFYzu2cCZRgzCawDDWtJR9K2cM1
ZiYh/gvhkXYsykEvX/HZCuFN3gd4YnGAF1NxYUIh1FrHI3T3KB0x1kJQiZ7NbgR1w0sR5o85J5Te
jw49u/ypmeFQ3vUek64elzKXDm8qPAZZ2lA6tvPYxWVd4mR8YbDmA0wkVNij0dNcXHgNzf0O8zXK
lNt3F0O65UHZeWn9cZo57+qbbmJS1GNt5EGCR7K5gS6M9/FWChbXZ6GAKFj1cpbgFbHyd15hkjvS
17xgUxo57NopJyT0CG09XH+8Vph8w2KbpCbMn66wmMOKJ8SnMbLC9WOGyzMPT1+w31oBlzV0gbA1
eyh1fCamPL08OJvBdOqAf1vR2bdVUq+ROrpMmDHsQ50xFGf8gkcNlM4PwWzixHi220QB5c65EiQa
DWbMda37w0NzOZGu5Wm+IO7zoaqlxtlOmUAE7l37q4hriWbswCwe5zB+TKe5iVFaYXaY3CUQWEns
mm0c+QAW5cIjNQ2V8dOc+EJxW0ODFuvUsJfN+shMM6PrnjuvETxMZzGBM1Vtfo9DSsWFWTWHqn2r
Hyb8BbV1pwBS8zacCekBAb7bDEkB9Y/b5tgjX3P4R4XRCn25+kvkd3SAwwKZQMoMA6/hupaglLbS
sAjie1wGdNHf8LhYPO9mhnfGFqoioQpwSLLE9B/qYuv5WYpPeeuDWgipmumh2xq5ZQQxXsqoaAY8
K1YLE/jzFABmPjVAWzk5tGt3wo72bGl01waiYucecTT+cUcipkRuvRkZd4gdwoGBEpbR3NSrKfsl
3l/Y4ilZZHtdiMQ/zPLbbiwERTz0+1obp03doYPty+De5vRBz4+pEWY+nPM6gyimWfB8VKeYMWHl
RkA6A7umbnvsMXSOnmgn4EzwsQXvXb2T0dDVrm/0Hbtz11QDQ/IWSHKf6xrzcjoUHqo9+1h741j9
Ki5hZGZbEg84+5tl+Uoi5vvIpDmjtyjAVZusZfnASCMI33g1iZNoYzOJvrkpYCNP4eeBIpQ1OWCp
wvvKAq+lVTvvcA3eJ8KyCV3WIkVyAK8axsnMa3o2B7TTDI/SnZNpMgUC1iQje1tdAisHl4C+TNHb
aPowLk4i9UqXh3esqap5x7BkhlXkMO6h3nKPXIR+etvADLXsHDetOd5tTR98pWHvxsdpruRyrEwJ
zjpf8swyAqkENfHn0SLB9KvWNk+1xQBRvLD6aHJissAuRQ6GbVyQNU8oanEvRcxlQzA85eMY++PH
3zgyWB3XHQWG7MickWOyofdWgZ7R41SFtTJgy1vCv1Te2UQnO2e++mHACi+eGNHZ+zxVC2Nvj4E1
epvNxhwZjntI524D/DksWZdaeFzzbf4w4Sl52ctTkHoQntI6lxXsgL27/l26BHKDsCxNuJGdTelm
/mbo+RutVjs/uEXS8bfNFKay9DOTk+js42kBD/5A+peMd607Qt4M8kXwynxtS0JBzN0SQryyZCd2
6YRB8b1HHt5WX6Nwk4DVIr/kihYKZv5Np+O6hWJ4Zj6VRwwDsiJ4Xn2fKcIJ+TtvSF9PuZ9pODnR
tlsipok53/T70hbE1pgp6mJgAEMCdkJ/UNj1uLPiIDqXCSjNJ80pKmIH2fydLgenJpEFinUVae63
Omxbwz0jlt22v+PZJOeJUmklJZNzOcEESEo67C1YNnMrMaaHQsuaJjxfHjKhnz8FWVxP80NZjluX
3TYLda55mnxvwHgA89hsnj94SSmbrplSmyOJMcQCa4IHtL9WcbqNoBRetslvj+WA7g9R0ywvjLyi
krDQ0x1vf+kQA5zMBnDCTOAofVxGxSyfDLNE8fR1xC7H2eOW9851vkOoLQ51/EI7NUwuH4OgkeRh
wtKFQ3DaxxdZe+ujKLBjSW6apZKifdwPyK6qpe8OJ+aSru595LSLpDuAxYKwBzVi0OaNADtuNUnL
ALsb+VPtkTiwzbNSTv8xwL9FerWXJn6+R8DtguR1l0Ri3XuNyIsvq873V4i87egAm59tIxgIDu44
C41NZ/MM801Yn/miODbsnSNQLot8StYOskWLImk49n2vmNippXLlpz167dtzukR95N71RE1z+cj0
pgh6g75vvYj0w9A721W19J9xtpLYFSx+xcrSt6+DcIhuHIvygUQM6/V4BlUnjcGhJ/aPiQ3f6E4G
WAIxzXvyx7jgjYN7demd1ffLgLNd8eB2ZT4junXxl/kbbJRgeVPg50BOa/et7/2p+Ety2R1Da6eI
8SKnHA1F5B+qwRV0C28zgT9cDg+QqAD6gQRdnG/5sQhvnBJmARDon700W5DPlZ3LlynwZz6EVd0B
Vqg6qobw05y2meBXlePwGzu3kC+hSuE6HbikaPnLmeA6/ikMRG7MCRbZqJ0bcIn0jbjcwRkpsG9g
VRQYSXqZnTc/ijEVnM7pAsHpGOMoK3eHjUggev6ggSI9aKzpGtmUY4ozkHEYMBjhht4uIq+rCRqc
YPKgvxRNVHOXauNfRWRSdB2zDGrn85xyzGDsU/hYKN04OY/mF2IFWTm9uHOmkLImzAuYQifr7u2r
eFVLCheE9iXSb8pox7tqTPhmYnjK6O1PgVOyXPTWyTFt5MDb69psmSQDqfYNW+4ty2TPjN6+mJed
S0pJuqeQAkzPtJBtvALDMxhsLc7c06fEXYSZu0xkWUSYSz2AgvSyFTHXZA++/cGv3oWL66TlkOUD
i1tgXC8LeptByfhUqvETo8HlwPU74DTsV/be2qgQ0f7QucCUMnVe/R3vefvbl/GKOA0gT6vBd5VI
WJjLdSVdmQ3Xw69ljL8nKkod52gx3RmTKGuFWgqfo6aQ+2tWPjYinABRi0KMRmSxHHMTAiGDYBvU
FO91ztRL1E/RMMLP0uG9gPyp1/1k7OYH7GHK5HscxtLmWx0UvYwpIAPkRexl1Z5JN1ghDHflYsoR
s12awPScKZgYajFLIIRAyKHibS7VPINgpLWydzHL2KEC9bPezpoPm0+j5Fs7R2jDjozclApqZ4e0
sy/kxr0O1KEwdXqB/PakoWCxY/SZ9BidHcLSQ0UDuGpG/kMbVoOJG7bhNy4+Jo5s6NZPR2qOakxL
KpBpP4ibLpTTw1KlxeUFoyEnEo6W0hJ7+3W/XO48WDAcANUQEiWsdPcaORkHK2U0wGg/adpXSX40
nevUZIQrvDGMNTBopff2v/tc+p+EHJIIH50XTaBXbIVxtqY+ZrwLMyayHRxPZO4EnZKUJAx0Cbb7
jYaM3r5j66XWUj5aWB22ohXLWvevF3g7pTFk08h4SHBT5K3h0kR5fQoynN0Hxmpz0v+ChChPftlh
jjFo5dgH8ZKcXTF8OfpuNVkG0frta7uOhCgCeBYueFho8V6uaRNej+8Gg9/MBw3kuDvrbxhDktE9
EuJtRvamF1zpebIy8Gp8H+G7BJx/Q002rWLIKrZl0ayFq3eNMHoiFVTM3MWJXm2QRvdnAhdwMr+t
8dAqvBUtrMf+KnJPEigcZSrrL9w3qxxDoxaFBt2OGIfQ7BaDg8Sx32PoXGOgjA3k3EAz60FlohV1
dYVmZKJ7aDf1MGOHuyU/HRfjnvyOpq0ynjAQ8zg3fZTG5R82Twjob5kyvF8+MjOd4dSfF1+V84y7
Qjn540ELXOYCyxPUyxKQ/qQkcPo7JPUSTNATRcZwfvuNX0d9z+L6A9uzab3KmLCraMvhPMGGD/1P
vxVne0xvGKPFUmN6D9VlwIR2BD+XeSnWVro86rcvwn1Jy6IFbTNCzgx8Tj1YXa9oWSRQkzQ+1k8Z
Hg1kNFPb10H3KcToMnpmNJWB/dpgrGjkHrddZqeVw6kHMRsXDQKl+jwQL5r8Q7O1Zv1PEw1x/hcO
a0iFMMDrrQm6SDBS2CA0Xhn7S0UaM9bmacYyBCCWLgBNTwXtjFWja562BMRF9GbiQ5jCE7io97Dn
nAbxK6Id0v6CywHJ7TfnRIO6LImaXznOyCCZZhZM7pyTEdYIhLE0bTHJ4LRC7byxpoOA3F2fq14B
WvcUIxtKkyOqOb+bTrRjHGzSD3TXRPc45avouky8W5uYO0jGEdtghhRL4RP0shsL/NuYCeC7VACY
NrkOM58+dm0C4+4EdpSYz2+/PevVGkKHQ9xASA/+Z1Gxv8wc/IBkYKap/kk3VJr99kmYgRE+gkab
UYDIci5CGt4d/VPUYDvPWSPX7a73zLNR0Flzy4UWv6lB6I+7wEzfdkkHt/7B1MrYnG/aNvCiv965
l5cHPSuRXj2nkUd7z4LodL0fHPTc9ErM7oESGsfM/yJ8T5zqjMqGmlILHPVO3SpDGP7oJCni97Cd
MHmFhfX2Nb2kR9DcgKnioTdiyqPl02e4Sk+nFf6ST0f3wd+MoSP3wF3TiW+MBaQtYbLBBZ57+yMl
cP079PomZFTXgbSAAx4TQq8CG625FhTALR9031rXDO1eESBwTylPWg+is/0ON+M6pBICXKIqahoY
Z86riiCfWskN5+YhTTKfQFNS7nt//v78woco+tUPe2nwRtaEevn27Tt/9flQwgPHvfRylHLcqzuv
ihWLo8BK7jVnfyYgSBX/Qk5UYphDodvaSFbfYym9ugBeM4QnJAtIjEzC88vN5AFYY2u79R9h0l2i
h7qU9frwi41BsDyOiLJFWtmlvf/z7Qdw/eqZ7gQnHIIMQTl8fSDky6zQSMbrfUZw2b4HwdgH56T3
ImAlLroz+jMeOmb/ziK3r7MiCg7iaAgTiQKENXd137nrTM5W1h0jSODaj5995gOsz2HZZdud5mxU
uDg4PwerE/IE+0YKbPjyPl/SyM4EcW+zkVK59yHqbUc0HICMZ+YQCr6mSSG00STC0wIvWUMohEzq
usnhaMHIVYkSiea9EG/efqxXnCPOZhaT40NxYjshGbzaxOyV1XKzJL3dJ1rpyx6YM/GenOI6h4OI
yxaCzgrLjwLqOqOO3KhZatvK7odwci5no53m/gFlfJe3pxHzcjf7LX9yV1pAv0Z0ZJMp+AHUyXeW
03XwgjtKIauYlkpopU16dd9zMYSxM6zZvX8BNPGFpmG355B7tfL2Y379ccRIOpNoAaHfkjy+3D1Z
6mJryAifjzhz+ICAmS1I9j7WfFDt+1mqe+UXwTMGRIVKRswIXObsXn8kc6CXNiQb/aipxtlFsrfE
ZbM9j/0sfUSRkk/FfbIOiMmOXeX1qvlsjwMzTc/ohLFEulcNxJ/pQSOxWlOEHZMiBlLuARYvRQSC
psukOppDFGc14qav7sawlujATAoh8LkrRCPEYdEq7blm7qW6IZ+QXVJ4pTT+GOUhaJqW/FyY/8Ve
r7pYC1Jo+mkpzJAhiTu+XZd/dTVLezWDmwjsXEcFOEy6Z4sVdpD0aadSlEzlZJMzYjklCSQLSvYe
RvDpZh6LqKVsxZIP9sVdujcVp8oQjdrmV3KhaGgEcu2Qh/Ehuvxg7p0L5Do1o9ySGCX8VgkxelGa
DxoljNxNtjY+0htpUBcxTJ2buNQuhWAav5iAwGQlPLRVPBzmzuhW70Nfov0J77J2Q3O9A0+mOc/c
d0b/h8FZbozK/Ov+sHRZpAN/tstsNSioGyH14lTbsyZFgNlKHWlf8Kwd9wY4FAz8wnY1Kxdb4A8R
ArnVOu71v645Gd4jD9NvMbTEoXbv89ZqFpuL9AKg/xs00Mm7qlSqHouAlYSaAvQWE3aBaJt/yGOx
H+02TDD+GtTMFHdIK0U6HGIeNxKmMuEuwX3Ty3KtLJsHaIy2aAIhvDCst2Fbhd7H0m7mEGdcvx+/
Z9gkoIajd+Ju4c2eACE8qkiXzKjsS3q9KORj55h1TPT6XLSI3f+CyZf6x4FmkteeJrMR9D9OkWY+
46HG6AMEf5YRQ9uHAjodGFULaHuqixzxD9bTgs4OTI93P3QMt2KJVmBkTJWEILW4f2x7x6bwjMH5
wnBppLE3usGgGSn2TgrQEHs0grH8Kgs1SZ0GpqY+d2Y758mx3cZ8+zF3K9fltIY1/10CSeEYkWRb
4j4v/J7tGd7AOP4XdM5SzyMZwfgFh5iysc+G0Rjrs6/wEx++IGATyxV3U9ISx9Z+68Fmso3pWzf9
3uPW3Q8E9gImIV66dNKwt2Xv++3osFipyj2LGrHJajpVPj3V7ayJDkRDYsEHZm163fToB/lg0Ffb
uwdEXgEPsSaUzaVTxXD1VPqzDJSVPe7LevQWtmx+2biTSf8gvtmmwO7rE8MZZBnuRIzIoJdz2xi2
MeXHaaeq7aAAw3tlYe4AVWbb2EwDLGHtsN00beTS/8CzSnozWjvmZfkcdycTX84ReLpIcDpnBkM0
ffZzJ55hLmpwitGIHOv6TvclFqwenSuzoE+POnFxNuxPdqR43+pMQAmMn5PbTc4p3JEr3dd0XJch
nAw8EYHhcAHlzIvkUD8mLZvvskIEKTlHFZ+9d4SAsUFAdFOiwHJ/e9Y4nIKnDFSGo0tsPi8DeQx9
QS38j+N2eGpK209OtePKkDndwNm7b16wSItnnLeCFwguJE9oW1B0wLzgyYTxzd4h3GyzppWi9i5O
2Y5CwAtpzvD9wnttf2mvm2Gma81IL4h7BHjs4Vmm2HRSp5qJJQ2k1krc5JOb1t6G5coeKNOKaeru
oVyYGeUyIzMx8+yIHzXuE4fQYKjac7tvtnn/fZdOTuesa/ADmyze7iHK1oixJqiGLQaH6mJ2fzW/
1/Yl6vU8BdahDwufR7ZHSiQhXJ4VdMKv45CVhZoNifTzdkBVEyZ2+o+qOoFC4kW63tPoXQ63HaTS
PALnUqnp8LCj5jKAnQescEvgvXo77aWDosW6rFqmjxXxsWlS3mnYGni2w+Kk1B6PFbMBWdUWZBae
9x7EkQMr6gHE/lLoJXvF/VvleWEW/M9iu0iN5nXDGP52qnL5fmeHF3BOkwdQ7blrzNyp4U6/INNc
BJqwN8bEpd+yfs3gQeljTvkDOQ3muHKuaYQmr5l2Aattp7+tmyNLY1IxCPAnhzSDRly+u/QMe1xp
rAJq6nmU7rpxgmTrmjUMjkH6uFQENCv/aKJRiBmFDSWTNGH/k7Xz7Jb90/fcDa6UlCiaZ5eTKrGO
cgIqNxeNFYsP9auQpfxdB0RtW1qfMiNYzYcWi2naiM3QBH926LiSnzGN8+owAmYYfxeZF2ixcVFM
cqrrhmsDtZADUfdoZnxQ6UJe9MpVNoo4frInVqwWeoV0Hw0EZ0j+gASjmAkEztnwILXWR7Xj8b3C
BQtIiEGV3ApNEFUER0Q/TNK88YAax/40miZ+NKdhR+H3ZRvuUnydCejjHs8gIsBd2toj1Fas0pgs
fozbGoE17eDSMbZz0dXyfnlDXLgOyDpx1AsdZFCaULj4Svdpp2pVnYyX0rVowURL6YvvlCuGfMkv
JH+UM1vnuOOeVGn+GmIgoVKFcywhE3WjrBi6gew7t2I+WX6PjZ3EWScbRhYMtJ9keRrorQ/1DdO8
pM7qdoeiyKZuZByYRVMXhwgnZv6x5tVAcJOsUunfSH7Ib+REFxS2TAbhr2reW9NOVB3BzlAyOQq4
qp7+Ox+zn0eMXYCEZkByhyGwR6c9eer29BDmi0QL3dWOdw4B7kXwevautl6eW3oh7bazuAzsCekO
J/V7ZguRnuFJxymxmGpxsGBb8SQJ8qBTd1nJfUEqMQIxxtlX8xhbUvejCJYnmAljv8VMfnIgK3c9
vDj/Lhiqtk7PqRl56le5v+zaQzzxPGQYAyDmT2hWPToeZtfEgymO++l7FE+Viw/vRfOOD6FQ3SgB
hEyxs5WM7NIOcPd2O1hQWUCS5Jna+GwwJoPpVDu/AIfhYoIXGKE0S45jr6SFqWU12U4ItEgvuPq2
L5jT9dWcUwdXyTKlaQGbL4ciTtf6Eq31HkMHsnXjTRCkW+HdaVjEiOcht44x3gxYR7fZdIG1OSXz
6jhMBKP5uJo0qWEg7IRNp3BZr/I5KS5k/hoXxUCcupAidPaaL4asRYsjmZWjH7IWO3JCo7w9CpUu
WT73Oz0K6SuzVE8UIQsjDhgKEvfZf96uJ6/REPz/fLEnABzH7FRdw4Eb8yXrNMYNuiwa1AYoC/Z8
fpPW2bq3ZnXP7H/1wbQ9KeEBggDnXbqx16BfkTtDG9Rb8jErGBbxa6VS8FGtNJiQYMbQGktZMTe6
EmrS2x983XYBiKegDRSNYPor6hXD1zAC/CDLKrllZnoTqDvgz8GLP4bYrMj0A2RJfvBhs1VniYn5
mPRFdVSMnMHQxeNM7f4Pc+e1I8l1bdtfIfQefcKbiyMBNzMys3y1LZL9EijH8N7H19+xc++i2KRE
6aAPcNWQHthdFZnhtllrzjHNm/w8tAw68I38HrXjODfv//xL/l5wjcqaHGhCwT1UOfofqT8rSh7P
aybrpISQUmq5KGJal4nCrO4vpNIeIa80iUf2wuJ7/qdlmJqmOdUFnLN0Z5YdBfeOzPI63iMIpPO7
K3kMLFCJElXXJmVRgN5JC60qdqPTFQD8E1aqVnIoIZrQHpBvi3Ou3f/5aUKU+rYQiyjCcPHoGzqI
ToyTvy+f6MiWeDYn8zg4oN7Jn8viygYbF1A3guQ2AE9ogS2lrP33G3FCUXwA65vU96ZEqbkWK272
j15naE/GyKACm+nc9lBkOGUwoJKKvHhXehgbklCHsqsRl5psdXfbxd686vvSSxI7w6GrCyNTNRej
B3EX4As7u3kcEih97FxWBsL2DGpDGib07fbUTFgZAyw5JpO7mCOeFBqHtJWq1fboB0mwODVQZfqU
zkvvNLc1y8C8PFFe7s1HGJtYDA6rU1reQ75FDnZez9bGPj9E04ba+bo1I4RRp22EpnCH0mwt2cCg
QmqKXeXkaZ2dijWooltD7LrRFDuBNnch4qMmWO/WrvetBuN1KqoGjkZIHhLhCebneqn3NPIJ15mj
VCMRW477Tt/7i/bjukLQIZnE6oCT7moszdpne9Z1QkTY8XVrccxBwJjeKSVXhLF+XnG3YOnehrWI
D+nU9/QIz1aAUvY9SPcMvGeIM0l2itmCtBTt8gqlQQinfeax2ySLUvW8ZvTbwOpNbeUdDicQ3G28
H6yVnTyJGx2K1ssScs/YfUYTteH109sAbMYHdoZZ2gIMqj29h3g7NvnjmCyz/sTq1/QviQ4yjHif
L6Dj6ULhTKC/pQCWctOU+snIDenyaFzzG7LjBEFImm8U1VOtBTRuKcsEuW+btlpYqYe8EavpCWcb
cY2NNjtjuTNZ4U0v8kWKs4quXOK5pHhduyvgry6crXqC5Jb5WvbwL14xgBPfvmNUmyk3M7QDvLbR
wPy+fYX+oEIY0ziXU52kBNmh0iXD6LOBZBQ0JCNhdOFBn3boQRYEAwRdAyHEjLyLuYAGGpLPmFIP
G5BqhA2EoJt5Hhpqc6MRfy6KEeh0YJfxfGt6Zd/vk8V2r3SuAelp+APsOL9CyEsdL98XAWz4cOz4
t+REfIxW35MqmvVXWgP46TTi80nDpE6nx6jP1+xoOemMrdM0uo8AF9L60DaDXuy7zXdWfA+uOV+6
6FOLY21FQRO2UUwQeTosiG1DY8gX4zoIquZO81Zv2unY17zdWCZzOLMbJBkm8Yl2Tpw6uIodLGIQ
qyvvBjxBFRxmlNI+J5t7n4pqNG7Hzp5mrFaW+dVwg/SqWJze3VElyu46AmJCEoyNh6VcYjT+3aOb
JO2DZpj5XWFry6/od3p6UTlBvEpgc95QrqJjHS6OvRHikVld2es3mMq0l2CKrROIvzJcMXoc0GzH
e8/p/QvO1TjoWsIYVFP/+OyCb9n1KJpgVQXbDbkhJH0Fhbd+0Qt7O6IfsOv9ZBT9/ZS2zfvIarrb
GCPZMV8H5+Pga9YpCvT6UGeNgPlRPLims1+ddHYOoUHtVkBsvFu43vFFA9Pzs944zs+r6Sdfon7o
PhAcGd3EELhII++GfIfC0g7rlCg+Bsjt4C4ZuXTBli2XujWM1zWWpfva7I3DNnfZIc9sE3LX1MQ7
/FfrS+PP+ad2tOf3JekCV3C6krvZI+gUC1HWHoqy266xCAafAE8VV0YcOe99lN/2LgNoukMJ71/r
CHu/FM7YfSFxmphC1Ed76iTRhdONDbMJRbc95SLNpmjq2xdkpVWfmmGu6r3wFxytddIeCcWsb4Ka
+CVaV8MnVOcmFoLOOoH6N29NK9bCeZu217yL6qfYTaEArZEW1lPeUZSKCIMHInbh1Wt+YaXOer+Z
2nDrxn1zMpJpuiQBFV9etK1o5VM/25O3bb8H1usvB1C/FZ9iRAeNvet105DSk/l+5x1Jdop+QUX9
QNLa+GQwvZ3QYAa7HKQErkWH8TDN9c82A/BBW3L/3ok974JY+RpCV88JUBZ2Pvss5jHpzxjHw9qv
q8exzJx0h8yrvuHRZJsQNDPviVnhVoTLxfoiN25iUDaPS2prV63ZYWdku3PpMJx8qOsUTzS0+gdo
NgS/bVP2SHZIWuxns8IZ4MwVlZLIQKEFDQ0F9GRhrJ6L6okBleBsU2Ry7ph4cmpLeEx3pLq0P5HG
Mx4dTNiX+dgQy0KVIP8ApW/4MDPZ0DPvq9MIRH7nU4b+5CIkJSGnrI0832vplLBDpn6+TMciLvuf
DW+o7hIWa2TeIUEJicHUSaWjNHfA0PwwZyDxlrH+MdnM4RKo+/PUWw8udX/w1/ly1EYv32+B2R7Z
+DTapTG0eXBDra684MQKa8/yqLljRZEER5qo0UTH3mRKTjTqO3gxG4bXCn3vjmaV/ojOYSFjyCGM
wCbIXIsHk+1gRxTmjm9VvLiEh1xkiWZf19vafsWHqV3lbGl4uezlNrat+WpMezJpKfGVIQyN9ueZ
uePaWB33C6S29gNhmLodVkk+HN11dh9Moy+7MIq0jmANxwNYz4L4VUvKhJTosRkgiZhg+g+J06e3
7WKN4HOivgmb3PGqXeBho/d/QsHj782+W+HjcYWvxqk0Q70mcSnZXNJ34ZgdRpPG35Eqhv4xphNA
9JBfRpxQzViCUPkj2kLtAxEd9WttrQw/AcFJEFWzdMeF16+IqEwPvjWWn/EbU2VbNv8xIiX2S47w
oCdRByHJjqvQfCJExzkSHgmYPI264hTXfvrVRqJ44Wlr8mT3iInsaPBgr8zsDt2NfJolqoiw7PGQ
H2HctVepmZLCXJZUweycbLC0SV/8JiFOafH9Dx2VNMIX7Pii8LeFDX0/YBoy4+tym5rrNl3v+OLP
We+Wz+1mVLRZAeXVucXY3VrDAelxym/Ro7vK7SG4w5BlH9bU6Y5WO8eE585pQ0ah5tzYzeLuvEb/
CsXHvl7yBVNrYQ2nOTCEnJ93N0y7pvhps80E/LVDxGKZD8FFY0/dZxfaEcy2PE/vtFgzCXXq649V
t0wXbqBtlzqj2Ynw9uiCjConC73J1oiRnSb4dtQ9C2Jc87Q65bGfZK/SOUCVUKilt9SHSUFQoaCT
pISRUoiTdrhmY6GW7lMg26wizSAmIPlebRclw0JWPRTgROnnerLHEbQrlX7OgMJ+TpY9fcJfKBzi
OYQRehgA4BXBfinieUsfPJzgrGMzYhD4EUfSs1hciU2pd+7nbZBpRlJpmxFT2I4iAv05Asvi9sfI
CYg4fCu0bBUiEpb9OO4ug8qp7GdVe6V1AQ1z35eAXcN1nKbtFg1M3F10Ee0NOFhxszY73jq3usvK
cZhItg8IOjuMRGUkB63vrC7USHyi0xRVq/+qQx2NrqC2GyUGrZwlngbifz62NPqrD/ZMnvdPgxPX
QwMopa/Tj/AsI8OgMJsXpn5N03dx3BM8j7hNdyNUVXi/Mwz59TCgpfSB67R5vUPFGuNBi+aMiWuH
klhYvfqFjpvqcGZBgf1wNFjphLJiFJyZa+22NYTbsQUph1eYu/mIFBOzhfPyhrszG3IpZ/rL8dWq
u7xivlc3pyiPaLJTd8s395EFmZcexmwetRMKmrx6r8D05UZrvOZ2xPQGZZckQKbmswdJuIxeMhn9
L+xZhaBHJ3iR7cLilKIUg6cEM/2dXBqnuibKaKq9gGMBq+sOB17bf1CwOuVWCyK7cN1DZDH5dXes
paiWz8qoJRsn1mhuZbbffK1f4xMssYbPlI1FbQNWeCnrg6IJAinr3CtR4nc0iUIpy3MuhFww6uiR
qZZEIv9OtWOUqayeTYHlTnTCUTm7s0Fc7iOU1UOaeCdpcmvTSpTY2AWJ0rU+48QBSiT9PaqHJL9N
bvnc20oq8VX1UHV2JkLraHrFZVQVYvDxF+My8SZn0i7p9Vmkiwcel6Y+sfteO/OegOeu/mUIXK/L
rtkXY7PbTXSA9eaKZDzkfnsTk2uDQwcUOy+5jG2ooJX36AAT6QXzifDiZTR0W7QuIg+tC0XryNAg
Ynfk/ZkG0O8cu+tJOWLq1hdO0zaZKfeqFqis17m6z0VX9sjBLBNa8rHJ7mA4+CmwyFcY5nFNyzIi
Eczj6XFFefHc5xZKhMS/ZLMObXNXE5oBZ2ObN1TkJ6PuxhXWvKy0tgQtL4g+PG0yAfCdq8eTdDFP
prkh79fqnPLtrrJYE+FFlOYeVUS2ZB+mqhvRg3pTC8vb9FaWpVlNAbWM6o2W1JQE4oZGLFgK5ybL
bZIB36qO3tl2oWzC7CxE2dAl7HXJTuWMl5y1T5R3K6tBAJR8FdvEy4blsKIVSJ+712iA4ZsVj2Mr
1A9Pq2Qlki8+eDVuqTmJS6Geb+0vQAcFoXJAP6Mn+zRj54CTzln8EURkInpLqg+tDI1uO03sURY7
SPRmV0BwWx4WCGT9k7Ko1kGKuF8pK3qqUinfYu7btYfgc9YjBOkarCGMyXX5mjEs6J91ILbEQSN8
z8ojttlp+squjdgxAdqd6ZcHRv5RT4oR6u5iddTp+67N7Idki7PiJnXhmx879mPuBzmWDC6dfRpq
57r6EJegATQHQ2yyo3/7ayVdvnSqzah4CVMBfdncl1MqrqhZDAwUysSt7NjTWY9OFhSPZNWMol8P
lwSbAGKJ0sVhINXBHW+t83X2FiN4rhOW0k+5M4iNfidFcuqlPTMMZBWoj3Sh6gAnIBpBQ4MB/2O5
1lH52JjA0MYdBbVl1XerDVM43cvxSPkqpMYGiq/4Opjzp+20lj6KmMiryHvfy6ZtE8yIPuQl6vK8
ITTZifw14llg+7j8JDujRl/HXClb4tG3M5BS9g/kjJ0jtGLgqhZbzPamf3b/WxRU+Ms50kXXSOqZ
5Bitpnny+JYPTZCv1mvvoNsosbADx/+gfNm4noTORbaBzNUTTP0CBqy5hDESaOezHMpg8wrXoOqG
y75zLwsoOiBG5AWzdAiUQy9+cDy3Ooh7540YJUiAupf4isayije1meDYjfeKJtWVcC1qKqNnJSmF
H+GHlI8JZTMx/dRtI05e0niB/ovpR5mQ6spcapohk0kib6gGYhe5AG879mch+0HZLwAW6QRbJgkD
tMfcLvm8DLLtlqWzEC9Y5E9tD+60gnO/XFbaXXBHcwrAJev5Os9c76C6Xu2SYeu4nNxCjASUBsWa
R3ZQ1yYQuI8KMUDd7oyiThnplUNBEh/fiK5rJPq6Ew5hJrJZCi3kfVOsEnWzpWmxhvfOcdsuFsON
O0diek6ld8OrvXND4NyBhAwxMuJV4AQ1iOyYdQMWv2dsRXcGVdhbPo3dRUS6pTUeoCDVRXFF+dNv
u5NBlq9PPzpwlwU2plvy8J+wIuU6CQKoirEN5GUiHJUTEFOE8COKBPhYu9wiyDi7UD0x5RWw7E70
c1Avi1Up+AGL3OmC6MXhuS+MGr+N1dmlnYaOPq3efDRIAeRa6EAouTKyh15PgXCdvGnoWMCL7nnB
8vGDe55ytKIXE610IsVsQIXd86yGVn5N5ZKCeyguIOAHsQJozt2wCBki10qXXE45edElc7GGW8Ir
TCNR4gGneiMZeKcBJambC/QcYOuuahjCfLXtLImzB30TPu6SxnMRThpbyhDZATFEd8RCsDUNYytZ
vDxU0QAKuRL4MDnMLxnwriJA4Ht+k9VjLF/oKpkGK7olAHHZ0ARBbK3br72BlopwdG+c1pD2uc1Z
qJWOJe9/WmqeNTwR+nF+vM5ytTiuax7tPEBqVB5cr0+5VrrdiVFX+bMV5ECia1KpgID3IwRZ6gLm
XSakcs5cCIEQ+Y7iDc2iRDTW0sUT02zTnWF+Pd0TLmGnZShdYF72GfpAoF48LskZ5zvawYyVXMkk
VB9ayYRofIqGuykb/opsodxrWg/hFGOUpKoqXU6Dvp+Hx7J1ti4f8hwGm3VXs+gjH67K8C+Ak2YK
5vfiutzgx+VZMVKiX8Dyi6WBHsU0/AYEk1yiyoUwRobHwOoI69mCjVrbbzmiLirOqBJLkpbOy2gl
LcTASqDO5aRZqdeHb/Y88qC4L4ZMWGpZtPDFpJlFzohTgMXLudYwR/ANBmkId/pSNKtX4nDoQxKH
m5vdY547Z5aCXNpShOm4gVKRWXdrz0OmnpmuMUUjHjGP4DcNUQdA/uQHET2GU4oR7Gx8r1iOsSoT
r40UkfmFLl4ydV2BjIs3BXGBeA2XaBBvrz4znDgEAoMo0UPCg+ey3Mu5jVK60FqsFCPng2cRsFoj
W7QyCKzqmVE7D3j35w1ID2/yUg37qQRvKpEl0QrCRKy2SSvA4N4IK4zT9D/kjjSue6FPG7JEuMLl
JK/eaSLR5LmzJ86OrXQProZHAgtzXATR5iiJB2rA1qSXnpMXbAQVoFVKEYJS63hS3uCvlhh1VY/V
Xkm2wfsopzYJqcQ/LKYcNWSjRBJj+6gDJUTCKQ3vRQayxQklwRJBg92cEF1Zs3HZnFffSh2oNRbh
QddENjPyHUYQfJyMvNDykQtQKHKN5F+ZUhYkeTamZAm83U2pnIy7Xtx83V6oN+2QmrOE2nqoGKAF
RsGLIuKRqXqlijdq7m7dApSbOx0wYdXsYjpblPEpOelQ9KSMVt4Ha/DFTZfaps6PBWpLqqtjueRW
E3nA3omPCiReQv0X5QNxi5RGC/GsmKCN3kl8Ugd8O3bAdsiXou3xN2XHNxi5VHAAKRKPayUN/4mU
/3Zw21lBodvU+Lw3FZ38ykOzUAJQgkspI0yA/nCLlNZLSngA/YtHXc4DrixoUKM8x1ptmxAs9VYr
rj1p2wKFIS6mEKxI5zs6QjHUBhgquN6xWYudmMpxmwyiaPMLAHaCG7J1ACMAuVLeAFY8jYu4GStD
NAerqWBzFIU9V5wMtendHNQSfAlJYxglSWAka4Njiu2a+C7nNYxaLU7BjFgvFPhghHFDNMc9khsp
smb/ha6FTBUx+A/nFZss2sSWTwVz71Ad9Ag1Zbrh3rAZFWwFhW4oNR5biBFnk/G8mEKHIhe7auom
npJVpi1dVm1ChBLLMCksRUvO6r6lqsED455LI1KHqAAxchXVn9XBpVzpx3YjpJCZHCnybJwaaqMs
byLtypBJVpAc2f8oZYyaF2i1natl8llX105LrEWMbedyi3rj5FpzQRLCeSgUhVKDoPgQ0lW5fIpA
oLVPyMzZ8nsMZOL2ynKXnjbnMplknKjEAb3JJ2LTp7zXth73dDLmd2B49G3et/oSGKx6xHamzjoh
WJNLbXoKQnaj/GnW5jerQI7p4JWQ/orZFPKaWMYayNvFzCTrc46ViTVxHhk85lKjyES+CoJ0TCzR
g2KIKJ82ulAxvsutgC9HeXWp8VGI6TyhisVd99yzmN9bosRcbn3Kia69d2WIo2GylndCBQBSikgl
EVUDEKEKYl0i619yA6QtCAduiXkxHGrEozXXvppEyt4Unuc34sZvYx0QrZ1fOilKRGckLlFv5dgk
K/p7yFarA8BywSR4cwRLIRF7MbHWV7Ii4b/mR950PlKPyGvKLlE+DqqESaLhCiKLQAICAMqz5k2V
XJo4GzxSr81FPyauJuZDpd+TD7LEVpNlRrD8BXApcU+kZ491ooNk3tL6XgGkOrzd/W3J8F1/wBBR
rvdFC0Pe30nF6tZ1QjyrHDpqdpSRKCqKQQHp0pZtinFAx7h105XRlKxVjvjquolQGC0Wsk817nlz
LTSGisLVSk3fm671vEaLcUXylqt6Ss2mTiwru0m8qmqrZLmzWDbUMgtFDVYK1aW8DpVcudWOL2hn
CeIWFlSmPgi2B9FUlt8zkeJka05IFsQ3AiIn7AWG4yfDAiUmyqkxqW/bBymu73sll6WzLE4odtdF
706kCPjGGlKjEwTvAikR76VU9bpi88/lk/Awkqd46qiNcastMJScFS+xSPeQ4npZFlBqTfkSeRml
fzalrS2WGZ3uCngRbn5xVK+saO+ESubctgxlTNT92WSjHHLUSzdO19k68SiohckkMTibXEkhwhWF
HoE+EcfU/ZFf6OWyRtkvNMIzPTpiQwaAYS9tIdEGVcy8mJ3BY+mo9pJKUy7XB8Z5iz+OyAnjQ9Ia
9pB/YrgTC3MAEuKC+7otbqmx0hihGEqOph+h8vDwsqpxPCkw5/CDAyZBqhKSxaEc2LYtFtFNThBb
vUPuJgZ3JUNXL4UXwyh8Cqjp8vYpwTOUe7H266X9qauS1ePNzK2eerkqQEhCmNKXB0sfj4fSH3AX
0nc6L0VVyVmp7nF6BdzCRK76fEnlmWXxsJKiS8UqmHEv2Pq+ngmUnx60hCIvO0q/MozlajMIkCHW
wi2LcbttkP0vzh12MbB6ola6RU2RvC6dzhrq6OWVmX0cctQ17ikx3cnxsTgZ8aifBg8+xM6hijyO
+8wd1vY1Npt6WkK8klt+x1bbKEK3IWV3/LGHKmr7oYnhBT6ys22Wd2giikOnbfIaNxTVKOO2z0CW
XU8toqjkFBTsxN+vyTRal9Va1cVDxWP0i6PR1n0o3DGYjsCjN/qaWbm6lOORTl3Vczv+pDdtV9/h
iovKUzTx/VBRWSi6a947aGbOAdyCfaLml4zvl45n61ia0aqfmlqft2sT4k2Y15mJor42PdYFMcMv
chM7qNfdgBd7DPV5Qf9l9cl81TmTW1OpYX9n3FRbVc0YvJrMPQLuCSAbmdtcX/tpsend0e6DYaDS
6RMBlh7tYtbIkUtrbbzVyB8o1j3aXBT9u5QW4KLtnCqac4uoL72yPLq1GvzD/bh184rUyc/6iVwu
hGX2sq9TMoWyXUpqO/rthPHBDXVeAwvbu607NxEyY7PeaUk+ecEVFKx0cHfWZOjLFk70rOb7onbL
7rF2KlQtwZQ48zV+1bE+QqY2K8LYCv0iBXwBqhy3y31DcFpz2VLxtG+Doq+1a6eG8fnsMyg3z43u
uhk1UA0n+ddyQ++UH5Jxmexp1yMzb6gMwyR4couZnhNUzR+xodC+2jkKJ3ZWN/OICEm9w8SdDNQa
3S3dzaNn1V+djeWVsLgtVNtUPI8sHHpGHGs3KGNM9z0iGa7MrrODtbZIwsjpRREqQBMqXUvHvogF
vnfdlfhWYSzIYVlDxMK4qsTfaqEsl/jShZBi3Zh+9Km0szmQS6Q6FpbAk6TEmjLESUJmpJp6AWWR
30o5sTxIJvuXjH6iBCyPYhibxzmR3kRXR/UystKafd4w3oNoDaVIWU04suQpW6QRVKvz2Aw7jIfV
Q0mv70cMrpyJB2SFSBpz25wv0dR2un+/2Ful+Yd8MGhepKkntkibgdLvtSePqkZGfF6I/rpnE4uj
xWgZ3Xq8F/XnofGj6ikdcjd6mQlJxyCpT3r5YSgGG/pDL6KC5dmuqu50/iuprk/XOaXC7BT6YNIM
6osHj5lsPdRUF0cfhKUWL1YIZ1nUJ3IJfUrPq5KYkzTRcBDPnFY3zpg1/mldBqSZkW4SOnffGmNc
4CimG03uzuiwnehJ6DXmniUF7tt716qi7aeRhYeJtAMh5bTHGUa94GANOc6QR7MwM0M71X2RQr77
6PUc3msvkPoYwXSddCPDn4aXck3qALp7msbkNu7bZgK3vpS60xzGru3aHaIpU8PKRiLnXbMELeKn
dY4zlgCOnx+BenVHZ5iT4hQMK/IkyANegHA9MT/lutbqdz0Oq3By2oWWUVH8nGNefYBGn1/Upj8+
M/kMTeht+nqIAifCu7MmfGjhJcM1RUTwPd3UzK9TSg3ugn1d/TGhinlXZpN15WfTdBjngBdxoL5s
vzQE+FZhTzZjd0qmYnnubCRlO38z53Q/92Pz1MYNJJgVDVCIf9z71GFWvobxat+A2rCq3TZnyXo0
nbK9c50le0Iu3t4zuhXc5cxOgEOW1pek6bQLL2KcxzG6ThdmYcy4vtlk61+RRTOqFU09/MhaPr7q
uflFt4vq0fLCGK3npUn1+wXnxXIFaDZB9dEF+FVoQXDx8qY3n2hB5M6tyTavArg0Z8Y+oaHd7rou
pUJuuJN7ij1WeruUtpZ76ThbmmNy8eMMMZjZP21ViQIpNl0LEhz9O3QUBaiQ1cSIZWZ6ewsHim5x
5RVmHmZskOjbtfWlV6ZWmBnWfJNFsfGTr9feV/hG6XOa5OMVykfrfl4MnrLAjY5BY+rolwr7ypz7
3N8PNFCXnalH3RVAjPpn5jZmhgnT0s+aYVfHJOa9Y6v3ZUR5/1PEfohA5jl7X+lBeRzMITg5jr4c
LWIkvpqlmTxEqePunSBPj7O2RR+TDO2ON5sFndjRXPaAV9q7yrYYUlMtmUIUdmV7skovfVlqzfjU
+32yHPJJ757Rvi5eiLKRAqCdaFOza/KYkSWC0LlvO3yQpDyBuC60vLnzh6XrD/polmU4BZWF0FRP
pxM28fkxC9iLhVXc63vTjiaEIYt9nQGdvnWY46+3eEQ3mKzOJ6Nqi+OYRWSnEz1xCcovRhM5zHN0
iXZzjA+MS/Unf1zjG0C2vX9oWMF9mON0fjGbIWb3Nvl05K2s6buQE7E+WSL4872+EIBEJzrz9X0D
7fmWj8W0GkfbsZ2G8rnQwGd/zvyJ0Gt+4+iL/sAvKXPmY6XpVXSha5M7fglWxEzOrT8vHo5Ctt9b
4H52fO7Qku/Fj6TxiUQABL0I1mmgYnLSxsQcqdfUkWEdtpVSMD7LoVzu8UPlw605YyG5RJ7TGJfU
0XLjaV0J1sj2fjD7zkOMzyIbd57B28bYYlIyHsKFBOnyXtfNEi4TilEyKMowXzU32CwsgIT1Zfcp
CRcoiQZ2NKwHr0D0ML8X3TqHZRWN3u2iZzqd6FrX9Zt5jWntVhM+1pO5ptv7GsiJt9Nzp3+fZgEe
d3I5zCToECgiSdtlOg32ixU7XU04Cr2iEHDbgGFmjFv9ksegsN5nY+FsKjjxv56X/xO/1u8l/6T/
23/z3891Q7UmTobf/effPtcl//tv8Tu//sy3v/G32/S5q3v0An/6U6fX+u6xfO1//0PfHJlPV98u
fBwev/mPQyWC7T+Mr9368ZXwjeHP/1WeB6cpDvS+Tqvhc/2HQ/xbP3Q+2396oB9ez9/r89q8/vUv
jy8lWrEUrWv6PPxF/dPly1//YgaBidPhv/5wrPP5/NkxikdOe3zh4I79jiSrAEgMsdfiD0AR5Nex
+mf6Qc47n/Ub6jcgEXzUb67kP7sAf/g+/+Ai/fnP/Nl3l5fmfP4AfeSXks/erzflf3L++jsdUKID
rEWeP0yt356/z+mLZrSDgfP8BxTGf9ZVAP2HFP97HwLnfH9/e+a0Y9/hpHEcWz1k/0l3Hr4ReKzv
O2nrHUmdACBA08g/3955T3+Hgwt+lU8z5PznP+3Om7ohsJ/fdxXsd8BBcWKK1/u3tz/w3mFeo2BH
qPH5z/+v1/+ZcPtBDM9xWle/Hf4skD3/zrn/7gB/H/tc8x11xIC89b+/299cAvcdTQcyZYkf+5++
+//Gy/LrPLEnXejlPI2kr/1v5qJ/+QNvg+gfD/CbWYLL9M3PiUlFHvnvk8zfvpljzmP8b/7xbcw/
f4z6dXV+f/zkbz7r7aTe/vIife0eu+dkPf/Dqr6lmMH/+pf/Wzy9dgOgOfnJYoCH8MT89vdv8oe5
8Nfb/2cH3nXpkPbJD/uadvhT+s0nyMHzez/h9rFKh/rpmyOrl/N7D333Ov9A7aPq5/Q5f7sW58kP
zBfj/v/C8X/hBXspHquXH8T/bx6fuseXuns7tPwsEpbf/uIfLkr+rRtxV3dDgvFg+OHzK5u1oe54
3t8OKz8HMN/bX3zP50yPP3x6Jgjg2ztiMZp//9Hvq+GxS+u3A52/t1yIfO+9eA9G7fn1h8PL/Ni9
/HDZi3vyzccA4/pfuA2MME+vz98cWE6n3/v9Pz32+ePwnLzOj98M1Gqd+r2H/3nM6+rXR2f97QlY
LF9ZD3zvJ9yN1eM0Dm8HErcWQ2PwLx/JfzQY/rpS/uMQ+budxj/7AQZpceDn4vWx+9v/AwAA//8=
</cx:binary>
              </cx:geoCache>
            </cx:geography>
          </cx:layoutPr>
        </cx:series>
      </cx:plotAreaRegion>
    </cx:plotArea>
  </cx:chart>
  <cx:spPr>
    <a:noFill/>
    <a:ln>
      <a:no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L$1" lockText="1" noThreeD="1"/>
</file>

<file path=xl/ctrlProps/ctrlProp2.xml><?xml version="1.0" encoding="utf-8"?>
<formControlPr xmlns="http://schemas.microsoft.com/office/spreadsheetml/2009/9/main" objectType="CheckBox" checked="Checked" fmlaLink="$N$1" lockText="1" noThreeD="1"/>
</file>

<file path=xl/ctrlProps/ctrlProp3.xml><?xml version="1.0" encoding="utf-8"?>
<formControlPr xmlns="http://schemas.microsoft.com/office/spreadsheetml/2009/9/main" objectType="CheckBox" checked="Checked" fmlaLink="$M$1" lockText="1" noThreeD="1"/>
</file>

<file path=xl/ctrlProps/ctrlProp4.xml><?xml version="1.0" encoding="utf-8"?>
<formControlPr xmlns="http://schemas.microsoft.com/office/spreadsheetml/2009/9/main" objectType="Scroll" dx="15" fmlaLink="$AA$1" max="100" min="1" page="1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N$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Scroll" dx="15" fmlaLink="Analysis!$AA$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chart" Target="../charts/chart6.xml"/><Relationship Id="rId18" Type="http://schemas.microsoft.com/office/2014/relationships/chartEx" Target="../charts/chartEx3.xml"/><Relationship Id="rId26" Type="http://schemas.openxmlformats.org/officeDocument/2006/relationships/image" Target="../media/image20.svg"/><Relationship Id="rId3" Type="http://schemas.openxmlformats.org/officeDocument/2006/relationships/image" Target="../media/image3.png"/><Relationship Id="rId21" Type="http://schemas.openxmlformats.org/officeDocument/2006/relationships/image" Target="../media/image15.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10.xml"/><Relationship Id="rId25" Type="http://schemas.openxmlformats.org/officeDocument/2006/relationships/image" Target="../media/image19.png"/><Relationship Id="rId33" Type="http://schemas.microsoft.com/office/2014/relationships/chartEx" Target="../charts/chartEx4.xml"/><Relationship Id="rId2" Type="http://schemas.openxmlformats.org/officeDocument/2006/relationships/image" Target="../media/image2.svg"/><Relationship Id="rId16" Type="http://schemas.openxmlformats.org/officeDocument/2006/relationships/chart" Target="../charts/chart9.xml"/><Relationship Id="rId20" Type="http://schemas.openxmlformats.org/officeDocument/2006/relationships/image" Target="../media/image14.svg"/><Relationship Id="rId29"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18.svg"/><Relationship Id="rId32" Type="http://schemas.openxmlformats.org/officeDocument/2006/relationships/image" Target="../media/image26.svg"/><Relationship Id="rId5" Type="http://schemas.openxmlformats.org/officeDocument/2006/relationships/image" Target="../media/image5.png"/><Relationship Id="rId15" Type="http://schemas.openxmlformats.org/officeDocument/2006/relationships/chart" Target="../charts/chart8.xml"/><Relationship Id="rId23" Type="http://schemas.openxmlformats.org/officeDocument/2006/relationships/image" Target="../media/image17.png"/><Relationship Id="rId28" Type="http://schemas.openxmlformats.org/officeDocument/2006/relationships/image" Target="../media/image22.svg"/><Relationship Id="rId10" Type="http://schemas.openxmlformats.org/officeDocument/2006/relationships/image" Target="../media/image10.svg"/><Relationship Id="rId19" Type="http://schemas.openxmlformats.org/officeDocument/2006/relationships/image" Target="../media/image13.png"/><Relationship Id="rId31" Type="http://schemas.openxmlformats.org/officeDocument/2006/relationships/image" Target="../media/image25.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7.xml"/><Relationship Id="rId22" Type="http://schemas.openxmlformats.org/officeDocument/2006/relationships/image" Target="../media/image16.svg"/><Relationship Id="rId27" Type="http://schemas.openxmlformats.org/officeDocument/2006/relationships/image" Target="../media/image21.png"/><Relationship Id="rId30" Type="http://schemas.openxmlformats.org/officeDocument/2006/relationships/image" Target="../media/image24.svg"/><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1</xdr:col>
      <xdr:colOff>880738</xdr:colOff>
      <xdr:row>50</xdr:row>
      <xdr:rowOff>73600</xdr:rowOff>
    </xdr:from>
    <xdr:to>
      <xdr:col>2</xdr:col>
      <xdr:colOff>211613</xdr:colOff>
      <xdr:row>56</xdr:row>
      <xdr:rowOff>60900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422605" y="9386933"/>
              <a:ext cx="1142742" cy="1104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557423</xdr:colOff>
      <xdr:row>50</xdr:row>
      <xdr:rowOff>78801</xdr:rowOff>
    </xdr:from>
    <xdr:to>
      <xdr:col>3</xdr:col>
      <xdr:colOff>722764</xdr:colOff>
      <xdr:row>56</xdr:row>
      <xdr:rowOff>53401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2911156" y="9392134"/>
              <a:ext cx="995074" cy="1092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303423</xdr:colOff>
      <xdr:row>50</xdr:row>
      <xdr:rowOff>94102</xdr:rowOff>
    </xdr:from>
    <xdr:to>
      <xdr:col>1</xdr:col>
      <xdr:colOff>587057</xdr:colOff>
      <xdr:row>63</xdr:row>
      <xdr:rowOff>46471</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3423" y="9407435"/>
              <a:ext cx="859367" cy="23738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1083937</xdr:colOff>
      <xdr:row>57</xdr:row>
      <xdr:rowOff>116902</xdr:rowOff>
    </xdr:from>
    <xdr:to>
      <xdr:col>2</xdr:col>
      <xdr:colOff>44677</xdr:colOff>
      <xdr:row>62</xdr:row>
      <xdr:rowOff>78802</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625804" y="10734102"/>
              <a:ext cx="772607" cy="8932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107109</xdr:colOff>
      <xdr:row>34</xdr:row>
      <xdr:rowOff>77654</xdr:rowOff>
    </xdr:from>
    <xdr:to>
      <xdr:col>3</xdr:col>
      <xdr:colOff>1504109</xdr:colOff>
      <xdr:row>48</xdr:row>
      <xdr:rowOff>153854</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718213</xdr:colOff>
      <xdr:row>18</xdr:row>
      <xdr:rowOff>37438</xdr:rowOff>
    </xdr:from>
    <xdr:to>
      <xdr:col>9</xdr:col>
      <xdr:colOff>108001</xdr:colOff>
      <xdr:row>32</xdr:row>
      <xdr:rowOff>113638</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203200</xdr:colOff>
          <xdr:row>15</xdr:row>
          <xdr:rowOff>139700</xdr:rowOff>
        </xdr:from>
        <xdr:to>
          <xdr:col>7</xdr:col>
          <xdr:colOff>774700</xdr:colOff>
          <xdr:row>18</xdr:row>
          <xdr:rowOff>177800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2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endParaRPr lang="en-GB" sz="1200" b="0" i="0" u="none" strike="noStrike" baseline="0">
                <a:solidFill>
                  <a:srgbClr val="000000"/>
                </a:solidFill>
                <a:latin typeface="Calibri" pitchFamily="2" charset="0"/>
                <a:cs typeface="Calibri" pitchFamily="2" charset="0"/>
              </a:endParaRPr>
            </a:p>
            <a:p>
              <a:pPr algn="l" rtl="0">
                <a:defRPr sz="1000"/>
              </a:pPr>
              <a:endParaRPr lang="en-GB" sz="1200" b="0" i="0" u="none" strike="noStrike" baseline="0">
                <a:solidFill>
                  <a:srgbClr val="000000"/>
                </a:solidFill>
                <a:latin typeface="Calibri" pitchFamily="2" charset="0"/>
                <a:cs typeface="Calibri" pitchFamily="2" charset="0"/>
              </a:endParaRPr>
            </a:p>
            <a:p>
              <a:pPr algn="l" rtl="0">
                <a:defRPr sz="1000"/>
              </a:pPr>
              <a:endParaRPr lang="en-GB" sz="1200" b="0" i="0" u="none" strike="noStrike" baseline="0">
                <a:solidFill>
                  <a:srgbClr val="000000"/>
                </a:solidFill>
                <a:latin typeface="Calibri" pitchFamily="2" charset="0"/>
                <a:cs typeface="Calibri" pitchFamily="2" charset="0"/>
              </a:endParaRPr>
            </a:p>
            <a:p>
              <a:pPr algn="l" rtl="0">
                <a:defRPr sz="1000"/>
              </a:pPr>
              <a:endParaRPr lang="en-GB" sz="1200" b="0" i="0" u="none" strike="noStrike" baseline="0">
                <a:solidFill>
                  <a:srgbClr val="000000"/>
                </a:solidFill>
                <a:latin typeface="Calibri" pitchFamily="2" charset="0"/>
                <a:cs typeface="Calibri"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292100</xdr:colOff>
          <xdr:row>16</xdr:row>
          <xdr:rowOff>63500</xdr:rowOff>
        </xdr:from>
        <xdr:to>
          <xdr:col>8</xdr:col>
          <xdr:colOff>635000</xdr:colOff>
          <xdr:row>18</xdr:row>
          <xdr:rowOff>114300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2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1117600</xdr:colOff>
          <xdr:row>16</xdr:row>
          <xdr:rowOff>38100</xdr:rowOff>
        </xdr:from>
        <xdr:to>
          <xdr:col>7</xdr:col>
          <xdr:colOff>1511300</xdr:colOff>
          <xdr:row>18</xdr:row>
          <xdr:rowOff>127000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2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575734</xdr:colOff>
      <xdr:row>24</xdr:row>
      <xdr:rowOff>76201</xdr:rowOff>
    </xdr:from>
    <xdr:to>
      <xdr:col>31</xdr:col>
      <xdr:colOff>728134</xdr:colOff>
      <xdr:row>44</xdr:row>
      <xdr:rowOff>169334</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241300</xdr:colOff>
          <xdr:row>24</xdr:row>
          <xdr:rowOff>50800</xdr:rowOff>
        </xdr:from>
        <xdr:to>
          <xdr:col>26</xdr:col>
          <xdr:colOff>393700</xdr:colOff>
          <xdr:row>44</xdr:row>
          <xdr:rowOff>139700</xdr:rowOff>
        </xdr:to>
        <xdr:sp macro="" textlink="">
          <xdr:nvSpPr>
            <xdr:cNvPr id="3083" name="Scroll Bar 11" hidden="1">
              <a:extLst>
                <a:ext uri="{63B3BB69-23CF-44E3-9099-C40C66FF867C}">
                  <a14:compatExt spid="_x0000_s3083"/>
                </a:ext>
                <a:ext uri="{FF2B5EF4-FFF2-40B4-BE49-F238E27FC236}">
                  <a16:creationId xmlns:a16="http://schemas.microsoft.com/office/drawing/2014/main" id="{00000000-0008-0000-0200-00000B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31</xdr:col>
      <xdr:colOff>1439334</xdr:colOff>
      <xdr:row>16</xdr:row>
      <xdr:rowOff>126999</xdr:rowOff>
    </xdr:from>
    <xdr:to>
      <xdr:col>36</xdr:col>
      <xdr:colOff>67734</xdr:colOff>
      <xdr:row>35</xdr:row>
      <xdr:rowOff>33866</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0319134" y="3174999"/>
              <a:ext cx="3098800" cy="352636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36</xdr:col>
      <xdr:colOff>609600</xdr:colOff>
      <xdr:row>19</xdr:row>
      <xdr:rowOff>93133</xdr:rowOff>
    </xdr:from>
    <xdr:to>
      <xdr:col>39</xdr:col>
      <xdr:colOff>355600</xdr:colOff>
      <xdr:row>34</xdr:row>
      <xdr:rowOff>42333</xdr:rowOff>
    </xdr:to>
    <xdr:graphicFrame macro="">
      <xdr:nvGraphicFramePr>
        <xdr:cNvPr id="13" name="Chart 12">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762000</xdr:colOff>
      <xdr:row>19</xdr:row>
      <xdr:rowOff>76200</xdr:rowOff>
    </xdr:from>
    <xdr:to>
      <xdr:col>41</xdr:col>
      <xdr:colOff>1778000</xdr:colOff>
      <xdr:row>34</xdr:row>
      <xdr:rowOff>25400</xdr:rowOff>
    </xdr:to>
    <xdr:graphicFrame macro="">
      <xdr:nvGraphicFramePr>
        <xdr:cNvPr id="14" name="Chart 13">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44</xdr:col>
      <xdr:colOff>419100</xdr:colOff>
      <xdr:row>12</xdr:row>
      <xdr:rowOff>114300</xdr:rowOff>
    </xdr:from>
    <xdr:to>
      <xdr:col>47</xdr:col>
      <xdr:colOff>1358900</xdr:colOff>
      <xdr:row>27</xdr:row>
      <xdr:rowOff>0</xdr:rowOff>
    </xdr:to>
    <mc:AlternateContent xmlns:mc="http://schemas.openxmlformats.org/markup-compatibility/2006">
      <mc:Choice xmlns:cx4="http://schemas.microsoft.com/office/drawing/2016/5/10/chartex" Requires="cx4">
        <xdr:graphicFrame macro="">
          <xdr:nvGraphicFramePr>
            <xdr:cNvPr id="24" name="Chart 23">
              <a:extLst>
                <a:ext uri="{FF2B5EF4-FFF2-40B4-BE49-F238E27FC236}">
                  <a16:creationId xmlns:a16="http://schemas.microsoft.com/office/drawing/2014/main" id="{00000000-0008-0000-0200-00001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42748200" y="2400300"/>
              <a:ext cx="29464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41566</xdr:colOff>
      <xdr:row>60</xdr:row>
      <xdr:rowOff>158750</xdr:rowOff>
    </xdr:to>
    <xdr:grpSp>
      <xdr:nvGrpSpPr>
        <xdr:cNvPr id="30" name="Group 29">
          <a:extLst>
            <a:ext uri="{FF2B5EF4-FFF2-40B4-BE49-F238E27FC236}">
              <a16:creationId xmlns:a16="http://schemas.microsoft.com/office/drawing/2014/main" id="{00000000-0008-0000-0300-00001E000000}"/>
            </a:ext>
          </a:extLst>
        </xdr:cNvPr>
        <xdr:cNvGrpSpPr>
          <a:grpSpLocks noChangeAspect="1"/>
        </xdr:cNvGrpSpPr>
      </xdr:nvGrpSpPr>
      <xdr:grpSpPr>
        <a:xfrm>
          <a:off x="0" y="0"/>
          <a:ext cx="20877504" cy="12065000"/>
          <a:chOff x="0" y="0"/>
          <a:chExt cx="12154430" cy="6667500"/>
        </a:xfrm>
      </xdr:grpSpPr>
      <xdr:sp macro="" textlink="">
        <xdr:nvSpPr>
          <xdr:cNvPr id="2" name="Rounded Rectangle 1">
            <a:extLst>
              <a:ext uri="{FF2B5EF4-FFF2-40B4-BE49-F238E27FC236}">
                <a16:creationId xmlns:a16="http://schemas.microsoft.com/office/drawing/2014/main" id="{00000000-0008-0000-0300-000002000000}"/>
              </a:ext>
            </a:extLst>
          </xdr:cNvPr>
          <xdr:cNvSpPr>
            <a:spLocks noChangeAspect="1"/>
          </xdr:cNvSpPr>
        </xdr:nvSpPr>
        <xdr:spPr>
          <a:xfrm>
            <a:off x="0" y="0"/>
            <a:ext cx="12154430" cy="6667500"/>
          </a:xfrm>
          <a:prstGeom prst="roundRect">
            <a:avLst>
              <a:gd name="adj" fmla="val 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Trapezium 2">
            <a:extLst>
              <a:ext uri="{FF2B5EF4-FFF2-40B4-BE49-F238E27FC236}">
                <a16:creationId xmlns:a16="http://schemas.microsoft.com/office/drawing/2014/main" id="{00000000-0008-0000-0300-000003000000}"/>
              </a:ext>
            </a:extLst>
          </xdr:cNvPr>
          <xdr:cNvSpPr/>
        </xdr:nvSpPr>
        <xdr:spPr>
          <a:xfrm>
            <a:off x="8940436" y="1217312"/>
            <a:ext cx="1321417" cy="23590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Rounded Rectangle 3">
            <a:extLst>
              <a:ext uri="{FF2B5EF4-FFF2-40B4-BE49-F238E27FC236}">
                <a16:creationId xmlns:a16="http://schemas.microsoft.com/office/drawing/2014/main" id="{00000000-0008-0000-0300-000004000000}"/>
              </a:ext>
            </a:extLst>
          </xdr:cNvPr>
          <xdr:cNvSpPr/>
        </xdr:nvSpPr>
        <xdr:spPr>
          <a:xfrm>
            <a:off x="288355" y="210578"/>
            <a:ext cx="6562337" cy="80050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ounded Rectangle 4">
            <a:extLst>
              <a:ext uri="{FF2B5EF4-FFF2-40B4-BE49-F238E27FC236}">
                <a16:creationId xmlns:a16="http://schemas.microsoft.com/office/drawing/2014/main" id="{00000000-0008-0000-0300-000005000000}"/>
              </a:ext>
            </a:extLst>
          </xdr:cNvPr>
          <xdr:cNvSpPr/>
        </xdr:nvSpPr>
        <xdr:spPr>
          <a:xfrm>
            <a:off x="7104849" y="224123"/>
            <a:ext cx="4731530" cy="76759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ounded Rectangle 5">
            <a:extLst>
              <a:ext uri="{FF2B5EF4-FFF2-40B4-BE49-F238E27FC236}">
                <a16:creationId xmlns:a16="http://schemas.microsoft.com/office/drawing/2014/main" id="{00000000-0008-0000-0300-000006000000}"/>
              </a:ext>
            </a:extLst>
          </xdr:cNvPr>
          <xdr:cNvSpPr/>
        </xdr:nvSpPr>
        <xdr:spPr>
          <a:xfrm>
            <a:off x="288356" y="1184360"/>
            <a:ext cx="1048256" cy="1019864"/>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a:extLst>
              <a:ext uri="{FF2B5EF4-FFF2-40B4-BE49-F238E27FC236}">
                <a16:creationId xmlns:a16="http://schemas.microsoft.com/office/drawing/2014/main" id="{00000000-0008-0000-0300-000007000000}"/>
              </a:ext>
            </a:extLst>
          </xdr:cNvPr>
          <xdr:cNvSpPr/>
        </xdr:nvSpPr>
        <xdr:spPr>
          <a:xfrm>
            <a:off x="288356" y="2291953"/>
            <a:ext cx="1046005" cy="323505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ounded Rectangle 7">
            <a:extLst>
              <a:ext uri="{FF2B5EF4-FFF2-40B4-BE49-F238E27FC236}">
                <a16:creationId xmlns:a16="http://schemas.microsoft.com/office/drawing/2014/main" id="{00000000-0008-0000-0300-000008000000}"/>
              </a:ext>
            </a:extLst>
          </xdr:cNvPr>
          <xdr:cNvSpPr/>
        </xdr:nvSpPr>
        <xdr:spPr>
          <a:xfrm>
            <a:off x="286105" y="5620771"/>
            <a:ext cx="1048256" cy="823660"/>
          </a:xfrm>
          <a:prstGeom prst="roundRect">
            <a:avLst>
              <a:gd name="adj" fmla="val 4666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ounded Rectangle 8">
            <a:extLst>
              <a:ext uri="{FF2B5EF4-FFF2-40B4-BE49-F238E27FC236}">
                <a16:creationId xmlns:a16="http://schemas.microsoft.com/office/drawing/2014/main" id="{00000000-0008-0000-0300-000009000000}"/>
              </a:ext>
            </a:extLst>
          </xdr:cNvPr>
          <xdr:cNvSpPr/>
        </xdr:nvSpPr>
        <xdr:spPr>
          <a:xfrm>
            <a:off x="1561846" y="1192952"/>
            <a:ext cx="2528543" cy="54846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ounded Rectangle 9">
            <a:extLst>
              <a:ext uri="{FF2B5EF4-FFF2-40B4-BE49-F238E27FC236}">
                <a16:creationId xmlns:a16="http://schemas.microsoft.com/office/drawing/2014/main" id="{00000000-0008-0000-0300-00000A000000}"/>
              </a:ext>
            </a:extLst>
          </xdr:cNvPr>
          <xdr:cNvSpPr/>
        </xdr:nvSpPr>
        <xdr:spPr>
          <a:xfrm>
            <a:off x="4245212" y="1200702"/>
            <a:ext cx="2329812" cy="54071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ounded Rectangle 10">
            <a:extLst>
              <a:ext uri="{FF2B5EF4-FFF2-40B4-BE49-F238E27FC236}">
                <a16:creationId xmlns:a16="http://schemas.microsoft.com/office/drawing/2014/main" id="{00000000-0008-0000-0300-00000B000000}"/>
              </a:ext>
            </a:extLst>
          </xdr:cNvPr>
          <xdr:cNvSpPr/>
        </xdr:nvSpPr>
        <xdr:spPr>
          <a:xfrm>
            <a:off x="6769433" y="1200702"/>
            <a:ext cx="1963388" cy="54071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ounded Rectangle 11">
            <a:extLst>
              <a:ext uri="{FF2B5EF4-FFF2-40B4-BE49-F238E27FC236}">
                <a16:creationId xmlns:a16="http://schemas.microsoft.com/office/drawing/2014/main" id="{00000000-0008-0000-0300-00000C000000}"/>
              </a:ext>
            </a:extLst>
          </xdr:cNvPr>
          <xdr:cNvSpPr/>
        </xdr:nvSpPr>
        <xdr:spPr>
          <a:xfrm>
            <a:off x="1561846" y="1931034"/>
            <a:ext cx="3218992" cy="2466865"/>
          </a:xfrm>
          <a:prstGeom prst="roundRect">
            <a:avLst>
              <a:gd name="adj" fmla="val 74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ounded Rectangle 12">
            <a:extLst>
              <a:ext uri="{FF2B5EF4-FFF2-40B4-BE49-F238E27FC236}">
                <a16:creationId xmlns:a16="http://schemas.microsoft.com/office/drawing/2014/main" id="{00000000-0008-0000-0300-00000D000000}"/>
              </a:ext>
            </a:extLst>
          </xdr:cNvPr>
          <xdr:cNvSpPr/>
        </xdr:nvSpPr>
        <xdr:spPr>
          <a:xfrm>
            <a:off x="4934572" y="1936749"/>
            <a:ext cx="2209917" cy="2461150"/>
          </a:xfrm>
          <a:prstGeom prst="roundRect">
            <a:avLst>
              <a:gd name="adj" fmla="val 74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ounded Rectangle 13">
            <a:extLst>
              <a:ext uri="{FF2B5EF4-FFF2-40B4-BE49-F238E27FC236}">
                <a16:creationId xmlns:a16="http://schemas.microsoft.com/office/drawing/2014/main" id="{00000000-0008-0000-0300-00000E000000}"/>
              </a:ext>
            </a:extLst>
          </xdr:cNvPr>
          <xdr:cNvSpPr/>
        </xdr:nvSpPr>
        <xdr:spPr>
          <a:xfrm>
            <a:off x="7343374" y="1936749"/>
            <a:ext cx="1389447" cy="2461150"/>
          </a:xfrm>
          <a:prstGeom prst="roundRect">
            <a:avLst>
              <a:gd name="adj" fmla="val 74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ounded Rectangle 14">
            <a:extLst>
              <a:ext uri="{FF2B5EF4-FFF2-40B4-BE49-F238E27FC236}">
                <a16:creationId xmlns:a16="http://schemas.microsoft.com/office/drawing/2014/main" id="{00000000-0008-0000-0300-00000F000000}"/>
              </a:ext>
            </a:extLst>
          </xdr:cNvPr>
          <xdr:cNvSpPr/>
        </xdr:nvSpPr>
        <xdr:spPr>
          <a:xfrm>
            <a:off x="7343374" y="4556882"/>
            <a:ext cx="1389447" cy="1891786"/>
          </a:xfrm>
          <a:prstGeom prst="roundRect">
            <a:avLst>
              <a:gd name="adj" fmla="val 74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ounded Rectangle 15">
            <a:extLst>
              <a:ext uri="{FF2B5EF4-FFF2-40B4-BE49-F238E27FC236}">
                <a16:creationId xmlns:a16="http://schemas.microsoft.com/office/drawing/2014/main" id="{00000000-0008-0000-0300-000010000000}"/>
              </a:ext>
            </a:extLst>
          </xdr:cNvPr>
          <xdr:cNvSpPr/>
        </xdr:nvSpPr>
        <xdr:spPr>
          <a:xfrm>
            <a:off x="1561846" y="4552645"/>
            <a:ext cx="5582643" cy="1891786"/>
          </a:xfrm>
          <a:prstGeom prst="roundRect">
            <a:avLst>
              <a:gd name="adj" fmla="val 74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Off-page Connector 16">
            <a:extLst>
              <a:ext uri="{FF2B5EF4-FFF2-40B4-BE49-F238E27FC236}">
                <a16:creationId xmlns:a16="http://schemas.microsoft.com/office/drawing/2014/main" id="{00000000-0008-0000-0300-000011000000}"/>
              </a:ext>
            </a:extLst>
          </xdr:cNvPr>
          <xdr:cNvSpPr/>
        </xdr:nvSpPr>
        <xdr:spPr>
          <a:xfrm>
            <a:off x="9061145" y="1232709"/>
            <a:ext cx="1074708" cy="174708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Trapezium 17">
            <a:extLst>
              <a:ext uri="{FF2B5EF4-FFF2-40B4-BE49-F238E27FC236}">
                <a16:creationId xmlns:a16="http://schemas.microsoft.com/office/drawing/2014/main" id="{00000000-0008-0000-0300-000012000000}"/>
              </a:ext>
            </a:extLst>
          </xdr:cNvPr>
          <xdr:cNvSpPr/>
        </xdr:nvSpPr>
        <xdr:spPr>
          <a:xfrm>
            <a:off x="10519566" y="1217312"/>
            <a:ext cx="1321417" cy="23590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 name="Off-page Connector 18">
            <a:extLst>
              <a:ext uri="{FF2B5EF4-FFF2-40B4-BE49-F238E27FC236}">
                <a16:creationId xmlns:a16="http://schemas.microsoft.com/office/drawing/2014/main" id="{00000000-0008-0000-0300-000013000000}"/>
              </a:ext>
            </a:extLst>
          </xdr:cNvPr>
          <xdr:cNvSpPr/>
        </xdr:nvSpPr>
        <xdr:spPr>
          <a:xfrm>
            <a:off x="10645566" y="1232709"/>
            <a:ext cx="1069417" cy="174708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Rounded Rectangle 19">
            <a:extLst>
              <a:ext uri="{FF2B5EF4-FFF2-40B4-BE49-F238E27FC236}">
                <a16:creationId xmlns:a16="http://schemas.microsoft.com/office/drawing/2014/main" id="{00000000-0008-0000-0300-000014000000}"/>
              </a:ext>
            </a:extLst>
          </xdr:cNvPr>
          <xdr:cNvSpPr/>
        </xdr:nvSpPr>
        <xdr:spPr>
          <a:xfrm>
            <a:off x="8943960" y="4559091"/>
            <a:ext cx="2892419" cy="1885340"/>
          </a:xfrm>
          <a:prstGeom prst="roundRect">
            <a:avLst>
              <a:gd name="adj" fmla="val 742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1" name="Off-page Connector 20">
            <a:extLst>
              <a:ext uri="{FF2B5EF4-FFF2-40B4-BE49-F238E27FC236}">
                <a16:creationId xmlns:a16="http://schemas.microsoft.com/office/drawing/2014/main" id="{00000000-0008-0000-0300-000015000000}"/>
              </a:ext>
            </a:extLst>
          </xdr:cNvPr>
          <xdr:cNvSpPr/>
        </xdr:nvSpPr>
        <xdr:spPr>
          <a:xfrm>
            <a:off x="9132764" y="1299811"/>
            <a:ext cx="912558" cy="1599975"/>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22" name="Straight Connector 21">
            <a:extLst>
              <a:ext uri="{FF2B5EF4-FFF2-40B4-BE49-F238E27FC236}">
                <a16:creationId xmlns:a16="http://schemas.microsoft.com/office/drawing/2014/main" id="{00000000-0008-0000-0300-000016000000}"/>
              </a:ext>
            </a:extLst>
          </xdr:cNvPr>
          <xdr:cNvCxnSpPr/>
        </xdr:nvCxnSpPr>
        <xdr:spPr>
          <a:xfrm>
            <a:off x="1737578" y="2304238"/>
            <a:ext cx="2862236"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00000000-0008-0000-0300-000017000000}"/>
              </a:ext>
            </a:extLst>
          </xdr:cNvPr>
          <xdr:cNvCxnSpPr>
            <a:cxnSpLocks/>
          </xdr:cNvCxnSpPr>
        </xdr:nvCxnSpPr>
        <xdr:spPr>
          <a:xfrm>
            <a:off x="5130588" y="2313742"/>
            <a:ext cx="1856743"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300-000018000000}"/>
              </a:ext>
            </a:extLst>
          </xdr:cNvPr>
          <xdr:cNvCxnSpPr>
            <a:cxnSpLocks/>
          </xdr:cNvCxnSpPr>
        </xdr:nvCxnSpPr>
        <xdr:spPr>
          <a:xfrm flipV="1">
            <a:off x="7411784" y="2328625"/>
            <a:ext cx="1247333" cy="6407"/>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300-000019000000}"/>
              </a:ext>
            </a:extLst>
          </xdr:cNvPr>
          <xdr:cNvCxnSpPr>
            <a:cxnSpLocks/>
          </xdr:cNvCxnSpPr>
        </xdr:nvCxnSpPr>
        <xdr:spPr>
          <a:xfrm>
            <a:off x="1678731" y="4886235"/>
            <a:ext cx="5343582"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300-00001A000000}"/>
              </a:ext>
            </a:extLst>
          </xdr:cNvPr>
          <xdr:cNvCxnSpPr>
            <a:cxnSpLocks/>
          </xdr:cNvCxnSpPr>
        </xdr:nvCxnSpPr>
        <xdr:spPr>
          <a:xfrm>
            <a:off x="8977595" y="4894145"/>
            <a:ext cx="2684335"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300-00001B000000}"/>
              </a:ext>
            </a:extLst>
          </xdr:cNvPr>
          <xdr:cNvCxnSpPr>
            <a:cxnSpLocks/>
          </xdr:cNvCxnSpPr>
        </xdr:nvCxnSpPr>
        <xdr:spPr>
          <a:xfrm>
            <a:off x="7439274" y="4889631"/>
            <a:ext cx="1192351"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8" name="Off-page Connector 27">
            <a:extLst>
              <a:ext uri="{FF2B5EF4-FFF2-40B4-BE49-F238E27FC236}">
                <a16:creationId xmlns:a16="http://schemas.microsoft.com/office/drawing/2014/main" id="{00000000-0008-0000-0300-00001C000000}"/>
              </a:ext>
            </a:extLst>
          </xdr:cNvPr>
          <xdr:cNvSpPr/>
        </xdr:nvSpPr>
        <xdr:spPr>
          <a:xfrm>
            <a:off x="10721349" y="1303617"/>
            <a:ext cx="912559" cy="1605267"/>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12</xdr:col>
      <xdr:colOff>0</xdr:colOff>
      <xdr:row>11</xdr:row>
      <xdr:rowOff>26458</xdr:rowOff>
    </xdr:from>
    <xdr:to>
      <xdr:col>13</xdr:col>
      <xdr:colOff>94192</xdr:colOff>
      <xdr:row>16</xdr:row>
      <xdr:rowOff>14817</xdr:rowOff>
    </xdr:to>
    <xdr:pic>
      <xdr:nvPicPr>
        <xdr:cNvPr id="32" name="Graphic 31" descr="Bar graph with upward trend">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42500" y="2063750"/>
          <a:ext cx="914400" cy="914400"/>
        </a:xfrm>
        <a:prstGeom prst="rect">
          <a:avLst/>
        </a:prstGeom>
      </xdr:spPr>
    </xdr:pic>
    <xdr:clientData/>
  </xdr:twoCellAnchor>
  <xdr:twoCellAnchor editAs="oneCell">
    <xdr:from>
      <xdr:col>19</xdr:col>
      <xdr:colOff>321734</xdr:colOff>
      <xdr:row>22</xdr:row>
      <xdr:rowOff>59063</xdr:rowOff>
    </xdr:from>
    <xdr:to>
      <xdr:col>20</xdr:col>
      <xdr:colOff>140474</xdr:colOff>
      <xdr:row>25</xdr:row>
      <xdr:rowOff>145767</xdr:rowOff>
    </xdr:to>
    <xdr:pic>
      <xdr:nvPicPr>
        <xdr:cNvPr id="34" name="Graphic 33" descr="Trophy">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6086667" y="4156930"/>
          <a:ext cx="648474" cy="645504"/>
        </a:xfrm>
        <a:prstGeom prst="rect">
          <a:avLst/>
        </a:prstGeom>
      </xdr:spPr>
    </xdr:pic>
    <xdr:clientData/>
  </xdr:twoCellAnchor>
  <xdr:twoCellAnchor editAs="oneCell">
    <xdr:from>
      <xdr:col>16</xdr:col>
      <xdr:colOff>203201</xdr:colOff>
      <xdr:row>10</xdr:row>
      <xdr:rowOff>63991</xdr:rowOff>
    </xdr:from>
    <xdr:to>
      <xdr:col>17</xdr:col>
      <xdr:colOff>459809</xdr:colOff>
      <xdr:row>16</xdr:row>
      <xdr:rowOff>24102</xdr:rowOff>
    </xdr:to>
    <xdr:pic>
      <xdr:nvPicPr>
        <xdr:cNvPr id="36" name="Graphic 35" descr="Piggy Bank">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614401" y="2095991"/>
          <a:ext cx="1094808" cy="1179311"/>
        </a:xfrm>
        <a:prstGeom prst="rect">
          <a:avLst/>
        </a:prstGeom>
      </xdr:spPr>
    </xdr:pic>
    <xdr:clientData/>
  </xdr:twoCellAnchor>
  <xdr:twoCellAnchor editAs="oneCell">
    <xdr:from>
      <xdr:col>1</xdr:col>
      <xdr:colOff>132500</xdr:colOff>
      <xdr:row>52</xdr:row>
      <xdr:rowOff>132500</xdr:rowOff>
    </xdr:from>
    <xdr:to>
      <xdr:col>2</xdr:col>
      <xdr:colOff>226691</xdr:colOff>
      <xdr:row>57</xdr:row>
      <xdr:rowOff>120858</xdr:rowOff>
    </xdr:to>
    <xdr:pic>
      <xdr:nvPicPr>
        <xdr:cNvPr id="38" name="Graphic 37" descr="Shopping cart">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52708" y="9763333"/>
          <a:ext cx="914400" cy="914400"/>
        </a:xfrm>
        <a:prstGeom prst="rect">
          <a:avLst/>
        </a:prstGeom>
      </xdr:spPr>
    </xdr:pic>
    <xdr:clientData/>
  </xdr:twoCellAnchor>
  <xdr:twoCellAnchor editAs="oneCell">
    <xdr:from>
      <xdr:col>0</xdr:col>
      <xdr:colOff>633072</xdr:colOff>
      <xdr:row>2</xdr:row>
      <xdr:rowOff>96043</xdr:rowOff>
    </xdr:from>
    <xdr:to>
      <xdr:col>2</xdr:col>
      <xdr:colOff>72722</xdr:colOff>
      <xdr:row>8</xdr:row>
      <xdr:rowOff>79035</xdr:rowOff>
    </xdr:to>
    <xdr:pic>
      <xdr:nvPicPr>
        <xdr:cNvPr id="40" name="Graphic 39" descr="Presentation with bar chart">
          <a:extLst>
            <a:ext uri="{FF2B5EF4-FFF2-40B4-BE49-F238E27FC236}">
              <a16:creationId xmlns:a16="http://schemas.microsoft.com/office/drawing/2014/main" id="{00000000-0008-0000-0300-00002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33072" y="492918"/>
          <a:ext cx="1106525" cy="1173617"/>
        </a:xfrm>
        <a:prstGeom prst="rect">
          <a:avLst/>
        </a:prstGeom>
      </xdr:spPr>
    </xdr:pic>
    <xdr:clientData/>
  </xdr:twoCellAnchor>
  <xdr:twoCellAnchor editAs="oneCell">
    <xdr:from>
      <xdr:col>18</xdr:col>
      <xdr:colOff>558799</xdr:colOff>
      <xdr:row>41</xdr:row>
      <xdr:rowOff>115483</xdr:rowOff>
    </xdr:from>
    <xdr:to>
      <xdr:col>19</xdr:col>
      <xdr:colOff>294821</xdr:colOff>
      <xdr:row>44</xdr:row>
      <xdr:rowOff>120160</xdr:rowOff>
    </xdr:to>
    <xdr:pic>
      <xdr:nvPicPr>
        <xdr:cNvPr id="42" name="Graphic 41" descr="Pyramid with levels">
          <a:extLst>
            <a:ext uri="{FF2B5EF4-FFF2-40B4-BE49-F238E27FC236}">
              <a16:creationId xmlns:a16="http://schemas.microsoft.com/office/drawing/2014/main" id="{00000000-0008-0000-0300-00002A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5254513" y="7554054"/>
          <a:ext cx="552451" cy="548963"/>
        </a:xfrm>
        <a:prstGeom prst="rect">
          <a:avLst/>
        </a:prstGeom>
      </xdr:spPr>
    </xdr:pic>
    <xdr:clientData/>
  </xdr:twoCellAnchor>
  <xdr:twoCellAnchor>
    <xdr:from>
      <xdr:col>2</xdr:col>
      <xdr:colOff>66143</xdr:colOff>
      <xdr:row>2</xdr:row>
      <xdr:rowOff>105832</xdr:rowOff>
    </xdr:from>
    <xdr:to>
      <xdr:col>14</xdr:col>
      <xdr:colOff>575468</xdr:colOff>
      <xdr:row>9</xdr:row>
      <xdr:rowOff>26457</xdr:rowOff>
    </xdr:to>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1733018" y="502707"/>
          <a:ext cx="10510575" cy="1309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a:solidFill>
                <a:schemeClr val="bg1"/>
              </a:solidFill>
            </a:rPr>
            <a:t>RETAIL</a:t>
          </a:r>
          <a:r>
            <a:rPr lang="en-GB" sz="3600" b="1" baseline="0">
              <a:solidFill>
                <a:schemeClr val="bg1"/>
              </a:solidFill>
            </a:rPr>
            <a:t> </a:t>
          </a:r>
          <a:r>
            <a:rPr lang="en-GB" sz="3600" b="1">
              <a:solidFill>
                <a:schemeClr val="bg1"/>
              </a:solidFill>
            </a:rPr>
            <a:t>SALES TRENDS</a:t>
          </a:r>
          <a:r>
            <a:rPr lang="en-GB" sz="3600" b="1" baseline="0">
              <a:solidFill>
                <a:schemeClr val="bg1"/>
              </a:solidFill>
            </a:rPr>
            <a:t> AND</a:t>
          </a:r>
          <a:r>
            <a:rPr lang="en-GB" sz="3600" b="1">
              <a:solidFill>
                <a:schemeClr val="bg1"/>
              </a:solidFill>
            </a:rPr>
            <a:t> INSIGHTS DASHBOARD</a:t>
          </a:r>
          <a:r>
            <a:rPr lang="en-GB" sz="2400" b="1">
              <a:solidFill>
                <a:srgbClr val="FFC000"/>
              </a:solidFill>
            </a:rPr>
            <a:t> CANADA STORES</a:t>
          </a:r>
        </a:p>
      </xdr:txBody>
    </xdr:sp>
    <xdr:clientData/>
  </xdr:twoCellAnchor>
  <xdr:twoCellAnchor>
    <xdr:from>
      <xdr:col>3</xdr:col>
      <xdr:colOff>264586</xdr:colOff>
      <xdr:row>11</xdr:row>
      <xdr:rowOff>26458</xdr:rowOff>
    </xdr:from>
    <xdr:to>
      <xdr:col>5</xdr:col>
      <xdr:colOff>101601</xdr:colOff>
      <xdr:row>12</xdr:row>
      <xdr:rowOff>169333</xdr:rowOff>
    </xdr:to>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2753786" y="2075391"/>
          <a:ext cx="1496482" cy="329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FFC000"/>
              </a:solidFill>
            </a:rPr>
            <a:t>TOTAL SALES</a:t>
          </a:r>
        </a:p>
        <a:p>
          <a:endParaRPr lang="en-GB" sz="1800" b="1">
            <a:solidFill>
              <a:schemeClr val="bg1"/>
            </a:solidFill>
          </a:endParaRPr>
        </a:p>
      </xdr:txBody>
    </xdr:sp>
    <xdr:clientData/>
  </xdr:twoCellAnchor>
  <xdr:twoCellAnchor>
    <xdr:from>
      <xdr:col>8</xdr:col>
      <xdr:colOff>634999</xdr:colOff>
      <xdr:row>11</xdr:row>
      <xdr:rowOff>26458</xdr:rowOff>
    </xdr:from>
    <xdr:to>
      <xdr:col>10</xdr:col>
      <xdr:colOff>711200</xdr:colOff>
      <xdr:row>13</xdr:row>
      <xdr:rowOff>0</xdr:rowOff>
    </xdr:to>
    <xdr:sp macro="" textlink="">
      <xdr:nvSpPr>
        <xdr:cNvPr id="45" name="TextBox 44">
          <a:extLst>
            <a:ext uri="{FF2B5EF4-FFF2-40B4-BE49-F238E27FC236}">
              <a16:creationId xmlns:a16="http://schemas.microsoft.com/office/drawing/2014/main" id="{00000000-0008-0000-0300-00002D000000}"/>
            </a:ext>
          </a:extLst>
        </xdr:cNvPr>
        <xdr:cNvSpPr txBox="1"/>
      </xdr:nvSpPr>
      <xdr:spPr>
        <a:xfrm>
          <a:off x="7272866" y="2075391"/>
          <a:ext cx="1735667" cy="346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FFC000"/>
              </a:solidFill>
            </a:rPr>
            <a:t>TOTAL </a:t>
          </a:r>
          <a:r>
            <a:rPr lang="en-GB" sz="1800" b="1">
              <a:solidFill>
                <a:srgbClr val="FFC000"/>
              </a:solidFill>
              <a:latin typeface="+mn-lt"/>
              <a:ea typeface="+mn-ea"/>
              <a:cs typeface="+mn-cs"/>
            </a:rPr>
            <a:t>PROFIT</a:t>
          </a:r>
        </a:p>
        <a:p>
          <a:endParaRPr lang="en-GB" sz="1800" b="1">
            <a:solidFill>
              <a:schemeClr val="bg1"/>
            </a:solidFill>
          </a:endParaRPr>
        </a:p>
      </xdr:txBody>
    </xdr:sp>
    <xdr:clientData/>
  </xdr:twoCellAnchor>
  <xdr:twoCellAnchor>
    <xdr:from>
      <xdr:col>14</xdr:col>
      <xdr:colOff>0</xdr:colOff>
      <xdr:row>11</xdr:row>
      <xdr:rowOff>33867</xdr:rowOff>
    </xdr:from>
    <xdr:to>
      <xdr:col>15</xdr:col>
      <xdr:colOff>762000</xdr:colOff>
      <xdr:row>13</xdr:row>
      <xdr:rowOff>0</xdr:rowOff>
    </xdr:to>
    <xdr:sp macro="" textlink="">
      <xdr:nvSpPr>
        <xdr:cNvPr id="46" name="TextBox 45">
          <a:extLst>
            <a:ext uri="{FF2B5EF4-FFF2-40B4-BE49-F238E27FC236}">
              <a16:creationId xmlns:a16="http://schemas.microsoft.com/office/drawing/2014/main" id="{00000000-0008-0000-0300-00002E000000}"/>
            </a:ext>
          </a:extLst>
        </xdr:cNvPr>
        <xdr:cNvSpPr txBox="1"/>
      </xdr:nvSpPr>
      <xdr:spPr>
        <a:xfrm>
          <a:off x="11616267" y="2082800"/>
          <a:ext cx="1591733"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rgbClr val="FFC000"/>
              </a:solidFill>
              <a:latin typeface="+mn-lt"/>
              <a:ea typeface="+mn-ea"/>
              <a:cs typeface="+mn-cs"/>
            </a:rPr>
            <a:t>PROFIT</a:t>
          </a:r>
          <a:r>
            <a:rPr lang="en-GB" sz="1600" b="1">
              <a:solidFill>
                <a:srgbClr val="FFC000"/>
              </a:solidFill>
            </a:rPr>
            <a:t> %</a:t>
          </a:r>
        </a:p>
        <a:p>
          <a:endParaRPr lang="en-GB" sz="1600" b="1">
            <a:solidFill>
              <a:schemeClr val="bg1"/>
            </a:solidFill>
          </a:endParaRPr>
        </a:p>
      </xdr:txBody>
    </xdr:sp>
    <xdr:clientData/>
  </xdr:twoCellAnchor>
  <xdr:twoCellAnchor>
    <xdr:from>
      <xdr:col>19</xdr:col>
      <xdr:colOff>1</xdr:colOff>
      <xdr:row>12</xdr:row>
      <xdr:rowOff>67732</xdr:rowOff>
    </xdr:from>
    <xdr:to>
      <xdr:col>20</xdr:col>
      <xdr:colOff>457201</xdr:colOff>
      <xdr:row>15</xdr:row>
      <xdr:rowOff>190160</xdr:rowOff>
    </xdr:to>
    <xdr:sp macro="" textlink="">
      <xdr:nvSpPr>
        <xdr:cNvPr id="47" name="TextBox 46">
          <a:extLst>
            <a:ext uri="{FF2B5EF4-FFF2-40B4-BE49-F238E27FC236}">
              <a16:creationId xmlns:a16="http://schemas.microsoft.com/office/drawing/2014/main" id="{00000000-0008-0000-0300-00002F000000}"/>
            </a:ext>
          </a:extLst>
        </xdr:cNvPr>
        <xdr:cNvSpPr txBox="1"/>
      </xdr:nvSpPr>
      <xdr:spPr>
        <a:xfrm>
          <a:off x="15742568" y="2349657"/>
          <a:ext cx="1285756" cy="692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C000"/>
              </a:solidFill>
            </a:rPr>
            <a:t>TOP PRODUCT</a:t>
          </a:r>
        </a:p>
      </xdr:txBody>
    </xdr:sp>
    <xdr:clientData/>
  </xdr:twoCellAnchor>
  <xdr:twoCellAnchor>
    <xdr:from>
      <xdr:col>22</xdr:col>
      <xdr:colOff>72492</xdr:colOff>
      <xdr:row>12</xdr:row>
      <xdr:rowOff>67734</xdr:rowOff>
    </xdr:from>
    <xdr:to>
      <xdr:col>24</xdr:col>
      <xdr:colOff>7140</xdr:colOff>
      <xdr:row>16</xdr:row>
      <xdr:rowOff>20374</xdr:rowOff>
    </xdr:to>
    <xdr:sp macro="" textlink="">
      <xdr:nvSpPr>
        <xdr:cNvPr id="48" name="TextBox 47">
          <a:extLst>
            <a:ext uri="{FF2B5EF4-FFF2-40B4-BE49-F238E27FC236}">
              <a16:creationId xmlns:a16="http://schemas.microsoft.com/office/drawing/2014/main" id="{00000000-0008-0000-0300-000030000000}"/>
            </a:ext>
          </a:extLst>
        </xdr:cNvPr>
        <xdr:cNvSpPr txBox="1"/>
      </xdr:nvSpPr>
      <xdr:spPr>
        <a:xfrm>
          <a:off x="18408117" y="2448984"/>
          <a:ext cx="1601523" cy="746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C000"/>
              </a:solidFill>
            </a:rPr>
            <a:t>TOP  STORE </a:t>
          </a:r>
          <a:r>
            <a:rPr lang="en-GB" sz="1800" b="1">
              <a:solidFill>
                <a:srgbClr val="FFC000"/>
              </a:solidFill>
              <a:latin typeface="+mn-lt"/>
              <a:ea typeface="+mn-ea"/>
              <a:cs typeface="+mn-cs"/>
            </a:rPr>
            <a:t>REGION</a:t>
          </a:r>
        </a:p>
      </xdr:txBody>
    </xdr:sp>
    <xdr:clientData/>
  </xdr:twoCellAnchor>
  <xdr:twoCellAnchor>
    <xdr:from>
      <xdr:col>4</xdr:col>
      <xdr:colOff>169334</xdr:colOff>
      <xdr:row>18</xdr:row>
      <xdr:rowOff>84667</xdr:rowOff>
    </xdr:from>
    <xdr:to>
      <xdr:col>5</xdr:col>
      <xdr:colOff>574158</xdr:colOff>
      <xdr:row>20</xdr:row>
      <xdr:rowOff>118140</xdr:rowOff>
    </xdr:to>
    <xdr:sp macro="" textlink="">
      <xdr:nvSpPr>
        <xdr:cNvPr id="49" name="TextBox 48">
          <a:extLst>
            <a:ext uri="{FF2B5EF4-FFF2-40B4-BE49-F238E27FC236}">
              <a16:creationId xmlns:a16="http://schemas.microsoft.com/office/drawing/2014/main" id="{00000000-0008-0000-0300-000031000000}"/>
            </a:ext>
          </a:extLst>
        </xdr:cNvPr>
        <xdr:cNvSpPr txBox="1"/>
      </xdr:nvSpPr>
      <xdr:spPr>
        <a:xfrm>
          <a:off x="3522134" y="3742267"/>
          <a:ext cx="1243024" cy="439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bg1"/>
              </a:solidFill>
            </a:rPr>
            <a:t>MONTHLY</a:t>
          </a:r>
        </a:p>
      </xdr:txBody>
    </xdr:sp>
    <xdr:clientData/>
  </xdr:twoCellAnchor>
  <xdr:twoCellAnchor>
    <xdr:from>
      <xdr:col>11</xdr:col>
      <xdr:colOff>389467</xdr:colOff>
      <xdr:row>18</xdr:row>
      <xdr:rowOff>84667</xdr:rowOff>
    </xdr:from>
    <xdr:to>
      <xdr:col>14</xdr:col>
      <xdr:colOff>355601</xdr:colOff>
      <xdr:row>20</xdr:row>
      <xdr:rowOff>118534</xdr:rowOff>
    </xdr:to>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9609667" y="3742267"/>
          <a:ext cx="2480734" cy="440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800" b="1">
              <a:solidFill>
                <a:schemeClr val="bg1"/>
              </a:solidFill>
              <a:latin typeface="+mn-lt"/>
              <a:ea typeface="+mn-ea"/>
              <a:cs typeface="+mn-cs"/>
            </a:rPr>
            <a:t>PRODUCT</a:t>
          </a:r>
        </a:p>
      </xdr:txBody>
    </xdr:sp>
    <xdr:clientData/>
  </xdr:twoCellAnchor>
  <xdr:twoCellAnchor>
    <xdr:from>
      <xdr:col>4</xdr:col>
      <xdr:colOff>152401</xdr:colOff>
      <xdr:row>42</xdr:row>
      <xdr:rowOff>16933</xdr:rowOff>
    </xdr:from>
    <xdr:to>
      <xdr:col>7</xdr:col>
      <xdr:colOff>744008</xdr:colOff>
      <xdr:row>44</xdr:row>
      <xdr:rowOff>50800</xdr:rowOff>
    </xdr:to>
    <xdr:sp macro="" textlink="">
      <xdr:nvSpPr>
        <xdr:cNvPr id="51" name="TextBox 50">
          <a:extLst>
            <a:ext uri="{FF2B5EF4-FFF2-40B4-BE49-F238E27FC236}">
              <a16:creationId xmlns:a16="http://schemas.microsoft.com/office/drawing/2014/main" id="{00000000-0008-0000-0300-000033000000}"/>
            </a:ext>
          </a:extLst>
        </xdr:cNvPr>
        <xdr:cNvSpPr txBox="1"/>
      </xdr:nvSpPr>
      <xdr:spPr>
        <a:xfrm>
          <a:off x="3471334" y="7840133"/>
          <a:ext cx="308080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800" b="1">
              <a:solidFill>
                <a:schemeClr val="bg1"/>
              </a:solidFill>
              <a:latin typeface="+mn-lt"/>
              <a:ea typeface="+mn-ea"/>
              <a:cs typeface="+mn-cs"/>
            </a:rPr>
            <a:t>DAILY</a:t>
          </a:r>
        </a:p>
      </xdr:txBody>
    </xdr:sp>
    <xdr:clientData/>
  </xdr:twoCellAnchor>
  <xdr:twoCellAnchor>
    <xdr:from>
      <xdr:col>19</xdr:col>
      <xdr:colOff>320825</xdr:colOff>
      <xdr:row>42</xdr:row>
      <xdr:rowOff>67432</xdr:rowOff>
    </xdr:from>
    <xdr:to>
      <xdr:col>23</xdr:col>
      <xdr:colOff>82698</xdr:colOff>
      <xdr:row>44</xdr:row>
      <xdr:rowOff>101299</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15832968" y="7687432"/>
          <a:ext cx="3027587" cy="39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800" b="1">
              <a:solidFill>
                <a:schemeClr val="bg1"/>
              </a:solidFill>
              <a:latin typeface="+mn-lt"/>
              <a:ea typeface="+mn-ea"/>
              <a:cs typeface="+mn-cs"/>
            </a:rPr>
            <a:t>CATEGORY</a:t>
          </a:r>
        </a:p>
      </xdr:txBody>
    </xdr:sp>
    <xdr:clientData/>
  </xdr:twoCellAnchor>
  <xdr:twoCellAnchor>
    <xdr:from>
      <xdr:col>15</xdr:col>
      <xdr:colOff>663180</xdr:colOff>
      <xdr:row>42</xdr:row>
      <xdr:rowOff>758</xdr:rowOff>
    </xdr:from>
    <xdr:to>
      <xdr:col>18</xdr:col>
      <xdr:colOff>2653</xdr:colOff>
      <xdr:row>44</xdr:row>
      <xdr:rowOff>37910</xdr:rowOff>
    </xdr:to>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13236180" y="8535158"/>
          <a:ext cx="1854073" cy="443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800" b="1">
              <a:solidFill>
                <a:schemeClr val="bg1"/>
              </a:solidFill>
              <a:latin typeface="+mn-lt"/>
              <a:ea typeface="+mn-ea"/>
              <a:cs typeface="+mn-cs"/>
            </a:rPr>
            <a:t>PAYMENT MODE</a:t>
          </a:r>
        </a:p>
      </xdr:txBody>
    </xdr:sp>
    <xdr:clientData/>
  </xdr:twoCellAnchor>
  <xdr:twoCellAnchor>
    <xdr:from>
      <xdr:col>15</xdr:col>
      <xdr:colOff>762000</xdr:colOff>
      <xdr:row>18</xdr:row>
      <xdr:rowOff>84667</xdr:rowOff>
    </xdr:from>
    <xdr:to>
      <xdr:col>19</xdr:col>
      <xdr:colOff>523874</xdr:colOff>
      <xdr:row>20</xdr:row>
      <xdr:rowOff>118534</xdr:rowOff>
    </xdr:to>
    <xdr:sp macro="" textlink="">
      <xdr:nvSpPr>
        <xdr:cNvPr id="54" name="TextBox 53">
          <a:extLst>
            <a:ext uri="{FF2B5EF4-FFF2-40B4-BE49-F238E27FC236}">
              <a16:creationId xmlns:a16="http://schemas.microsoft.com/office/drawing/2014/main" id="{00000000-0008-0000-0300-000036000000}"/>
            </a:ext>
          </a:extLst>
        </xdr:cNvPr>
        <xdr:cNvSpPr txBox="1"/>
      </xdr:nvSpPr>
      <xdr:spPr>
        <a:xfrm>
          <a:off x="13335000" y="3742267"/>
          <a:ext cx="3114674" cy="440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800" b="1">
              <a:solidFill>
                <a:schemeClr val="bg1"/>
              </a:solidFill>
              <a:latin typeface="+mn-lt"/>
              <a:ea typeface="+mn-ea"/>
              <a:cs typeface="+mn-cs"/>
            </a:rPr>
            <a:t>SALES TYPE</a:t>
          </a:r>
        </a:p>
      </xdr:txBody>
    </xdr:sp>
    <xdr:clientData/>
  </xdr:twoCellAnchor>
  <xdr:twoCellAnchor>
    <xdr:from>
      <xdr:col>19</xdr:col>
      <xdr:colOff>84668</xdr:colOff>
      <xdr:row>16</xdr:row>
      <xdr:rowOff>16664</xdr:rowOff>
    </xdr:from>
    <xdr:to>
      <xdr:col>20</xdr:col>
      <xdr:colOff>474134</xdr:colOff>
      <xdr:row>17</xdr:row>
      <xdr:rowOff>172959</xdr:rowOff>
    </xdr:to>
    <xdr:sp macro="" textlink="Analysis!V1">
      <xdr:nvSpPr>
        <xdr:cNvPr id="56" name="TextBox 55">
          <a:extLst>
            <a:ext uri="{FF2B5EF4-FFF2-40B4-BE49-F238E27FC236}">
              <a16:creationId xmlns:a16="http://schemas.microsoft.com/office/drawing/2014/main" id="{00000000-0008-0000-0300-000038000000}"/>
            </a:ext>
          </a:extLst>
        </xdr:cNvPr>
        <xdr:cNvSpPr txBox="1"/>
      </xdr:nvSpPr>
      <xdr:spPr>
        <a:xfrm>
          <a:off x="15827235" y="3059231"/>
          <a:ext cx="1218022" cy="346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70EF84F-3BA5-5D44-B022-F1BA9758148B}" type="TxLink">
            <a:rPr lang="en-US" sz="1800" b="1" i="0" u="none" strike="noStrike">
              <a:solidFill>
                <a:schemeClr val="bg1"/>
              </a:solidFill>
              <a:latin typeface="Calibri"/>
              <a:ea typeface="+mn-ea"/>
              <a:cs typeface="Calibri"/>
            </a:rPr>
            <a:pPr marL="0" indent="0"/>
            <a:t>Product41</a:t>
          </a:fld>
          <a:endParaRPr lang="en-GB" sz="1800" b="1" i="0" u="none" strike="noStrike">
            <a:solidFill>
              <a:schemeClr val="bg1"/>
            </a:solidFill>
            <a:latin typeface="Calibri"/>
            <a:ea typeface="+mn-ea"/>
            <a:cs typeface="Calibri"/>
          </a:endParaRPr>
        </a:p>
      </xdr:txBody>
    </xdr:sp>
    <xdr:clientData/>
  </xdr:twoCellAnchor>
  <xdr:twoCellAnchor>
    <xdr:from>
      <xdr:col>14</xdr:col>
      <xdr:colOff>8466</xdr:colOff>
      <xdr:row>13</xdr:row>
      <xdr:rowOff>8465</xdr:rowOff>
    </xdr:from>
    <xdr:to>
      <xdr:col>15</xdr:col>
      <xdr:colOff>651933</xdr:colOff>
      <xdr:row>15</xdr:row>
      <xdr:rowOff>57726</xdr:rowOff>
    </xdr:to>
    <xdr:sp macro="" textlink="Analysis!E6">
      <xdr:nvSpPr>
        <xdr:cNvPr id="57" name="TextBox 56">
          <a:extLst>
            <a:ext uri="{FF2B5EF4-FFF2-40B4-BE49-F238E27FC236}">
              <a16:creationId xmlns:a16="http://schemas.microsoft.com/office/drawing/2014/main" id="{00000000-0008-0000-0300-000039000000}"/>
            </a:ext>
          </a:extLst>
        </xdr:cNvPr>
        <xdr:cNvSpPr txBox="1"/>
      </xdr:nvSpPr>
      <xdr:spPr>
        <a:xfrm>
          <a:off x="11525057" y="2447442"/>
          <a:ext cx="1466081" cy="424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5A06425-BF6D-A942-9A39-126FFBB9458B}" type="TxLink">
            <a:rPr lang="en-US" sz="2800" b="1" i="0" u="none" strike="noStrike">
              <a:solidFill>
                <a:schemeClr val="bg1"/>
              </a:solidFill>
              <a:latin typeface="Calibri"/>
              <a:ea typeface="+mn-ea"/>
              <a:cs typeface="Calibri"/>
            </a:rPr>
            <a:pPr marL="0" indent="0"/>
            <a:t>21%</a:t>
          </a:fld>
          <a:endParaRPr lang="en-GB" sz="2800" b="1" i="0" u="none" strike="noStrike">
            <a:solidFill>
              <a:schemeClr val="bg1"/>
            </a:solidFill>
            <a:latin typeface="Calibri"/>
            <a:ea typeface="+mn-ea"/>
            <a:cs typeface="Calibri"/>
          </a:endParaRPr>
        </a:p>
      </xdr:txBody>
    </xdr:sp>
    <xdr:clientData/>
  </xdr:twoCellAnchor>
  <xdr:twoCellAnchor>
    <xdr:from>
      <xdr:col>8</xdr:col>
      <xdr:colOff>660398</xdr:colOff>
      <xdr:row>13</xdr:row>
      <xdr:rowOff>25398</xdr:rowOff>
    </xdr:from>
    <xdr:to>
      <xdr:col>11</xdr:col>
      <xdr:colOff>126999</xdr:colOff>
      <xdr:row>15</xdr:row>
      <xdr:rowOff>76199</xdr:rowOff>
    </xdr:to>
    <xdr:sp macro="" textlink="Analysis!E5">
      <xdr:nvSpPr>
        <xdr:cNvPr id="58" name="TextBox 57">
          <a:extLst>
            <a:ext uri="{FF2B5EF4-FFF2-40B4-BE49-F238E27FC236}">
              <a16:creationId xmlns:a16="http://schemas.microsoft.com/office/drawing/2014/main" id="{00000000-0008-0000-0300-00003A000000}"/>
            </a:ext>
          </a:extLst>
        </xdr:cNvPr>
        <xdr:cNvSpPr txBox="1"/>
      </xdr:nvSpPr>
      <xdr:spPr>
        <a:xfrm>
          <a:off x="7365998" y="2666998"/>
          <a:ext cx="198120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653CB9E-B867-214E-BD94-08B9DCA802A4}" type="TxLink">
            <a:rPr lang="en-US" sz="2800" b="1" i="0" u="none" strike="noStrike">
              <a:solidFill>
                <a:schemeClr val="bg1"/>
              </a:solidFill>
              <a:latin typeface="Calibri"/>
              <a:ea typeface="+mn-ea"/>
              <a:cs typeface="Calibri"/>
            </a:rPr>
            <a:pPr marL="0" indent="0"/>
            <a:t>$68,908</a:t>
          </a:fld>
          <a:endParaRPr lang="en-GB" sz="2800" b="1" i="0" u="none" strike="noStrike">
            <a:solidFill>
              <a:schemeClr val="bg1"/>
            </a:solidFill>
            <a:latin typeface="Calibri"/>
            <a:ea typeface="+mn-ea"/>
            <a:cs typeface="Calibri"/>
          </a:endParaRPr>
        </a:p>
      </xdr:txBody>
    </xdr:sp>
    <xdr:clientData/>
  </xdr:twoCellAnchor>
  <xdr:twoCellAnchor>
    <xdr:from>
      <xdr:col>3</xdr:col>
      <xdr:colOff>262466</xdr:colOff>
      <xdr:row>13</xdr:row>
      <xdr:rowOff>25398</xdr:rowOff>
    </xdr:from>
    <xdr:to>
      <xdr:col>6</xdr:col>
      <xdr:colOff>25400</xdr:colOff>
      <xdr:row>15</xdr:row>
      <xdr:rowOff>101599</xdr:rowOff>
    </xdr:to>
    <xdr:sp macro="" textlink="Analysis!E4">
      <xdr:nvSpPr>
        <xdr:cNvPr id="59" name="TextBox 58">
          <a:extLst>
            <a:ext uri="{FF2B5EF4-FFF2-40B4-BE49-F238E27FC236}">
              <a16:creationId xmlns:a16="http://schemas.microsoft.com/office/drawing/2014/main" id="{00000000-0008-0000-0300-00003B000000}"/>
            </a:ext>
          </a:extLst>
        </xdr:cNvPr>
        <xdr:cNvSpPr txBox="1"/>
      </xdr:nvSpPr>
      <xdr:spPr>
        <a:xfrm>
          <a:off x="2777066" y="2666998"/>
          <a:ext cx="2277534" cy="482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47C9D74-58EF-234F-B04D-59761D054570}" type="TxLink">
            <a:rPr lang="en-US" sz="2800" b="1" i="0" u="none" strike="noStrike">
              <a:solidFill>
                <a:schemeClr val="bg1"/>
              </a:solidFill>
              <a:latin typeface="Calibri"/>
              <a:ea typeface="+mn-ea"/>
              <a:cs typeface="Calibri"/>
            </a:rPr>
            <a:pPr marL="0" indent="0"/>
            <a:t>$4,01,412</a:t>
          </a:fld>
          <a:endParaRPr lang="en-GB" sz="2800" b="1" i="0" u="none" strike="noStrike">
            <a:solidFill>
              <a:schemeClr val="bg1"/>
            </a:solidFill>
            <a:latin typeface="Calibri"/>
            <a:ea typeface="+mn-ea"/>
            <a:cs typeface="Calibri"/>
          </a:endParaRPr>
        </a:p>
      </xdr:txBody>
    </xdr:sp>
    <xdr:clientData/>
  </xdr:twoCellAnchor>
  <xdr:twoCellAnchor>
    <xdr:from>
      <xdr:col>19</xdr:col>
      <xdr:colOff>257532</xdr:colOff>
      <xdr:row>18</xdr:row>
      <xdr:rowOff>27169</xdr:rowOff>
    </xdr:from>
    <xdr:to>
      <xdr:col>20</xdr:col>
      <xdr:colOff>21642</xdr:colOff>
      <xdr:row>19</xdr:row>
      <xdr:rowOff>145699</xdr:rowOff>
    </xdr:to>
    <xdr:sp macro="" textlink="Analysis!Y1">
      <xdr:nvSpPr>
        <xdr:cNvPr id="60" name="TextBox 59">
          <a:extLst>
            <a:ext uri="{FF2B5EF4-FFF2-40B4-BE49-F238E27FC236}">
              <a16:creationId xmlns:a16="http://schemas.microsoft.com/office/drawing/2014/main" id="{00000000-0008-0000-0300-00003C000000}"/>
            </a:ext>
          </a:extLst>
        </xdr:cNvPr>
        <xdr:cNvSpPr txBox="1"/>
      </xdr:nvSpPr>
      <xdr:spPr>
        <a:xfrm>
          <a:off x="16000099" y="3450057"/>
          <a:ext cx="592666" cy="308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5532444-EA9D-FC49-A0EC-630DA0FC1501}" type="TxLink">
            <a:rPr lang="en-US" sz="1800" b="1" i="0" u="none" strike="noStrike">
              <a:solidFill>
                <a:schemeClr val="bg1"/>
              </a:solidFill>
              <a:latin typeface="Calibri"/>
              <a:ea typeface="+mn-ea"/>
              <a:cs typeface="Calibri"/>
            </a:rPr>
            <a:pPr marL="0" indent="0"/>
            <a:t>132</a:t>
          </a:fld>
          <a:endParaRPr lang="en-GB" sz="1800" b="1" i="0" u="none" strike="noStrike">
            <a:solidFill>
              <a:schemeClr val="bg1"/>
            </a:solidFill>
            <a:latin typeface="Calibri"/>
            <a:ea typeface="+mn-ea"/>
            <a:cs typeface="Calibri"/>
          </a:endParaRPr>
        </a:p>
      </xdr:txBody>
    </xdr:sp>
    <xdr:clientData/>
  </xdr:twoCellAnchor>
  <xdr:twoCellAnchor>
    <xdr:from>
      <xdr:col>19</xdr:col>
      <xdr:colOff>660491</xdr:colOff>
      <xdr:row>18</xdr:row>
      <xdr:rowOff>30159</xdr:rowOff>
    </xdr:from>
    <xdr:to>
      <xdr:col>20</xdr:col>
      <xdr:colOff>592757</xdr:colOff>
      <xdr:row>19</xdr:row>
      <xdr:rowOff>152582</xdr:rowOff>
    </xdr:to>
    <xdr:sp macro="" textlink="Analysis!W1">
      <xdr:nvSpPr>
        <xdr:cNvPr id="61" name="TextBox 60">
          <a:extLst>
            <a:ext uri="{FF2B5EF4-FFF2-40B4-BE49-F238E27FC236}">
              <a16:creationId xmlns:a16="http://schemas.microsoft.com/office/drawing/2014/main" id="{00000000-0008-0000-0300-00003D000000}"/>
            </a:ext>
          </a:extLst>
        </xdr:cNvPr>
        <xdr:cNvSpPr txBox="1"/>
      </xdr:nvSpPr>
      <xdr:spPr>
        <a:xfrm>
          <a:off x="16403058" y="3453047"/>
          <a:ext cx="760822" cy="312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37F4AAD-9814-5B49-AF87-7FDB0311EC5E}" type="TxLink">
            <a:rPr lang="en-US" sz="1800" b="1" i="0" u="none" strike="noStrike">
              <a:solidFill>
                <a:schemeClr val="bg1"/>
              </a:solidFill>
              <a:latin typeface="Calibri"/>
              <a:ea typeface="+mn-ea"/>
              <a:cs typeface="Calibri"/>
            </a:rPr>
            <a:pPr marL="0" indent="0"/>
            <a:t>Ft</a:t>
          </a:fld>
          <a:endParaRPr lang="en-GB" sz="1800" b="1" i="0" u="none" strike="noStrike">
            <a:solidFill>
              <a:schemeClr val="bg1"/>
            </a:solidFill>
            <a:latin typeface="Calibri"/>
            <a:ea typeface="+mn-ea"/>
            <a:cs typeface="Calibri"/>
          </a:endParaRPr>
        </a:p>
      </xdr:txBody>
    </xdr:sp>
    <xdr:clientData/>
  </xdr:twoCellAnchor>
  <xdr:twoCellAnchor>
    <xdr:from>
      <xdr:col>19</xdr:col>
      <xdr:colOff>169334</xdr:colOff>
      <xdr:row>20</xdr:row>
      <xdr:rowOff>50805</xdr:rowOff>
    </xdr:from>
    <xdr:to>
      <xdr:col>20</xdr:col>
      <xdr:colOff>558800</xdr:colOff>
      <xdr:row>22</xdr:row>
      <xdr:rowOff>16938</xdr:rowOff>
    </xdr:to>
    <xdr:sp macro="" textlink="Analysis!X1">
      <xdr:nvSpPr>
        <xdr:cNvPr id="62" name="TextBox 61">
          <a:extLst>
            <a:ext uri="{FF2B5EF4-FFF2-40B4-BE49-F238E27FC236}">
              <a16:creationId xmlns:a16="http://schemas.microsoft.com/office/drawing/2014/main" id="{00000000-0008-0000-0300-00003E000000}"/>
            </a:ext>
          </a:extLst>
        </xdr:cNvPr>
        <xdr:cNvSpPr txBox="1"/>
      </xdr:nvSpPr>
      <xdr:spPr>
        <a:xfrm>
          <a:off x="15934267" y="3776138"/>
          <a:ext cx="1219200"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851325D-2844-B64F-B3D6-F1FDB75E997A}" type="TxLink">
            <a:rPr lang="en-US" sz="1800" b="1" i="0" u="none" strike="noStrike">
              <a:solidFill>
                <a:schemeClr val="bg1"/>
              </a:solidFill>
              <a:latin typeface="Calibri"/>
              <a:ea typeface="+mn-ea"/>
              <a:cs typeface="Calibri"/>
            </a:rPr>
            <a:pPr marL="0" indent="0"/>
            <a:t>$22,952</a:t>
          </a:fld>
          <a:endParaRPr lang="en-GB" sz="1800" b="1" i="0" u="none" strike="noStrike">
            <a:solidFill>
              <a:schemeClr val="bg1"/>
            </a:solidFill>
            <a:latin typeface="Calibri"/>
            <a:ea typeface="+mn-ea"/>
            <a:cs typeface="Calibri"/>
          </a:endParaRPr>
        </a:p>
      </xdr:txBody>
    </xdr:sp>
    <xdr:clientData/>
  </xdr:twoCellAnchor>
  <xdr:twoCellAnchor>
    <xdr:from>
      <xdr:col>22</xdr:col>
      <xdr:colOff>704147</xdr:colOff>
      <xdr:row>16</xdr:row>
      <xdr:rowOff>138907</xdr:rowOff>
    </xdr:from>
    <xdr:to>
      <xdr:col>23</xdr:col>
      <xdr:colOff>476250</xdr:colOff>
      <xdr:row>19</xdr:row>
      <xdr:rowOff>0</xdr:rowOff>
    </xdr:to>
    <xdr:sp macro="" textlink="Analysis!AV1">
      <xdr:nvSpPr>
        <xdr:cNvPr id="63" name="TextBox 62">
          <a:extLst>
            <a:ext uri="{FF2B5EF4-FFF2-40B4-BE49-F238E27FC236}">
              <a16:creationId xmlns:a16="http://schemas.microsoft.com/office/drawing/2014/main" id="{00000000-0008-0000-0300-00003F000000}"/>
            </a:ext>
          </a:extLst>
        </xdr:cNvPr>
        <xdr:cNvSpPr txBox="1"/>
      </xdr:nvSpPr>
      <xdr:spPr>
        <a:xfrm>
          <a:off x="19039772" y="3313907"/>
          <a:ext cx="605541" cy="456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2746964-E1F9-E940-938A-5AD40DF235BC}" type="TxLink">
            <a:rPr lang="en-US" sz="1800" b="1" i="0" u="none" strike="noStrike">
              <a:solidFill>
                <a:schemeClr val="bg1"/>
              </a:solidFill>
              <a:latin typeface="Calibri"/>
              <a:ea typeface="+mn-ea"/>
              <a:cs typeface="Calibri"/>
            </a:rPr>
            <a:pPr marL="0" indent="0"/>
            <a:t>SK</a:t>
          </a:fld>
          <a:endParaRPr lang="en-GB" sz="1800" b="1" i="0" u="none" strike="noStrike">
            <a:solidFill>
              <a:schemeClr val="bg1"/>
            </a:solidFill>
            <a:latin typeface="Calibri"/>
            <a:ea typeface="+mn-ea"/>
            <a:cs typeface="Calibri"/>
          </a:endParaRPr>
        </a:p>
      </xdr:txBody>
    </xdr:sp>
    <xdr:clientData/>
  </xdr:twoCellAnchor>
  <xdr:twoCellAnchor>
    <xdr:from>
      <xdr:col>22</xdr:col>
      <xdr:colOff>307363</xdr:colOff>
      <xdr:row>19</xdr:row>
      <xdr:rowOff>103986</xdr:rowOff>
    </xdr:from>
    <xdr:to>
      <xdr:col>23</xdr:col>
      <xdr:colOff>696829</xdr:colOff>
      <xdr:row>21</xdr:row>
      <xdr:rowOff>70118</xdr:rowOff>
    </xdr:to>
    <xdr:sp macro="" textlink="Analysis!AW1">
      <xdr:nvSpPr>
        <xdr:cNvPr id="66" name="TextBox 65">
          <a:extLst>
            <a:ext uri="{FF2B5EF4-FFF2-40B4-BE49-F238E27FC236}">
              <a16:creationId xmlns:a16="http://schemas.microsoft.com/office/drawing/2014/main" id="{00000000-0008-0000-0300-000042000000}"/>
            </a:ext>
          </a:extLst>
        </xdr:cNvPr>
        <xdr:cNvSpPr txBox="1"/>
      </xdr:nvSpPr>
      <xdr:spPr>
        <a:xfrm>
          <a:off x="18642988" y="3874299"/>
          <a:ext cx="1222904" cy="363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29902F8-542F-154B-845D-44AA68FA1481}" type="TxLink">
            <a:rPr lang="en-US" sz="1800" b="1" i="0" u="none" strike="noStrike">
              <a:solidFill>
                <a:schemeClr val="bg1"/>
              </a:solidFill>
              <a:latin typeface="Calibri"/>
              <a:ea typeface="+mn-ea"/>
              <a:cs typeface="Calibri"/>
            </a:rPr>
            <a:pPr marL="0" indent="0"/>
            <a:t>$1,00,090</a:t>
          </a:fld>
          <a:endParaRPr lang="en-GB" sz="1800" b="1" i="0" u="none" strike="noStrike">
            <a:solidFill>
              <a:schemeClr val="bg1"/>
            </a:solidFill>
            <a:latin typeface="Calibri"/>
            <a:ea typeface="+mn-ea"/>
            <a:cs typeface="Calibri"/>
          </a:endParaRPr>
        </a:p>
      </xdr:txBody>
    </xdr:sp>
    <xdr:clientData/>
  </xdr:twoCellAnchor>
  <xdr:twoCellAnchor editAs="oneCell">
    <xdr:from>
      <xdr:col>14</xdr:col>
      <xdr:colOff>813594</xdr:colOff>
      <xdr:row>3</xdr:row>
      <xdr:rowOff>49478</xdr:rowOff>
    </xdr:from>
    <xdr:to>
      <xdr:col>20</xdr:col>
      <xdr:colOff>815943</xdr:colOff>
      <xdr:row>7</xdr:row>
      <xdr:rowOff>155311</xdr:rowOff>
    </xdr:to>
    <mc:AlternateContent xmlns:mc="http://schemas.openxmlformats.org/markup-compatibility/2006" xmlns:a14="http://schemas.microsoft.com/office/drawing/2010/main">
      <mc:Choice Requires="a14">
        <xdr:graphicFrame macro="">
          <xdr:nvGraphicFramePr>
            <xdr:cNvPr id="67" name="SALE TYPE 1">
              <a:extLst>
                <a:ext uri="{FF2B5EF4-FFF2-40B4-BE49-F238E27FC236}">
                  <a16:creationId xmlns:a16="http://schemas.microsoft.com/office/drawing/2014/main" id="{00000000-0008-0000-0300-000043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12481719" y="644791"/>
              <a:ext cx="5002974" cy="8995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59530</xdr:colOff>
      <xdr:row>3</xdr:row>
      <xdr:rowOff>31751</xdr:rowOff>
    </xdr:from>
    <xdr:to>
      <xdr:col>24</xdr:col>
      <xdr:colOff>101599</xdr:colOff>
      <xdr:row>7</xdr:row>
      <xdr:rowOff>186265</xdr:rowOff>
    </xdr:to>
    <mc:AlternateContent xmlns:mc="http://schemas.openxmlformats.org/markup-compatibility/2006" xmlns:a14="http://schemas.microsoft.com/office/drawing/2010/main">
      <mc:Choice Requires="a14">
        <xdr:graphicFrame macro="">
          <xdr:nvGraphicFramePr>
            <xdr:cNvPr id="68" name="PAYMENT MODE 1">
              <a:extLst>
                <a:ext uri="{FF2B5EF4-FFF2-40B4-BE49-F238E27FC236}">
                  <a16:creationId xmlns:a16="http://schemas.microsoft.com/office/drawing/2014/main" id="{00000000-0008-0000-0300-00004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7325063" y="601061"/>
              <a:ext cx="2746192" cy="9135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629858</xdr:colOff>
      <xdr:row>21</xdr:row>
      <xdr:rowOff>160866</xdr:rowOff>
    </xdr:from>
    <xdr:to>
      <xdr:col>2</xdr:col>
      <xdr:colOff>528621</xdr:colOff>
      <xdr:row>49</xdr:row>
      <xdr:rowOff>101600</xdr:rowOff>
    </xdr:to>
    <mc:AlternateContent xmlns:mc="http://schemas.openxmlformats.org/markup-compatibility/2006" xmlns:a14="http://schemas.microsoft.com/office/drawing/2010/main">
      <mc:Choice Requires="a14">
        <xdr:graphicFrame macro="">
          <xdr:nvGraphicFramePr>
            <xdr:cNvPr id="69" name="MONTH 1">
              <a:extLst>
                <a:ext uri="{FF2B5EF4-FFF2-40B4-BE49-F238E27FC236}">
                  <a16:creationId xmlns:a16="http://schemas.microsoft.com/office/drawing/2014/main" id="{00000000-0008-0000-0300-000045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29858" y="4141463"/>
              <a:ext cx="1566823" cy="524819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660400</xdr:colOff>
      <xdr:row>11</xdr:row>
      <xdr:rowOff>124090</xdr:rowOff>
    </xdr:from>
    <xdr:to>
      <xdr:col>2</xdr:col>
      <xdr:colOff>465328</xdr:colOff>
      <xdr:row>19</xdr:row>
      <xdr:rowOff>107156</xdr:rowOff>
    </xdr:to>
    <mc:AlternateContent xmlns:mc="http://schemas.openxmlformats.org/markup-compatibility/2006" xmlns:a14="http://schemas.microsoft.com/office/drawing/2010/main">
      <mc:Choice Requires="a14">
        <xdr:graphicFrame macro="">
          <xdr:nvGraphicFramePr>
            <xdr:cNvPr id="70" name="YEAR 1">
              <a:extLst>
                <a:ext uri="{FF2B5EF4-FFF2-40B4-BE49-F238E27FC236}">
                  <a16:creationId xmlns:a16="http://schemas.microsoft.com/office/drawing/2014/main" id="{00000000-0008-0000-0300-00004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60400" y="2306903"/>
              <a:ext cx="1471803" cy="157056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461818</xdr:colOff>
      <xdr:row>45</xdr:row>
      <xdr:rowOff>19049</xdr:rowOff>
    </xdr:from>
    <xdr:to>
      <xdr:col>14</xdr:col>
      <xdr:colOff>365606</xdr:colOff>
      <xdr:row>58</xdr:row>
      <xdr:rowOff>127000</xdr:rowOff>
    </xdr:to>
    <xdr:graphicFrame macro="">
      <xdr:nvGraphicFramePr>
        <xdr:cNvPr id="71" name="Chart 70">
          <a:extLst>
            <a:ext uri="{FF2B5EF4-FFF2-40B4-BE49-F238E27FC236}">
              <a16:creationId xmlns:a16="http://schemas.microsoft.com/office/drawing/2014/main" id="{00000000-0008-0000-03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264356</xdr:colOff>
      <xdr:row>22</xdr:row>
      <xdr:rowOff>89464</xdr:rowOff>
    </xdr:from>
    <xdr:to>
      <xdr:col>9</xdr:col>
      <xdr:colOff>453571</xdr:colOff>
      <xdr:row>38</xdr:row>
      <xdr:rowOff>78921</xdr:rowOff>
    </xdr:to>
    <xdr:graphicFrame macro="">
      <xdr:nvGraphicFramePr>
        <xdr:cNvPr id="72" name="Chart 71">
          <a:extLst>
            <a:ext uri="{FF2B5EF4-FFF2-40B4-BE49-F238E27FC236}">
              <a16:creationId xmlns:a16="http://schemas.microsoft.com/office/drawing/2014/main" id="{00000000-0008-0000-0300-00004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609600</xdr:colOff>
          <xdr:row>18</xdr:row>
          <xdr:rowOff>12700</xdr:rowOff>
        </xdr:from>
        <xdr:to>
          <xdr:col>6</xdr:col>
          <xdr:colOff>266700</xdr:colOff>
          <xdr:row>20</xdr:row>
          <xdr:rowOff>101600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endParaRPr lang="en-GB" sz="1200" b="0" i="0" u="none" strike="noStrike" baseline="0">
                <a:solidFill>
                  <a:srgbClr val="000000"/>
                </a:solidFill>
                <a:latin typeface="Calibri" pitchFamily="2" charset="0"/>
                <a:cs typeface="Calibri" pitchFamily="2" charset="0"/>
              </a:endParaRPr>
            </a:p>
            <a:p>
              <a:pPr algn="l" rtl="0">
                <a:defRPr sz="1000"/>
              </a:pPr>
              <a:endParaRPr lang="en-GB" sz="1200" b="0" i="0" u="none" strike="noStrike" baseline="0">
                <a:solidFill>
                  <a:srgbClr val="000000"/>
                </a:solidFill>
                <a:latin typeface="Calibri" pitchFamily="2" charset="0"/>
                <a:cs typeface="Calibri" pitchFamily="2" charset="0"/>
              </a:endParaRPr>
            </a:p>
            <a:p>
              <a:pPr algn="l" rtl="0">
                <a:defRPr sz="1000"/>
              </a:pPr>
              <a:endParaRPr lang="en-GB" sz="1200" b="0" i="0" u="none" strike="noStrike" baseline="0">
                <a:solidFill>
                  <a:srgbClr val="000000"/>
                </a:solidFill>
                <a:latin typeface="Calibri" pitchFamily="2" charset="0"/>
                <a:cs typeface="Calibri" pitchFamily="2" charset="0"/>
              </a:endParaRPr>
            </a:p>
            <a:p>
              <a:pPr algn="l" rtl="0">
                <a:defRPr sz="1000"/>
              </a:pPr>
              <a:endParaRPr lang="en-GB" sz="1200" b="0" i="0" u="none" strike="noStrike" baseline="0">
                <a:solidFill>
                  <a:srgbClr val="000000"/>
                </a:solidFill>
                <a:latin typeface="Calibri" pitchFamily="2" charset="0"/>
                <a:cs typeface="Calibri"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203200</xdr:colOff>
          <xdr:row>18</xdr:row>
          <xdr:rowOff>12700</xdr:rowOff>
        </xdr:from>
        <xdr:to>
          <xdr:col>8</xdr:col>
          <xdr:colOff>698500</xdr:colOff>
          <xdr:row>20</xdr:row>
          <xdr:rowOff>101600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825500</xdr:colOff>
          <xdr:row>18</xdr:row>
          <xdr:rowOff>12700</xdr:rowOff>
        </xdr:from>
        <xdr:to>
          <xdr:col>7</xdr:col>
          <xdr:colOff>482600</xdr:colOff>
          <xdr:row>20</xdr:row>
          <xdr:rowOff>101600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254000</xdr:colOff>
          <xdr:row>22</xdr:row>
          <xdr:rowOff>25400</xdr:rowOff>
        </xdr:from>
        <xdr:to>
          <xdr:col>10</xdr:col>
          <xdr:colOff>558800</xdr:colOff>
          <xdr:row>38</xdr:row>
          <xdr:rowOff>177800</xdr:rowOff>
        </xdr:to>
        <xdr:sp macro="" textlink="">
          <xdr:nvSpPr>
            <xdr:cNvPr id="5127" name="Scroll Bar 7" hidden="1">
              <a:extLst>
                <a:ext uri="{63B3BB69-23CF-44E3-9099-C40C66FF867C}">
                  <a14:compatExt spid="_x0000_s5127"/>
                </a:ext>
                <a:ext uri="{FF2B5EF4-FFF2-40B4-BE49-F238E27FC236}">
                  <a16:creationId xmlns:a16="http://schemas.microsoft.com/office/drawing/2014/main" id="{00000000-0008-0000-0300-000007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xdr:col>
      <xdr:colOff>589643</xdr:colOff>
      <xdr:row>20</xdr:row>
      <xdr:rowOff>158750</xdr:rowOff>
    </xdr:from>
    <xdr:to>
      <xdr:col>14</xdr:col>
      <xdr:colOff>406400</xdr:colOff>
      <xdr:row>40</xdr:row>
      <xdr:rowOff>76200</xdr:rowOff>
    </xdr:to>
    <xdr:graphicFrame macro="">
      <xdr:nvGraphicFramePr>
        <xdr:cNvPr id="31" name="Chart 30">
          <a:extLst>
            <a:ext uri="{FF2B5EF4-FFF2-40B4-BE49-F238E27FC236}">
              <a16:creationId xmlns:a16="http://schemas.microsoft.com/office/drawing/2014/main" id="{00000000-0008-0000-03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93382</xdr:colOff>
      <xdr:row>21</xdr:row>
      <xdr:rowOff>68036</xdr:rowOff>
    </xdr:from>
    <xdr:to>
      <xdr:col>18</xdr:col>
      <xdr:colOff>0</xdr:colOff>
      <xdr:row>39</xdr:row>
      <xdr:rowOff>130734</xdr:rowOff>
    </xdr:to>
    <xdr:graphicFrame macro="">
      <xdr:nvGraphicFramePr>
        <xdr:cNvPr id="33" name="Chart 32">
          <a:extLst>
            <a:ext uri="{FF2B5EF4-FFF2-40B4-BE49-F238E27FC236}">
              <a16:creationId xmlns:a16="http://schemas.microsoft.com/office/drawing/2014/main" id="{00000000-0008-0000-03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186019</xdr:colOff>
      <xdr:row>44</xdr:row>
      <xdr:rowOff>26893</xdr:rowOff>
    </xdr:from>
    <xdr:to>
      <xdr:col>17</xdr:col>
      <xdr:colOff>784412</xdr:colOff>
      <xdr:row>58</xdr:row>
      <xdr:rowOff>171075</xdr:rowOff>
    </xdr:to>
    <xdr:graphicFrame macro="">
      <xdr:nvGraphicFramePr>
        <xdr:cNvPr id="35" name="Chart 34">
          <a:extLst>
            <a:ext uri="{FF2B5EF4-FFF2-40B4-BE49-F238E27FC236}">
              <a16:creationId xmlns:a16="http://schemas.microsoft.com/office/drawing/2014/main" id="{00000000-0008-0000-03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501762</xdr:colOff>
      <xdr:row>45</xdr:row>
      <xdr:rowOff>-1</xdr:rowOff>
    </xdr:from>
    <xdr:to>
      <xdr:col>24</xdr:col>
      <xdr:colOff>238125</xdr:colOff>
      <xdr:row>57</xdr:row>
      <xdr:rowOff>136071</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00000000-0008-0000-0300-00002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5360762" y="8572499"/>
              <a:ext cx="4689363" cy="242207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13460</xdr:colOff>
      <xdr:row>18</xdr:row>
      <xdr:rowOff>84668</xdr:rowOff>
    </xdr:from>
    <xdr:to>
      <xdr:col>6</xdr:col>
      <xdr:colOff>683845</xdr:colOff>
      <xdr:row>20</xdr:row>
      <xdr:rowOff>118141</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4963204" y="3601591"/>
          <a:ext cx="670385" cy="424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bg1"/>
              </a:solidFill>
            </a:rPr>
            <a:t>SALE</a:t>
          </a:r>
        </a:p>
      </xdr:txBody>
    </xdr:sp>
    <xdr:clientData/>
  </xdr:twoCellAnchor>
  <xdr:twoCellAnchor>
    <xdr:from>
      <xdr:col>7</xdr:col>
      <xdr:colOff>230555</xdr:colOff>
      <xdr:row>18</xdr:row>
      <xdr:rowOff>84668</xdr:rowOff>
    </xdr:from>
    <xdr:to>
      <xdr:col>8</xdr:col>
      <xdr:colOff>293077</xdr:colOff>
      <xdr:row>20</xdr:row>
      <xdr:rowOff>118141</xdr:rowOff>
    </xdr:to>
    <xdr:sp macro="" textlink="">
      <xdr:nvSpPr>
        <xdr:cNvPr id="55" name="TextBox 54">
          <a:extLst>
            <a:ext uri="{FF2B5EF4-FFF2-40B4-BE49-F238E27FC236}">
              <a16:creationId xmlns:a16="http://schemas.microsoft.com/office/drawing/2014/main" id="{00000000-0008-0000-0300-000037000000}"/>
            </a:ext>
          </a:extLst>
        </xdr:cNvPr>
        <xdr:cNvSpPr txBox="1"/>
      </xdr:nvSpPr>
      <xdr:spPr>
        <a:xfrm>
          <a:off x="6005256" y="3601591"/>
          <a:ext cx="887479" cy="424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bg1"/>
              </a:solidFill>
            </a:rPr>
            <a:t>PROFIT</a:t>
          </a:r>
        </a:p>
      </xdr:txBody>
    </xdr:sp>
    <xdr:clientData/>
  </xdr:twoCellAnchor>
  <xdr:twoCellAnchor>
    <xdr:from>
      <xdr:col>8</xdr:col>
      <xdr:colOff>436793</xdr:colOff>
      <xdr:row>18</xdr:row>
      <xdr:rowOff>84668</xdr:rowOff>
    </xdr:from>
    <xdr:to>
      <xdr:col>9</xdr:col>
      <xdr:colOff>748973</xdr:colOff>
      <xdr:row>20</xdr:row>
      <xdr:rowOff>118141</xdr:rowOff>
    </xdr:to>
    <xdr:sp macro="" textlink="">
      <xdr:nvSpPr>
        <xdr:cNvPr id="64" name="TextBox 63">
          <a:extLst>
            <a:ext uri="{FF2B5EF4-FFF2-40B4-BE49-F238E27FC236}">
              <a16:creationId xmlns:a16="http://schemas.microsoft.com/office/drawing/2014/main" id="{00000000-0008-0000-0300-000040000000}"/>
            </a:ext>
          </a:extLst>
        </xdr:cNvPr>
        <xdr:cNvSpPr txBox="1"/>
      </xdr:nvSpPr>
      <xdr:spPr>
        <a:xfrm>
          <a:off x="7036451" y="3601591"/>
          <a:ext cx="1137137" cy="424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bg1"/>
              </a:solidFill>
            </a:rPr>
            <a:t>PROFIT</a:t>
          </a:r>
          <a:r>
            <a:rPr lang="en-GB" sz="1800" b="1" baseline="0">
              <a:solidFill>
                <a:schemeClr val="bg1"/>
              </a:solidFill>
            </a:rPr>
            <a:t> %</a:t>
          </a:r>
          <a:endParaRPr lang="en-GB" sz="1800" b="1">
            <a:solidFill>
              <a:schemeClr val="bg1"/>
            </a:solidFill>
          </a:endParaRPr>
        </a:p>
      </xdr:txBody>
    </xdr:sp>
    <xdr:clientData/>
  </xdr:twoCellAnchor>
  <xdr:twoCellAnchor editAs="oneCell">
    <xdr:from>
      <xdr:col>3</xdr:col>
      <xdr:colOff>431800</xdr:colOff>
      <xdr:row>17</xdr:row>
      <xdr:rowOff>127000</xdr:rowOff>
    </xdr:from>
    <xdr:to>
      <xdr:col>4</xdr:col>
      <xdr:colOff>228600</xdr:colOff>
      <xdr:row>20</xdr:row>
      <xdr:rowOff>152400</xdr:rowOff>
    </xdr:to>
    <xdr:pic>
      <xdr:nvPicPr>
        <xdr:cNvPr id="77" name="Graphic 76" descr="Daily calendar">
          <a:extLst>
            <a:ext uri="{FF2B5EF4-FFF2-40B4-BE49-F238E27FC236}">
              <a16:creationId xmlns:a16="http://schemas.microsoft.com/office/drawing/2014/main" id="{00000000-0008-0000-0300-00004D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946400" y="3581400"/>
          <a:ext cx="635000" cy="635000"/>
        </a:xfrm>
        <a:prstGeom prst="rect">
          <a:avLst/>
        </a:prstGeom>
      </xdr:spPr>
    </xdr:pic>
    <xdr:clientData/>
  </xdr:twoCellAnchor>
  <xdr:twoCellAnchor editAs="oneCell">
    <xdr:from>
      <xdr:col>3</xdr:col>
      <xdr:colOff>378600</xdr:colOff>
      <xdr:row>41</xdr:row>
      <xdr:rowOff>124600</xdr:rowOff>
    </xdr:from>
    <xdr:to>
      <xdr:col>4</xdr:col>
      <xdr:colOff>101600</xdr:colOff>
      <xdr:row>44</xdr:row>
      <xdr:rowOff>76200</xdr:rowOff>
    </xdr:to>
    <xdr:pic>
      <xdr:nvPicPr>
        <xdr:cNvPr id="79" name="Graphic 78" descr="Monthly calendar">
          <a:extLst>
            <a:ext uri="{FF2B5EF4-FFF2-40B4-BE49-F238E27FC236}">
              <a16:creationId xmlns:a16="http://schemas.microsoft.com/office/drawing/2014/main" id="{00000000-0008-0000-0300-00004F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2893200" y="8455800"/>
          <a:ext cx="561200" cy="561200"/>
        </a:xfrm>
        <a:prstGeom prst="rect">
          <a:avLst/>
        </a:prstGeom>
      </xdr:spPr>
    </xdr:pic>
    <xdr:clientData/>
  </xdr:twoCellAnchor>
  <xdr:twoCellAnchor editAs="oneCell">
    <xdr:from>
      <xdr:col>10</xdr:col>
      <xdr:colOff>452400</xdr:colOff>
      <xdr:row>17</xdr:row>
      <xdr:rowOff>122200</xdr:rowOff>
    </xdr:from>
    <xdr:to>
      <xdr:col>11</xdr:col>
      <xdr:colOff>340285</xdr:colOff>
      <xdr:row>21</xdr:row>
      <xdr:rowOff>25400</xdr:rowOff>
    </xdr:to>
    <xdr:pic>
      <xdr:nvPicPr>
        <xdr:cNvPr id="81" name="Graphic 80" descr="Barcode">
          <a:extLst>
            <a:ext uri="{FF2B5EF4-FFF2-40B4-BE49-F238E27FC236}">
              <a16:creationId xmlns:a16="http://schemas.microsoft.com/office/drawing/2014/main" id="{00000000-0008-0000-0300-000051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8834400" y="3576600"/>
          <a:ext cx="726085" cy="716000"/>
        </a:xfrm>
        <a:prstGeom prst="rect">
          <a:avLst/>
        </a:prstGeom>
      </xdr:spPr>
    </xdr:pic>
    <xdr:clientData/>
  </xdr:twoCellAnchor>
  <xdr:twoCellAnchor editAs="oneCell">
    <xdr:from>
      <xdr:col>15</xdr:col>
      <xdr:colOff>221400</xdr:colOff>
      <xdr:row>18</xdr:row>
      <xdr:rowOff>18200</xdr:rowOff>
    </xdr:from>
    <xdr:to>
      <xdr:col>15</xdr:col>
      <xdr:colOff>736600</xdr:colOff>
      <xdr:row>20</xdr:row>
      <xdr:rowOff>127000</xdr:rowOff>
    </xdr:to>
    <xdr:pic>
      <xdr:nvPicPr>
        <xdr:cNvPr id="83" name="Graphic 82" descr="Register">
          <a:extLst>
            <a:ext uri="{FF2B5EF4-FFF2-40B4-BE49-F238E27FC236}">
              <a16:creationId xmlns:a16="http://schemas.microsoft.com/office/drawing/2014/main" id="{00000000-0008-0000-0300-000053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2794400" y="3675800"/>
          <a:ext cx="515200" cy="515200"/>
        </a:xfrm>
        <a:prstGeom prst="rect">
          <a:avLst/>
        </a:prstGeom>
      </xdr:spPr>
    </xdr:pic>
    <xdr:clientData/>
  </xdr:twoCellAnchor>
  <xdr:twoCellAnchor editAs="oneCell">
    <xdr:from>
      <xdr:col>6</xdr:col>
      <xdr:colOff>269800</xdr:colOff>
      <xdr:row>10</xdr:row>
      <xdr:rowOff>92000</xdr:rowOff>
    </xdr:from>
    <xdr:to>
      <xdr:col>7</xdr:col>
      <xdr:colOff>558800</xdr:colOff>
      <xdr:row>16</xdr:row>
      <xdr:rowOff>0</xdr:rowOff>
    </xdr:to>
    <xdr:pic>
      <xdr:nvPicPr>
        <xdr:cNvPr id="85" name="Graphic 84" descr="Money">
          <a:extLst>
            <a:ext uri="{FF2B5EF4-FFF2-40B4-BE49-F238E27FC236}">
              <a16:creationId xmlns:a16="http://schemas.microsoft.com/office/drawing/2014/main" id="{00000000-0008-0000-0300-000055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5299000" y="2124000"/>
          <a:ext cx="1127200" cy="1127200"/>
        </a:xfrm>
        <a:prstGeom prst="rect">
          <a:avLst/>
        </a:prstGeom>
      </xdr:spPr>
    </xdr:pic>
    <xdr:clientData/>
  </xdr:twoCellAnchor>
  <xdr:twoCellAnchor editAs="oneCell">
    <xdr:from>
      <xdr:col>15</xdr:col>
      <xdr:colOff>242000</xdr:colOff>
      <xdr:row>41</xdr:row>
      <xdr:rowOff>191200</xdr:rowOff>
    </xdr:from>
    <xdr:to>
      <xdr:col>15</xdr:col>
      <xdr:colOff>660400</xdr:colOff>
      <xdr:row>44</xdr:row>
      <xdr:rowOff>0</xdr:rowOff>
    </xdr:to>
    <xdr:pic>
      <xdr:nvPicPr>
        <xdr:cNvPr id="87" name="Graphic 86" descr="Coins">
          <a:extLst>
            <a:ext uri="{FF2B5EF4-FFF2-40B4-BE49-F238E27FC236}">
              <a16:creationId xmlns:a16="http://schemas.microsoft.com/office/drawing/2014/main" id="{00000000-0008-0000-0300-000057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2815000" y="8522400"/>
          <a:ext cx="418400" cy="418400"/>
        </a:xfrm>
        <a:prstGeom prst="rect">
          <a:avLst/>
        </a:prstGeom>
      </xdr:spPr>
    </xdr:pic>
    <xdr:clientData/>
  </xdr:twoCellAnchor>
  <xdr:twoCellAnchor editAs="oneCell">
    <xdr:from>
      <xdr:col>22</xdr:col>
      <xdr:colOff>469710</xdr:colOff>
      <xdr:row>21</xdr:row>
      <xdr:rowOff>127000</xdr:rowOff>
    </xdr:from>
    <xdr:to>
      <xdr:col>23</xdr:col>
      <xdr:colOff>444310</xdr:colOff>
      <xdr:row>25</xdr:row>
      <xdr:rowOff>127000</xdr:rowOff>
    </xdr:to>
    <xdr:pic>
      <xdr:nvPicPr>
        <xdr:cNvPr id="89" name="Graphic 88" descr="Crown">
          <a:extLst>
            <a:ext uri="{FF2B5EF4-FFF2-40B4-BE49-F238E27FC236}">
              <a16:creationId xmlns:a16="http://schemas.microsoft.com/office/drawing/2014/main" id="{00000000-0008-0000-0300-0000590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8818367" y="4107597"/>
          <a:ext cx="808630" cy="758209"/>
        </a:xfrm>
        <a:prstGeom prst="rect">
          <a:avLst/>
        </a:prstGeom>
      </xdr:spPr>
    </xdr:pic>
    <xdr:clientData/>
  </xdr:twoCellAnchor>
  <xdr:twoCellAnchor>
    <xdr:from>
      <xdr:col>16</xdr:col>
      <xdr:colOff>365817</xdr:colOff>
      <xdr:row>24</xdr:row>
      <xdr:rowOff>54716</xdr:rowOff>
    </xdr:from>
    <xdr:to>
      <xdr:col>26</xdr:col>
      <xdr:colOff>701841</xdr:colOff>
      <xdr:row>41</xdr:row>
      <xdr:rowOff>66843</xdr:rowOff>
    </xdr:to>
    <mc:AlternateContent xmlns:mc="http://schemas.openxmlformats.org/markup-compatibility/2006">
      <mc:Choice xmlns:cx4="http://schemas.microsoft.com/office/drawing/2016/5/10/chartex" Requires="cx4">
        <xdr:graphicFrame macro="">
          <xdr:nvGraphicFramePr>
            <xdr:cNvPr id="65" name="Chart 64">
              <a:extLst>
                <a:ext uri="{FF2B5EF4-FFF2-40B4-BE49-F238E27FC236}">
                  <a16:creationId xmlns:a16="http://schemas.microsoft.com/office/drawing/2014/main" id="{00000000-0008-0000-0300-000041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3"/>
            </a:graphicData>
          </a:graphic>
        </xdr:graphicFrame>
      </mc:Choice>
      <mc:Fallback>
        <xdr:sp macro="" textlink="">
          <xdr:nvSpPr>
            <xdr:cNvPr id="0" name=""/>
            <xdr:cNvSpPr>
              <a:spLocks noTextEdit="1"/>
            </xdr:cNvSpPr>
          </xdr:nvSpPr>
          <xdr:spPr>
            <a:xfrm>
              <a:off x="13573817" y="4626716"/>
              <a:ext cx="8591024" cy="325062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56.288762731485" createdVersion="8" refreshedVersion="8" minRefreshableVersion="3" recordCount="527" xr:uid="{934FCAD4-5C4B-DF4B-BECF-5049C7F0084C}">
  <cacheSource type="worksheet">
    <worksheetSource name="InputData"/>
  </cacheSource>
  <cacheFields count="17">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REGION" numFmtId="0">
      <sharedItems count="5">
        <s v="QC"/>
        <s v="ON"/>
        <s v="SK"/>
        <s v="BC"/>
        <s v="MB"/>
      </sharedItems>
    </cacheField>
    <cacheField name="UOM" numFmtId="0">
      <sharedItems count="4">
        <s v="Ft"/>
        <s v="Kg"/>
        <s v="Lt"/>
        <s v="No."/>
      </sharedItems>
    </cacheField>
    <cacheField name="BUYING PRIC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2074834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x v="0"/>
    <n v="144"/>
    <n v="156.96"/>
    <n v="1296"/>
    <n v="1412.64"/>
    <x v="0"/>
    <x v="0"/>
    <x v="0"/>
  </r>
  <r>
    <d v="2021-01-02T00:00:00"/>
    <s v="P0038"/>
    <n v="15"/>
    <x v="1"/>
    <x v="1"/>
    <n v="0"/>
    <x v="1"/>
    <x v="1"/>
    <x v="1"/>
    <x v="1"/>
    <n v="72"/>
    <n v="79.92"/>
    <n v="1080"/>
    <n v="1198.8"/>
    <x v="1"/>
    <x v="0"/>
    <x v="0"/>
  </r>
  <r>
    <d v="2021-01-02T00:00:00"/>
    <s v="P0013"/>
    <n v="6"/>
    <x v="2"/>
    <x v="1"/>
    <n v="0"/>
    <x v="2"/>
    <x v="2"/>
    <x v="0"/>
    <x v="1"/>
    <n v="112"/>
    <n v="122.08"/>
    <n v="672"/>
    <n v="732.48"/>
    <x v="1"/>
    <x v="0"/>
    <x v="0"/>
  </r>
  <r>
    <d v="2021-01-03T00:00:00"/>
    <s v="P0004"/>
    <n v="5"/>
    <x v="2"/>
    <x v="0"/>
    <n v="0"/>
    <x v="3"/>
    <x v="3"/>
    <x v="2"/>
    <x v="2"/>
    <n v="44"/>
    <n v="48.84"/>
    <n v="220"/>
    <n v="244.20000000000002"/>
    <x v="2"/>
    <x v="0"/>
    <x v="0"/>
  </r>
  <r>
    <d v="2021-01-04T00:00:00"/>
    <s v="P0035"/>
    <n v="12"/>
    <x v="1"/>
    <x v="0"/>
    <n v="0"/>
    <x v="4"/>
    <x v="4"/>
    <x v="2"/>
    <x v="3"/>
    <n v="5"/>
    <n v="6.7"/>
    <n v="60"/>
    <n v="80.400000000000006"/>
    <x v="3"/>
    <x v="0"/>
    <x v="0"/>
  </r>
  <r>
    <d v="2021-01-09T00:00:00"/>
    <s v="P0031"/>
    <n v="1"/>
    <x v="2"/>
    <x v="1"/>
    <n v="0"/>
    <x v="5"/>
    <x v="4"/>
    <x v="3"/>
    <x v="1"/>
    <n v="93"/>
    <n v="104.16"/>
    <n v="93"/>
    <n v="104.16"/>
    <x v="4"/>
    <x v="0"/>
    <x v="0"/>
  </r>
  <r>
    <d v="2021-01-09T00:00:00"/>
    <s v="P0003"/>
    <n v="8"/>
    <x v="2"/>
    <x v="1"/>
    <n v="0"/>
    <x v="6"/>
    <x v="3"/>
    <x v="4"/>
    <x v="1"/>
    <n v="71"/>
    <n v="80.94"/>
    <n v="568"/>
    <n v="647.52"/>
    <x v="4"/>
    <x v="0"/>
    <x v="0"/>
  </r>
  <r>
    <d v="2021-01-09T00:00:00"/>
    <s v="P0025"/>
    <n v="4"/>
    <x v="2"/>
    <x v="0"/>
    <n v="0"/>
    <x v="7"/>
    <x v="0"/>
    <x v="4"/>
    <x v="3"/>
    <n v="7"/>
    <n v="8.33"/>
    <n v="28"/>
    <n v="33.32"/>
    <x v="4"/>
    <x v="0"/>
    <x v="0"/>
  </r>
  <r>
    <d v="2021-01-11T00:00:00"/>
    <s v="P0037"/>
    <n v="3"/>
    <x v="2"/>
    <x v="1"/>
    <n v="0"/>
    <x v="8"/>
    <x v="1"/>
    <x v="3"/>
    <x v="1"/>
    <n v="67"/>
    <n v="85.76"/>
    <n v="201"/>
    <n v="257.28000000000003"/>
    <x v="5"/>
    <x v="0"/>
    <x v="0"/>
  </r>
  <r>
    <d v="2021-01-11T00:00:00"/>
    <s v="P0014"/>
    <n v="4"/>
    <x v="0"/>
    <x v="0"/>
    <n v="0"/>
    <x v="9"/>
    <x v="2"/>
    <x v="4"/>
    <x v="1"/>
    <n v="112"/>
    <n v="146.72"/>
    <n v="448"/>
    <n v="586.88"/>
    <x v="5"/>
    <x v="0"/>
    <x v="0"/>
  </r>
  <r>
    <d v="2021-01-11T00:00:00"/>
    <s v="P0042"/>
    <n v="4"/>
    <x v="2"/>
    <x v="0"/>
    <n v="0"/>
    <x v="10"/>
    <x v="1"/>
    <x v="2"/>
    <x v="0"/>
    <n v="120"/>
    <n v="162"/>
    <n v="480"/>
    <n v="648"/>
    <x v="5"/>
    <x v="0"/>
    <x v="0"/>
  </r>
  <r>
    <d v="2021-01-12T00:00:00"/>
    <s v="P0042"/>
    <n v="10"/>
    <x v="1"/>
    <x v="1"/>
    <n v="0"/>
    <x v="10"/>
    <x v="1"/>
    <x v="4"/>
    <x v="0"/>
    <n v="120"/>
    <n v="162"/>
    <n v="1200"/>
    <n v="1620"/>
    <x v="6"/>
    <x v="0"/>
    <x v="0"/>
  </r>
  <r>
    <d v="2021-01-18T00:00:00"/>
    <s v="P0044"/>
    <n v="13"/>
    <x v="2"/>
    <x v="0"/>
    <n v="0"/>
    <x v="11"/>
    <x v="1"/>
    <x v="3"/>
    <x v="1"/>
    <n v="76"/>
    <n v="82.08"/>
    <n v="988"/>
    <n v="1067.04"/>
    <x v="7"/>
    <x v="0"/>
    <x v="0"/>
  </r>
  <r>
    <d v="2021-01-18T00:00:00"/>
    <s v="P0023"/>
    <n v="3"/>
    <x v="1"/>
    <x v="1"/>
    <n v="0"/>
    <x v="12"/>
    <x v="0"/>
    <x v="3"/>
    <x v="0"/>
    <n v="141"/>
    <n v="149.46"/>
    <n v="423"/>
    <n v="448.38"/>
    <x v="7"/>
    <x v="0"/>
    <x v="0"/>
  </r>
  <r>
    <d v="2021-01-19T00:00:00"/>
    <s v="P0035"/>
    <n v="6"/>
    <x v="2"/>
    <x v="1"/>
    <n v="0"/>
    <x v="4"/>
    <x v="4"/>
    <x v="4"/>
    <x v="3"/>
    <n v="5"/>
    <n v="6.7"/>
    <n v="30"/>
    <n v="40.200000000000003"/>
    <x v="8"/>
    <x v="0"/>
    <x v="0"/>
  </r>
  <r>
    <d v="2021-01-20T00:00:00"/>
    <s v="P0034"/>
    <n v="4"/>
    <x v="2"/>
    <x v="1"/>
    <n v="0"/>
    <x v="13"/>
    <x v="4"/>
    <x v="0"/>
    <x v="2"/>
    <n v="55"/>
    <n v="58.3"/>
    <n v="220"/>
    <n v="233.2"/>
    <x v="9"/>
    <x v="0"/>
    <x v="0"/>
  </r>
  <r>
    <d v="2021-01-20T00:00:00"/>
    <s v="P0020"/>
    <n v="4"/>
    <x v="2"/>
    <x v="1"/>
    <n v="0"/>
    <x v="14"/>
    <x v="0"/>
    <x v="2"/>
    <x v="2"/>
    <n v="61"/>
    <n v="76.25"/>
    <n v="244"/>
    <n v="305"/>
    <x v="9"/>
    <x v="0"/>
    <x v="0"/>
  </r>
  <r>
    <d v="2021-01-21T00:00:00"/>
    <s v="P0004"/>
    <n v="15"/>
    <x v="0"/>
    <x v="1"/>
    <n v="0"/>
    <x v="3"/>
    <x v="3"/>
    <x v="3"/>
    <x v="2"/>
    <n v="44"/>
    <n v="48.84"/>
    <n v="660"/>
    <n v="732.6"/>
    <x v="10"/>
    <x v="0"/>
    <x v="0"/>
  </r>
  <r>
    <d v="2021-01-21T00:00:00"/>
    <s v="P0003"/>
    <n v="9"/>
    <x v="2"/>
    <x v="0"/>
    <n v="0"/>
    <x v="6"/>
    <x v="3"/>
    <x v="4"/>
    <x v="1"/>
    <n v="71"/>
    <n v="80.94"/>
    <n v="639"/>
    <n v="728.46"/>
    <x v="10"/>
    <x v="0"/>
    <x v="0"/>
  </r>
  <r>
    <d v="2021-01-21T00:00:00"/>
    <s v="P0042"/>
    <n v="6"/>
    <x v="2"/>
    <x v="0"/>
    <n v="0"/>
    <x v="10"/>
    <x v="1"/>
    <x v="1"/>
    <x v="0"/>
    <n v="120"/>
    <n v="162"/>
    <n v="720"/>
    <n v="972"/>
    <x v="10"/>
    <x v="0"/>
    <x v="0"/>
  </r>
  <r>
    <d v="2021-01-25T00:00:00"/>
    <s v="P0034"/>
    <n v="6"/>
    <x v="2"/>
    <x v="1"/>
    <n v="0"/>
    <x v="13"/>
    <x v="4"/>
    <x v="0"/>
    <x v="2"/>
    <n v="55"/>
    <n v="58.3"/>
    <n v="330"/>
    <n v="349.79999999999995"/>
    <x v="11"/>
    <x v="0"/>
    <x v="0"/>
  </r>
  <r>
    <d v="2021-01-25T00:00:00"/>
    <s v="P0035"/>
    <n v="7"/>
    <x v="2"/>
    <x v="0"/>
    <n v="0"/>
    <x v="4"/>
    <x v="4"/>
    <x v="0"/>
    <x v="3"/>
    <n v="5"/>
    <n v="6.7"/>
    <n v="35"/>
    <n v="46.9"/>
    <x v="11"/>
    <x v="0"/>
    <x v="0"/>
  </r>
  <r>
    <d v="2021-01-25T00:00:00"/>
    <s v="P0031"/>
    <n v="14"/>
    <x v="2"/>
    <x v="0"/>
    <n v="0"/>
    <x v="5"/>
    <x v="4"/>
    <x v="1"/>
    <x v="1"/>
    <n v="93"/>
    <n v="104.16"/>
    <n v="1302"/>
    <n v="1458.24"/>
    <x v="11"/>
    <x v="0"/>
    <x v="0"/>
  </r>
  <r>
    <d v="2021-01-26T00:00:00"/>
    <s v="P0044"/>
    <n v="9"/>
    <x v="0"/>
    <x v="1"/>
    <n v="0"/>
    <x v="11"/>
    <x v="1"/>
    <x v="3"/>
    <x v="1"/>
    <n v="76"/>
    <n v="82.08"/>
    <n v="684"/>
    <n v="738.72"/>
    <x v="12"/>
    <x v="0"/>
    <x v="0"/>
  </r>
  <r>
    <d v="2021-01-26T00:00:00"/>
    <s v="P0006"/>
    <n v="7"/>
    <x v="1"/>
    <x v="1"/>
    <n v="0"/>
    <x v="15"/>
    <x v="3"/>
    <x v="2"/>
    <x v="1"/>
    <n v="75"/>
    <n v="85.5"/>
    <n v="525"/>
    <n v="598.5"/>
    <x v="12"/>
    <x v="0"/>
    <x v="0"/>
  </r>
  <r>
    <d v="2021-01-26T00:00:00"/>
    <s v="P0001"/>
    <n v="7"/>
    <x v="1"/>
    <x v="0"/>
    <n v="0"/>
    <x v="16"/>
    <x v="3"/>
    <x v="1"/>
    <x v="1"/>
    <n v="98"/>
    <n v="103.88"/>
    <n v="686"/>
    <n v="727.16"/>
    <x v="12"/>
    <x v="0"/>
    <x v="0"/>
  </r>
  <r>
    <d v="2021-01-27T00:00:00"/>
    <s v="P0040"/>
    <n v="7"/>
    <x v="0"/>
    <x v="0"/>
    <n v="0"/>
    <x v="17"/>
    <x v="1"/>
    <x v="3"/>
    <x v="1"/>
    <n v="90"/>
    <n v="115.2"/>
    <n v="630"/>
    <n v="806.4"/>
    <x v="13"/>
    <x v="0"/>
    <x v="0"/>
  </r>
  <r>
    <d v="2021-01-27T00:00:00"/>
    <s v="P0032"/>
    <n v="3"/>
    <x v="0"/>
    <x v="0"/>
    <n v="0"/>
    <x v="18"/>
    <x v="4"/>
    <x v="1"/>
    <x v="1"/>
    <n v="89"/>
    <n v="117.48"/>
    <n v="267"/>
    <n v="352.44"/>
    <x v="13"/>
    <x v="0"/>
    <x v="0"/>
  </r>
  <r>
    <d v="2021-01-28T00:00:00"/>
    <s v="P0004"/>
    <n v="10"/>
    <x v="1"/>
    <x v="1"/>
    <n v="0"/>
    <x v="3"/>
    <x v="3"/>
    <x v="3"/>
    <x v="2"/>
    <n v="44"/>
    <n v="48.84"/>
    <n v="440"/>
    <n v="488.40000000000003"/>
    <x v="14"/>
    <x v="0"/>
    <x v="0"/>
  </r>
  <r>
    <d v="2021-01-28T00:00:00"/>
    <s v="P0029"/>
    <n v="2"/>
    <x v="2"/>
    <x v="1"/>
    <n v="0"/>
    <x v="19"/>
    <x v="4"/>
    <x v="1"/>
    <x v="2"/>
    <n v="47"/>
    <n v="53.11"/>
    <n v="94"/>
    <n v="106.22"/>
    <x v="14"/>
    <x v="0"/>
    <x v="0"/>
  </r>
  <r>
    <d v="2021-02-02T00:00:00"/>
    <s v="P0010"/>
    <n v="7"/>
    <x v="1"/>
    <x v="0"/>
    <n v="0"/>
    <x v="20"/>
    <x v="2"/>
    <x v="4"/>
    <x v="0"/>
    <n v="148"/>
    <n v="164.28"/>
    <n v="1036"/>
    <n v="1149.96"/>
    <x v="1"/>
    <x v="1"/>
    <x v="0"/>
  </r>
  <r>
    <d v="2021-02-03T00:00:00"/>
    <s v="P0016"/>
    <n v="13"/>
    <x v="2"/>
    <x v="0"/>
    <n v="0"/>
    <x v="21"/>
    <x v="2"/>
    <x v="2"/>
    <x v="3"/>
    <n v="13"/>
    <n v="16.64"/>
    <n v="169"/>
    <n v="216.32"/>
    <x v="2"/>
    <x v="1"/>
    <x v="0"/>
  </r>
  <r>
    <d v="2021-02-03T00:00:00"/>
    <s v="P0022"/>
    <n v="2"/>
    <x v="0"/>
    <x v="1"/>
    <n v="0"/>
    <x v="22"/>
    <x v="0"/>
    <x v="2"/>
    <x v="0"/>
    <n v="121"/>
    <n v="141.57"/>
    <n v="242"/>
    <n v="283.14"/>
    <x v="2"/>
    <x v="1"/>
    <x v="0"/>
  </r>
  <r>
    <d v="2021-02-04T00:00:00"/>
    <s v="P0037"/>
    <n v="4"/>
    <x v="1"/>
    <x v="0"/>
    <n v="0"/>
    <x v="8"/>
    <x v="1"/>
    <x v="3"/>
    <x v="1"/>
    <n v="67"/>
    <n v="85.76"/>
    <n v="268"/>
    <n v="343.04"/>
    <x v="3"/>
    <x v="1"/>
    <x v="0"/>
  </r>
  <r>
    <d v="2021-02-05T00:00:00"/>
    <s v="P0043"/>
    <n v="7"/>
    <x v="1"/>
    <x v="1"/>
    <n v="0"/>
    <x v="23"/>
    <x v="1"/>
    <x v="3"/>
    <x v="1"/>
    <n v="67"/>
    <n v="83.08"/>
    <n v="469"/>
    <n v="581.55999999999995"/>
    <x v="15"/>
    <x v="1"/>
    <x v="0"/>
  </r>
  <r>
    <d v="2021-02-05T00:00:00"/>
    <s v="P0005"/>
    <n v="1"/>
    <x v="2"/>
    <x v="1"/>
    <n v="0"/>
    <x v="24"/>
    <x v="3"/>
    <x v="3"/>
    <x v="0"/>
    <n v="133"/>
    <n v="155.61000000000001"/>
    <n v="133"/>
    <n v="155.61000000000001"/>
    <x v="15"/>
    <x v="1"/>
    <x v="0"/>
  </r>
  <r>
    <d v="2021-02-05T00:00:00"/>
    <s v="P0043"/>
    <n v="9"/>
    <x v="2"/>
    <x v="1"/>
    <n v="0"/>
    <x v="23"/>
    <x v="1"/>
    <x v="1"/>
    <x v="1"/>
    <n v="67"/>
    <n v="83.08"/>
    <n v="603"/>
    <n v="747.72"/>
    <x v="15"/>
    <x v="1"/>
    <x v="0"/>
  </r>
  <r>
    <d v="2021-02-06T00:00:00"/>
    <s v="P0035"/>
    <n v="1"/>
    <x v="2"/>
    <x v="1"/>
    <n v="0"/>
    <x v="4"/>
    <x v="4"/>
    <x v="2"/>
    <x v="3"/>
    <n v="5"/>
    <n v="6.7"/>
    <n v="5"/>
    <n v="6.7"/>
    <x v="16"/>
    <x v="1"/>
    <x v="0"/>
  </r>
  <r>
    <d v="2021-02-09T00:00:00"/>
    <s v="P0034"/>
    <n v="14"/>
    <x v="2"/>
    <x v="0"/>
    <n v="0"/>
    <x v="13"/>
    <x v="4"/>
    <x v="4"/>
    <x v="2"/>
    <n v="55"/>
    <n v="58.3"/>
    <n v="770"/>
    <n v="816.19999999999993"/>
    <x v="4"/>
    <x v="1"/>
    <x v="0"/>
  </r>
  <r>
    <d v="2021-02-12T00:00:00"/>
    <s v="P0008"/>
    <n v="7"/>
    <x v="2"/>
    <x v="1"/>
    <n v="0"/>
    <x v="25"/>
    <x v="3"/>
    <x v="1"/>
    <x v="1"/>
    <n v="83"/>
    <n v="94.62"/>
    <n v="581"/>
    <n v="662.34"/>
    <x v="6"/>
    <x v="1"/>
    <x v="0"/>
  </r>
  <r>
    <d v="2021-02-12T00:00:00"/>
    <s v="P0023"/>
    <n v="9"/>
    <x v="1"/>
    <x v="1"/>
    <n v="0"/>
    <x v="12"/>
    <x v="0"/>
    <x v="0"/>
    <x v="0"/>
    <n v="141"/>
    <n v="149.46"/>
    <n v="1269"/>
    <n v="1345.14"/>
    <x v="6"/>
    <x v="1"/>
    <x v="0"/>
  </r>
  <r>
    <d v="2021-02-15T00:00:00"/>
    <s v="P0027"/>
    <n v="4"/>
    <x v="2"/>
    <x v="0"/>
    <n v="0"/>
    <x v="26"/>
    <x v="4"/>
    <x v="0"/>
    <x v="2"/>
    <n v="48"/>
    <n v="57.120000000000005"/>
    <n v="192"/>
    <n v="228.48000000000002"/>
    <x v="17"/>
    <x v="1"/>
    <x v="0"/>
  </r>
  <r>
    <d v="2021-02-18T00:00:00"/>
    <s v="P0015"/>
    <n v="6"/>
    <x v="1"/>
    <x v="1"/>
    <n v="0"/>
    <x v="27"/>
    <x v="2"/>
    <x v="4"/>
    <x v="3"/>
    <n v="12"/>
    <n v="15.719999999999999"/>
    <n v="72"/>
    <n v="94.32"/>
    <x v="7"/>
    <x v="1"/>
    <x v="0"/>
  </r>
  <r>
    <d v="2021-02-20T00:00:00"/>
    <s v="P0030"/>
    <n v="11"/>
    <x v="1"/>
    <x v="1"/>
    <n v="0"/>
    <x v="28"/>
    <x v="4"/>
    <x v="1"/>
    <x v="0"/>
    <n v="148"/>
    <n v="201.28"/>
    <n v="1628"/>
    <n v="2214.08"/>
    <x v="9"/>
    <x v="1"/>
    <x v="0"/>
  </r>
  <r>
    <d v="2021-02-22T00:00:00"/>
    <s v="P0013"/>
    <n v="5"/>
    <x v="1"/>
    <x v="1"/>
    <n v="0"/>
    <x v="2"/>
    <x v="2"/>
    <x v="1"/>
    <x v="1"/>
    <n v="112"/>
    <n v="122.08"/>
    <n v="560"/>
    <n v="610.4"/>
    <x v="18"/>
    <x v="1"/>
    <x v="0"/>
  </r>
  <r>
    <d v="2021-02-23T00:00:00"/>
    <s v="P0025"/>
    <n v="3"/>
    <x v="2"/>
    <x v="1"/>
    <n v="0"/>
    <x v="7"/>
    <x v="0"/>
    <x v="1"/>
    <x v="3"/>
    <n v="7"/>
    <n v="8.33"/>
    <n v="21"/>
    <n v="24.990000000000002"/>
    <x v="19"/>
    <x v="1"/>
    <x v="0"/>
  </r>
  <r>
    <d v="2021-02-23T00:00:00"/>
    <s v="P0005"/>
    <n v="2"/>
    <x v="2"/>
    <x v="0"/>
    <n v="0"/>
    <x v="24"/>
    <x v="3"/>
    <x v="4"/>
    <x v="0"/>
    <n v="133"/>
    <n v="155.61000000000001"/>
    <n v="266"/>
    <n v="311.22000000000003"/>
    <x v="19"/>
    <x v="1"/>
    <x v="0"/>
  </r>
  <r>
    <d v="2021-02-25T00:00:00"/>
    <s v="P0002"/>
    <n v="4"/>
    <x v="0"/>
    <x v="0"/>
    <n v="0"/>
    <x v="29"/>
    <x v="3"/>
    <x v="2"/>
    <x v="1"/>
    <n v="105"/>
    <n v="142.80000000000001"/>
    <n v="420"/>
    <n v="571.20000000000005"/>
    <x v="11"/>
    <x v="1"/>
    <x v="0"/>
  </r>
  <r>
    <d v="2021-02-25T00:00:00"/>
    <s v="P0032"/>
    <n v="11"/>
    <x v="1"/>
    <x v="1"/>
    <n v="0"/>
    <x v="18"/>
    <x v="4"/>
    <x v="1"/>
    <x v="1"/>
    <n v="89"/>
    <n v="117.48"/>
    <n v="979"/>
    <n v="1292.28"/>
    <x v="11"/>
    <x v="1"/>
    <x v="0"/>
  </r>
  <r>
    <d v="2021-02-25T00:00:00"/>
    <s v="P0030"/>
    <n v="2"/>
    <x v="2"/>
    <x v="0"/>
    <n v="0"/>
    <x v="28"/>
    <x v="4"/>
    <x v="0"/>
    <x v="0"/>
    <n v="148"/>
    <n v="201.28"/>
    <n v="296"/>
    <n v="402.56"/>
    <x v="11"/>
    <x v="1"/>
    <x v="0"/>
  </r>
  <r>
    <d v="2021-02-27T00:00:00"/>
    <s v="P0018"/>
    <n v="11"/>
    <x v="0"/>
    <x v="0"/>
    <n v="0"/>
    <x v="30"/>
    <x v="2"/>
    <x v="2"/>
    <x v="3"/>
    <n v="37"/>
    <n v="49.21"/>
    <n v="407"/>
    <n v="541.31000000000006"/>
    <x v="13"/>
    <x v="1"/>
    <x v="0"/>
  </r>
  <r>
    <d v="2021-03-03T00:00:00"/>
    <s v="P0011"/>
    <n v="1"/>
    <x v="2"/>
    <x v="0"/>
    <n v="0"/>
    <x v="31"/>
    <x v="2"/>
    <x v="4"/>
    <x v="2"/>
    <n v="44"/>
    <n v="48.4"/>
    <n v="44"/>
    <n v="48.4"/>
    <x v="2"/>
    <x v="2"/>
    <x v="0"/>
  </r>
  <r>
    <d v="2021-03-07T00:00:00"/>
    <s v="P0021"/>
    <n v="9"/>
    <x v="2"/>
    <x v="1"/>
    <n v="0"/>
    <x v="32"/>
    <x v="0"/>
    <x v="4"/>
    <x v="0"/>
    <n v="126"/>
    <n v="162.54"/>
    <n v="1134"/>
    <n v="1462.86"/>
    <x v="20"/>
    <x v="2"/>
    <x v="0"/>
  </r>
  <r>
    <d v="2021-03-08T00:00:00"/>
    <s v="P0027"/>
    <n v="6"/>
    <x v="1"/>
    <x v="1"/>
    <n v="0"/>
    <x v="26"/>
    <x v="4"/>
    <x v="2"/>
    <x v="2"/>
    <n v="48"/>
    <n v="57.120000000000005"/>
    <n v="288"/>
    <n v="342.72"/>
    <x v="21"/>
    <x v="2"/>
    <x v="0"/>
  </r>
  <r>
    <d v="2021-03-08T00:00:00"/>
    <s v="P0044"/>
    <n v="9"/>
    <x v="1"/>
    <x v="0"/>
    <n v="0"/>
    <x v="11"/>
    <x v="1"/>
    <x v="0"/>
    <x v="1"/>
    <n v="76"/>
    <n v="82.08"/>
    <n v="684"/>
    <n v="738.72"/>
    <x v="21"/>
    <x v="2"/>
    <x v="0"/>
  </r>
  <r>
    <d v="2021-03-09T00:00:00"/>
    <s v="P0029"/>
    <n v="6"/>
    <x v="0"/>
    <x v="0"/>
    <n v="0"/>
    <x v="19"/>
    <x v="4"/>
    <x v="0"/>
    <x v="2"/>
    <n v="47"/>
    <n v="53.11"/>
    <n v="282"/>
    <n v="318.65999999999997"/>
    <x v="4"/>
    <x v="2"/>
    <x v="0"/>
  </r>
  <r>
    <d v="2021-03-11T00:00:00"/>
    <s v="P0025"/>
    <n v="11"/>
    <x v="2"/>
    <x v="1"/>
    <n v="0"/>
    <x v="7"/>
    <x v="0"/>
    <x v="1"/>
    <x v="3"/>
    <n v="7"/>
    <n v="8.33"/>
    <n v="77"/>
    <n v="91.63"/>
    <x v="5"/>
    <x v="2"/>
    <x v="0"/>
  </r>
  <r>
    <d v="2021-03-13T00:00:00"/>
    <s v="P0028"/>
    <n v="10"/>
    <x v="0"/>
    <x v="1"/>
    <n v="0"/>
    <x v="33"/>
    <x v="4"/>
    <x v="4"/>
    <x v="3"/>
    <n v="37"/>
    <n v="41.81"/>
    <n v="370"/>
    <n v="418.1"/>
    <x v="22"/>
    <x v="2"/>
    <x v="0"/>
  </r>
  <r>
    <d v="2021-03-15T00:00:00"/>
    <s v="P0039"/>
    <n v="11"/>
    <x v="1"/>
    <x v="1"/>
    <n v="0"/>
    <x v="34"/>
    <x v="1"/>
    <x v="3"/>
    <x v="3"/>
    <n v="37"/>
    <n v="42.55"/>
    <n v="407"/>
    <n v="468.04999999999995"/>
    <x v="17"/>
    <x v="2"/>
    <x v="0"/>
  </r>
  <r>
    <d v="2021-03-16T00:00:00"/>
    <s v="P0012"/>
    <n v="14"/>
    <x v="2"/>
    <x v="1"/>
    <n v="0"/>
    <x v="35"/>
    <x v="2"/>
    <x v="0"/>
    <x v="1"/>
    <n v="73"/>
    <n v="94.17"/>
    <n v="1022"/>
    <n v="1318.38"/>
    <x v="23"/>
    <x v="2"/>
    <x v="0"/>
  </r>
  <r>
    <d v="2021-03-18T00:00:00"/>
    <s v="P0042"/>
    <n v="8"/>
    <x v="0"/>
    <x v="1"/>
    <n v="0"/>
    <x v="10"/>
    <x v="1"/>
    <x v="4"/>
    <x v="0"/>
    <n v="120"/>
    <n v="162"/>
    <n v="960"/>
    <n v="1296"/>
    <x v="7"/>
    <x v="2"/>
    <x v="0"/>
  </r>
  <r>
    <d v="2021-03-19T00:00:00"/>
    <s v="P0028"/>
    <n v="9"/>
    <x v="1"/>
    <x v="1"/>
    <n v="0"/>
    <x v="33"/>
    <x v="4"/>
    <x v="3"/>
    <x v="3"/>
    <n v="37"/>
    <n v="41.81"/>
    <n v="333"/>
    <n v="376.29"/>
    <x v="8"/>
    <x v="2"/>
    <x v="0"/>
  </r>
  <r>
    <d v="2021-03-21T00:00:00"/>
    <s v="P0020"/>
    <n v="13"/>
    <x v="1"/>
    <x v="0"/>
    <n v="0"/>
    <x v="14"/>
    <x v="0"/>
    <x v="1"/>
    <x v="2"/>
    <n v="61"/>
    <n v="76.25"/>
    <n v="793"/>
    <n v="991.25"/>
    <x v="10"/>
    <x v="2"/>
    <x v="0"/>
  </r>
  <r>
    <d v="2021-03-21T00:00:00"/>
    <s v="P0039"/>
    <n v="7"/>
    <x v="2"/>
    <x v="0"/>
    <n v="0"/>
    <x v="34"/>
    <x v="1"/>
    <x v="4"/>
    <x v="3"/>
    <n v="37"/>
    <n v="42.55"/>
    <n v="259"/>
    <n v="297.84999999999997"/>
    <x v="10"/>
    <x v="2"/>
    <x v="0"/>
  </r>
  <r>
    <d v="2021-03-22T00:00:00"/>
    <s v="P0002"/>
    <n v="8"/>
    <x v="1"/>
    <x v="0"/>
    <n v="0"/>
    <x v="29"/>
    <x v="3"/>
    <x v="0"/>
    <x v="1"/>
    <n v="105"/>
    <n v="142.80000000000001"/>
    <n v="840"/>
    <n v="1142.4000000000001"/>
    <x v="18"/>
    <x v="2"/>
    <x v="0"/>
  </r>
  <r>
    <d v="2021-03-22T00:00:00"/>
    <s v="P0012"/>
    <n v="4"/>
    <x v="1"/>
    <x v="0"/>
    <n v="0"/>
    <x v="35"/>
    <x v="2"/>
    <x v="2"/>
    <x v="1"/>
    <n v="73"/>
    <n v="94.17"/>
    <n v="292"/>
    <n v="376.68"/>
    <x v="18"/>
    <x v="2"/>
    <x v="0"/>
  </r>
  <r>
    <d v="2021-03-25T00:00:00"/>
    <s v="P0024"/>
    <n v="14"/>
    <x v="1"/>
    <x v="1"/>
    <n v="0"/>
    <x v="0"/>
    <x v="0"/>
    <x v="1"/>
    <x v="0"/>
    <n v="144"/>
    <n v="156.96"/>
    <n v="2016"/>
    <n v="2197.44"/>
    <x v="11"/>
    <x v="2"/>
    <x v="0"/>
  </r>
  <r>
    <d v="2021-03-25T00:00:00"/>
    <s v="P0006"/>
    <n v="4"/>
    <x v="2"/>
    <x v="1"/>
    <n v="0"/>
    <x v="15"/>
    <x v="3"/>
    <x v="2"/>
    <x v="1"/>
    <n v="75"/>
    <n v="85.5"/>
    <n v="300"/>
    <n v="342"/>
    <x v="11"/>
    <x v="2"/>
    <x v="0"/>
  </r>
  <r>
    <d v="2021-03-25T00:00:00"/>
    <s v="P0029"/>
    <n v="8"/>
    <x v="2"/>
    <x v="1"/>
    <n v="0"/>
    <x v="19"/>
    <x v="4"/>
    <x v="1"/>
    <x v="2"/>
    <n v="47"/>
    <n v="53.11"/>
    <n v="376"/>
    <n v="424.88"/>
    <x v="11"/>
    <x v="2"/>
    <x v="0"/>
  </r>
  <r>
    <d v="2021-03-25T00:00:00"/>
    <s v="P0038"/>
    <n v="2"/>
    <x v="2"/>
    <x v="0"/>
    <n v="0"/>
    <x v="1"/>
    <x v="1"/>
    <x v="1"/>
    <x v="1"/>
    <n v="72"/>
    <n v="79.92"/>
    <n v="144"/>
    <n v="159.84"/>
    <x v="11"/>
    <x v="2"/>
    <x v="0"/>
  </r>
  <r>
    <d v="2021-03-26T00:00:00"/>
    <s v="P0001"/>
    <n v="4"/>
    <x v="2"/>
    <x v="1"/>
    <n v="0"/>
    <x v="16"/>
    <x v="3"/>
    <x v="0"/>
    <x v="1"/>
    <n v="98"/>
    <n v="103.88"/>
    <n v="392"/>
    <n v="415.52"/>
    <x v="12"/>
    <x v="2"/>
    <x v="0"/>
  </r>
  <r>
    <d v="2021-03-26T00:00:00"/>
    <s v="P0042"/>
    <n v="1"/>
    <x v="2"/>
    <x v="1"/>
    <n v="0"/>
    <x v="10"/>
    <x v="1"/>
    <x v="4"/>
    <x v="0"/>
    <n v="120"/>
    <n v="162"/>
    <n v="120"/>
    <n v="162"/>
    <x v="12"/>
    <x v="2"/>
    <x v="0"/>
  </r>
  <r>
    <d v="2021-03-26T00:00:00"/>
    <s v="P0010"/>
    <n v="9"/>
    <x v="2"/>
    <x v="0"/>
    <n v="0"/>
    <x v="20"/>
    <x v="2"/>
    <x v="2"/>
    <x v="0"/>
    <n v="148"/>
    <n v="164.28"/>
    <n v="1332"/>
    <n v="1478.52"/>
    <x v="12"/>
    <x v="2"/>
    <x v="0"/>
  </r>
  <r>
    <d v="2021-03-27T00:00:00"/>
    <s v="P0030"/>
    <n v="3"/>
    <x v="2"/>
    <x v="0"/>
    <n v="0"/>
    <x v="28"/>
    <x v="4"/>
    <x v="2"/>
    <x v="0"/>
    <n v="148"/>
    <n v="201.28"/>
    <n v="444"/>
    <n v="603.84"/>
    <x v="13"/>
    <x v="2"/>
    <x v="0"/>
  </r>
  <r>
    <d v="2021-03-28T00:00:00"/>
    <s v="P0007"/>
    <n v="8"/>
    <x v="1"/>
    <x v="1"/>
    <n v="0"/>
    <x v="36"/>
    <x v="3"/>
    <x v="0"/>
    <x v="2"/>
    <n v="43"/>
    <n v="47.730000000000004"/>
    <n v="344"/>
    <n v="381.84000000000003"/>
    <x v="14"/>
    <x v="2"/>
    <x v="0"/>
  </r>
  <r>
    <d v="2021-03-30T00:00:00"/>
    <s v="P0038"/>
    <n v="1"/>
    <x v="1"/>
    <x v="1"/>
    <n v="0"/>
    <x v="1"/>
    <x v="1"/>
    <x v="3"/>
    <x v="1"/>
    <n v="72"/>
    <n v="79.92"/>
    <n v="72"/>
    <n v="79.92"/>
    <x v="24"/>
    <x v="2"/>
    <x v="0"/>
  </r>
  <r>
    <d v="2021-03-31T00:00:00"/>
    <s v="P0042"/>
    <n v="3"/>
    <x v="2"/>
    <x v="1"/>
    <n v="0"/>
    <x v="10"/>
    <x v="1"/>
    <x v="3"/>
    <x v="0"/>
    <n v="120"/>
    <n v="162"/>
    <n v="360"/>
    <n v="486"/>
    <x v="25"/>
    <x v="2"/>
    <x v="0"/>
  </r>
  <r>
    <d v="2021-04-04T00:00:00"/>
    <s v="P0040"/>
    <n v="4"/>
    <x v="2"/>
    <x v="1"/>
    <n v="0"/>
    <x v="17"/>
    <x v="1"/>
    <x v="2"/>
    <x v="1"/>
    <n v="90"/>
    <n v="115.2"/>
    <n v="360"/>
    <n v="460.8"/>
    <x v="3"/>
    <x v="3"/>
    <x v="0"/>
  </r>
  <r>
    <d v="2021-04-04T00:00:00"/>
    <s v="P0009"/>
    <n v="9"/>
    <x v="1"/>
    <x v="1"/>
    <n v="0"/>
    <x v="37"/>
    <x v="3"/>
    <x v="1"/>
    <x v="3"/>
    <n v="6"/>
    <n v="7.8599999999999994"/>
    <n v="54"/>
    <n v="70.739999999999995"/>
    <x v="3"/>
    <x v="3"/>
    <x v="0"/>
  </r>
  <r>
    <d v="2021-04-05T00:00:00"/>
    <s v="P0031"/>
    <n v="15"/>
    <x v="1"/>
    <x v="0"/>
    <n v="0"/>
    <x v="5"/>
    <x v="4"/>
    <x v="2"/>
    <x v="1"/>
    <n v="93"/>
    <n v="104.16"/>
    <n v="1395"/>
    <n v="1562.3999999999999"/>
    <x v="15"/>
    <x v="3"/>
    <x v="0"/>
  </r>
  <r>
    <d v="2021-04-09T00:00:00"/>
    <s v="P0005"/>
    <n v="3"/>
    <x v="1"/>
    <x v="0"/>
    <n v="0"/>
    <x v="24"/>
    <x v="3"/>
    <x v="2"/>
    <x v="0"/>
    <n v="133"/>
    <n v="155.61000000000001"/>
    <n v="399"/>
    <n v="466.83000000000004"/>
    <x v="4"/>
    <x v="3"/>
    <x v="0"/>
  </r>
  <r>
    <d v="2021-04-10T00:00:00"/>
    <s v="P0022"/>
    <n v="14"/>
    <x v="2"/>
    <x v="0"/>
    <n v="0"/>
    <x v="22"/>
    <x v="0"/>
    <x v="4"/>
    <x v="0"/>
    <n v="121"/>
    <n v="141.57"/>
    <n v="1694"/>
    <n v="1981.98"/>
    <x v="26"/>
    <x v="3"/>
    <x v="0"/>
  </r>
  <r>
    <d v="2021-04-12T00:00:00"/>
    <s v="P0037"/>
    <n v="3"/>
    <x v="2"/>
    <x v="1"/>
    <n v="0"/>
    <x v="8"/>
    <x v="1"/>
    <x v="4"/>
    <x v="1"/>
    <n v="67"/>
    <n v="85.76"/>
    <n v="201"/>
    <n v="257.28000000000003"/>
    <x v="6"/>
    <x v="3"/>
    <x v="0"/>
  </r>
  <r>
    <d v="2021-04-12T00:00:00"/>
    <s v="P0029"/>
    <n v="4"/>
    <x v="2"/>
    <x v="0"/>
    <n v="0"/>
    <x v="19"/>
    <x v="4"/>
    <x v="3"/>
    <x v="2"/>
    <n v="47"/>
    <n v="53.11"/>
    <n v="188"/>
    <n v="212.44"/>
    <x v="6"/>
    <x v="3"/>
    <x v="0"/>
  </r>
  <r>
    <d v="2021-04-12T00:00:00"/>
    <s v="P0027"/>
    <n v="9"/>
    <x v="2"/>
    <x v="0"/>
    <n v="0"/>
    <x v="26"/>
    <x v="4"/>
    <x v="1"/>
    <x v="2"/>
    <n v="48"/>
    <n v="57.120000000000005"/>
    <n v="432"/>
    <n v="514.08000000000004"/>
    <x v="6"/>
    <x v="3"/>
    <x v="0"/>
  </r>
  <r>
    <d v="2021-04-12T00:00:00"/>
    <s v="P0033"/>
    <n v="13"/>
    <x v="2"/>
    <x v="1"/>
    <n v="0"/>
    <x v="38"/>
    <x v="4"/>
    <x v="0"/>
    <x v="1"/>
    <n v="95"/>
    <n v="119.7"/>
    <n v="1235"/>
    <n v="1556.1000000000001"/>
    <x v="6"/>
    <x v="3"/>
    <x v="0"/>
  </r>
  <r>
    <d v="2021-04-15T00:00:00"/>
    <s v="P0017"/>
    <n v="3"/>
    <x v="2"/>
    <x v="0"/>
    <n v="0"/>
    <x v="39"/>
    <x v="2"/>
    <x v="2"/>
    <x v="0"/>
    <n v="134"/>
    <n v="156.78"/>
    <n v="402"/>
    <n v="470.34000000000003"/>
    <x v="17"/>
    <x v="3"/>
    <x v="0"/>
  </r>
  <r>
    <d v="2021-04-16T00:00:00"/>
    <s v="P0018"/>
    <n v="15"/>
    <x v="2"/>
    <x v="1"/>
    <n v="0"/>
    <x v="30"/>
    <x v="2"/>
    <x v="4"/>
    <x v="3"/>
    <n v="37"/>
    <n v="49.21"/>
    <n v="555"/>
    <n v="738.15"/>
    <x v="23"/>
    <x v="3"/>
    <x v="0"/>
  </r>
  <r>
    <d v="2021-04-18T00:00:00"/>
    <s v="P0038"/>
    <n v="9"/>
    <x v="0"/>
    <x v="0"/>
    <n v="0"/>
    <x v="1"/>
    <x v="1"/>
    <x v="3"/>
    <x v="1"/>
    <n v="72"/>
    <n v="79.92"/>
    <n v="648"/>
    <n v="719.28"/>
    <x v="7"/>
    <x v="3"/>
    <x v="0"/>
  </r>
  <r>
    <d v="2021-04-18T00:00:00"/>
    <s v="P0019"/>
    <n v="13"/>
    <x v="2"/>
    <x v="1"/>
    <n v="0"/>
    <x v="40"/>
    <x v="2"/>
    <x v="3"/>
    <x v="0"/>
    <n v="150"/>
    <n v="210"/>
    <n v="1950"/>
    <n v="2730"/>
    <x v="7"/>
    <x v="3"/>
    <x v="0"/>
  </r>
  <r>
    <d v="2021-04-23T00:00:00"/>
    <s v="P0042"/>
    <n v="6"/>
    <x v="2"/>
    <x v="0"/>
    <n v="0"/>
    <x v="10"/>
    <x v="1"/>
    <x v="1"/>
    <x v="0"/>
    <n v="120"/>
    <n v="162"/>
    <n v="720"/>
    <n v="972"/>
    <x v="19"/>
    <x v="3"/>
    <x v="0"/>
  </r>
  <r>
    <d v="2021-04-23T00:00:00"/>
    <s v="P0028"/>
    <n v="10"/>
    <x v="2"/>
    <x v="0"/>
    <n v="0"/>
    <x v="33"/>
    <x v="4"/>
    <x v="0"/>
    <x v="3"/>
    <n v="37"/>
    <n v="41.81"/>
    <n v="370"/>
    <n v="418.1"/>
    <x v="19"/>
    <x v="3"/>
    <x v="0"/>
  </r>
  <r>
    <d v="2021-04-24T00:00:00"/>
    <s v="P0030"/>
    <n v="2"/>
    <x v="1"/>
    <x v="0"/>
    <n v="0"/>
    <x v="28"/>
    <x v="4"/>
    <x v="4"/>
    <x v="0"/>
    <n v="148"/>
    <n v="201.28"/>
    <n v="296"/>
    <n v="402.56"/>
    <x v="27"/>
    <x v="3"/>
    <x v="0"/>
  </r>
  <r>
    <d v="2021-04-26T00:00:00"/>
    <s v="P0037"/>
    <n v="3"/>
    <x v="2"/>
    <x v="0"/>
    <n v="0"/>
    <x v="8"/>
    <x v="1"/>
    <x v="2"/>
    <x v="1"/>
    <n v="67"/>
    <n v="85.76"/>
    <n v="201"/>
    <n v="257.28000000000003"/>
    <x v="12"/>
    <x v="3"/>
    <x v="0"/>
  </r>
  <r>
    <d v="2021-04-29T00:00:00"/>
    <s v="P0030"/>
    <n v="7"/>
    <x v="2"/>
    <x v="0"/>
    <n v="0"/>
    <x v="28"/>
    <x v="4"/>
    <x v="0"/>
    <x v="0"/>
    <n v="148"/>
    <n v="201.28"/>
    <n v="1036"/>
    <n v="1408.96"/>
    <x v="28"/>
    <x v="3"/>
    <x v="0"/>
  </r>
  <r>
    <d v="2021-04-30T00:00:00"/>
    <s v="P0029"/>
    <n v="1"/>
    <x v="2"/>
    <x v="0"/>
    <n v="0"/>
    <x v="19"/>
    <x v="4"/>
    <x v="3"/>
    <x v="2"/>
    <n v="47"/>
    <n v="53.11"/>
    <n v="47"/>
    <n v="53.11"/>
    <x v="24"/>
    <x v="3"/>
    <x v="0"/>
  </r>
  <r>
    <d v="2021-05-01T00:00:00"/>
    <s v="P0018"/>
    <n v="3"/>
    <x v="1"/>
    <x v="1"/>
    <n v="0"/>
    <x v="30"/>
    <x v="2"/>
    <x v="2"/>
    <x v="3"/>
    <n v="37"/>
    <n v="49.21"/>
    <n v="111"/>
    <n v="147.63"/>
    <x v="0"/>
    <x v="4"/>
    <x v="0"/>
  </r>
  <r>
    <d v="2021-05-01T00:00:00"/>
    <s v="P0042"/>
    <n v="1"/>
    <x v="1"/>
    <x v="1"/>
    <n v="0"/>
    <x v="10"/>
    <x v="1"/>
    <x v="0"/>
    <x v="0"/>
    <n v="120"/>
    <n v="162"/>
    <n v="120"/>
    <n v="162"/>
    <x v="0"/>
    <x v="4"/>
    <x v="0"/>
  </r>
  <r>
    <d v="2021-05-03T00:00:00"/>
    <s v="P0034"/>
    <n v="3"/>
    <x v="1"/>
    <x v="0"/>
    <n v="0"/>
    <x v="13"/>
    <x v="4"/>
    <x v="0"/>
    <x v="2"/>
    <n v="55"/>
    <n v="58.3"/>
    <n v="165"/>
    <n v="174.89999999999998"/>
    <x v="2"/>
    <x v="4"/>
    <x v="0"/>
  </r>
  <r>
    <d v="2021-05-04T00:00:00"/>
    <s v="P0015"/>
    <n v="13"/>
    <x v="1"/>
    <x v="0"/>
    <n v="0"/>
    <x v="27"/>
    <x v="2"/>
    <x v="1"/>
    <x v="3"/>
    <n v="12"/>
    <n v="15.719999999999999"/>
    <n v="156"/>
    <n v="204.35999999999999"/>
    <x v="3"/>
    <x v="4"/>
    <x v="0"/>
  </r>
  <r>
    <d v="2021-05-04T00:00:00"/>
    <s v="P0014"/>
    <n v="4"/>
    <x v="2"/>
    <x v="1"/>
    <n v="0"/>
    <x v="9"/>
    <x v="2"/>
    <x v="2"/>
    <x v="1"/>
    <n v="112"/>
    <n v="146.72"/>
    <n v="448"/>
    <n v="586.88"/>
    <x v="3"/>
    <x v="4"/>
    <x v="0"/>
  </r>
  <r>
    <d v="2021-05-05T00:00:00"/>
    <s v="P0009"/>
    <n v="13"/>
    <x v="2"/>
    <x v="1"/>
    <n v="0"/>
    <x v="37"/>
    <x v="3"/>
    <x v="3"/>
    <x v="3"/>
    <n v="6"/>
    <n v="7.8599999999999994"/>
    <n v="78"/>
    <n v="102.17999999999999"/>
    <x v="15"/>
    <x v="4"/>
    <x v="0"/>
  </r>
  <r>
    <d v="2021-05-06T00:00:00"/>
    <s v="P0008"/>
    <n v="15"/>
    <x v="2"/>
    <x v="0"/>
    <n v="0"/>
    <x v="25"/>
    <x v="3"/>
    <x v="0"/>
    <x v="1"/>
    <n v="83"/>
    <n v="94.62"/>
    <n v="1245"/>
    <n v="1419.3000000000002"/>
    <x v="16"/>
    <x v="4"/>
    <x v="0"/>
  </r>
  <r>
    <d v="2021-05-06T00:00:00"/>
    <s v="P0009"/>
    <n v="6"/>
    <x v="1"/>
    <x v="0"/>
    <n v="0"/>
    <x v="37"/>
    <x v="3"/>
    <x v="1"/>
    <x v="3"/>
    <n v="6"/>
    <n v="7.8599999999999994"/>
    <n v="36"/>
    <n v="47.16"/>
    <x v="16"/>
    <x v="4"/>
    <x v="0"/>
  </r>
  <r>
    <d v="2021-05-07T00:00:00"/>
    <s v="P0018"/>
    <n v="1"/>
    <x v="2"/>
    <x v="1"/>
    <n v="0"/>
    <x v="30"/>
    <x v="2"/>
    <x v="3"/>
    <x v="3"/>
    <n v="37"/>
    <n v="49.21"/>
    <n v="37"/>
    <n v="49.21"/>
    <x v="20"/>
    <x v="4"/>
    <x v="0"/>
  </r>
  <r>
    <d v="2021-05-09T00:00:00"/>
    <s v="P0016"/>
    <n v="6"/>
    <x v="1"/>
    <x v="0"/>
    <n v="0"/>
    <x v="21"/>
    <x v="2"/>
    <x v="0"/>
    <x v="3"/>
    <n v="13"/>
    <n v="16.64"/>
    <n v="78"/>
    <n v="99.84"/>
    <x v="4"/>
    <x v="4"/>
    <x v="0"/>
  </r>
  <r>
    <d v="2021-05-09T00:00:00"/>
    <s v="P0028"/>
    <n v="8"/>
    <x v="2"/>
    <x v="1"/>
    <n v="0"/>
    <x v="33"/>
    <x v="4"/>
    <x v="2"/>
    <x v="3"/>
    <n v="37"/>
    <n v="41.81"/>
    <n v="296"/>
    <n v="334.48"/>
    <x v="4"/>
    <x v="4"/>
    <x v="0"/>
  </r>
  <r>
    <d v="2021-05-12T00:00:00"/>
    <s v="P0016"/>
    <n v="3"/>
    <x v="2"/>
    <x v="0"/>
    <n v="0"/>
    <x v="21"/>
    <x v="2"/>
    <x v="1"/>
    <x v="3"/>
    <n v="13"/>
    <n v="16.64"/>
    <n v="39"/>
    <n v="49.92"/>
    <x v="6"/>
    <x v="4"/>
    <x v="0"/>
  </r>
  <r>
    <d v="2021-05-12T00:00:00"/>
    <s v="P0035"/>
    <n v="15"/>
    <x v="2"/>
    <x v="0"/>
    <n v="0"/>
    <x v="4"/>
    <x v="4"/>
    <x v="4"/>
    <x v="3"/>
    <n v="5"/>
    <n v="6.7"/>
    <n v="75"/>
    <n v="100.5"/>
    <x v="6"/>
    <x v="4"/>
    <x v="0"/>
  </r>
  <r>
    <d v="2021-05-13T00:00:00"/>
    <s v="P0029"/>
    <n v="4"/>
    <x v="2"/>
    <x v="0"/>
    <n v="0"/>
    <x v="19"/>
    <x v="4"/>
    <x v="4"/>
    <x v="2"/>
    <n v="47"/>
    <n v="53.11"/>
    <n v="188"/>
    <n v="212.44"/>
    <x v="22"/>
    <x v="4"/>
    <x v="0"/>
  </r>
  <r>
    <d v="2021-05-20T00:00:00"/>
    <s v="P0042"/>
    <n v="2"/>
    <x v="1"/>
    <x v="1"/>
    <n v="0"/>
    <x v="10"/>
    <x v="1"/>
    <x v="4"/>
    <x v="0"/>
    <n v="120"/>
    <n v="162"/>
    <n v="240"/>
    <n v="324"/>
    <x v="9"/>
    <x v="4"/>
    <x v="0"/>
  </r>
  <r>
    <d v="2021-05-23T00:00:00"/>
    <s v="P0040"/>
    <n v="11"/>
    <x v="2"/>
    <x v="0"/>
    <n v="0"/>
    <x v="17"/>
    <x v="1"/>
    <x v="0"/>
    <x v="1"/>
    <n v="90"/>
    <n v="115.2"/>
    <n v="990"/>
    <n v="1267.2"/>
    <x v="19"/>
    <x v="4"/>
    <x v="0"/>
  </r>
  <r>
    <d v="2021-05-30T00:00:00"/>
    <s v="P0023"/>
    <n v="13"/>
    <x v="1"/>
    <x v="0"/>
    <n v="0"/>
    <x v="12"/>
    <x v="0"/>
    <x v="4"/>
    <x v="0"/>
    <n v="141"/>
    <n v="149.46"/>
    <n v="1833"/>
    <n v="1942.98"/>
    <x v="24"/>
    <x v="4"/>
    <x v="0"/>
  </r>
  <r>
    <d v="2021-05-30T00:00:00"/>
    <s v="P0013"/>
    <n v="6"/>
    <x v="1"/>
    <x v="1"/>
    <n v="0"/>
    <x v="2"/>
    <x v="2"/>
    <x v="2"/>
    <x v="1"/>
    <n v="112"/>
    <n v="122.08"/>
    <n v="672"/>
    <n v="732.48"/>
    <x v="24"/>
    <x v="4"/>
    <x v="0"/>
  </r>
  <r>
    <d v="2021-06-03T00:00:00"/>
    <s v="P0021"/>
    <n v="10"/>
    <x v="2"/>
    <x v="1"/>
    <n v="0"/>
    <x v="32"/>
    <x v="0"/>
    <x v="4"/>
    <x v="0"/>
    <n v="126"/>
    <n v="162.54"/>
    <n v="1260"/>
    <n v="1625.3999999999999"/>
    <x v="2"/>
    <x v="5"/>
    <x v="0"/>
  </r>
  <r>
    <d v="2021-06-04T00:00:00"/>
    <s v="P0020"/>
    <n v="8"/>
    <x v="0"/>
    <x v="0"/>
    <n v="0"/>
    <x v="14"/>
    <x v="0"/>
    <x v="1"/>
    <x v="2"/>
    <n v="61"/>
    <n v="76.25"/>
    <n v="488"/>
    <n v="610"/>
    <x v="3"/>
    <x v="5"/>
    <x v="0"/>
  </r>
  <r>
    <d v="2021-06-04T00:00:00"/>
    <s v="P0020"/>
    <n v="12"/>
    <x v="1"/>
    <x v="1"/>
    <n v="0"/>
    <x v="14"/>
    <x v="0"/>
    <x v="4"/>
    <x v="2"/>
    <n v="61"/>
    <n v="76.25"/>
    <n v="732"/>
    <n v="915"/>
    <x v="3"/>
    <x v="5"/>
    <x v="0"/>
  </r>
  <r>
    <d v="2021-06-05T00:00:00"/>
    <s v="P0022"/>
    <n v="15"/>
    <x v="0"/>
    <x v="0"/>
    <n v="0"/>
    <x v="22"/>
    <x v="0"/>
    <x v="1"/>
    <x v="0"/>
    <n v="121"/>
    <n v="141.57"/>
    <n v="1815"/>
    <n v="2123.5499999999997"/>
    <x v="15"/>
    <x v="5"/>
    <x v="0"/>
  </r>
  <r>
    <d v="2021-06-05T00:00:00"/>
    <s v="P0035"/>
    <n v="10"/>
    <x v="2"/>
    <x v="0"/>
    <n v="0"/>
    <x v="4"/>
    <x v="4"/>
    <x v="3"/>
    <x v="3"/>
    <n v="5"/>
    <n v="6.7"/>
    <n v="50"/>
    <n v="67"/>
    <x v="15"/>
    <x v="5"/>
    <x v="0"/>
  </r>
  <r>
    <d v="2021-06-06T00:00:00"/>
    <s v="P0033"/>
    <n v="6"/>
    <x v="2"/>
    <x v="0"/>
    <n v="0"/>
    <x v="38"/>
    <x v="4"/>
    <x v="2"/>
    <x v="1"/>
    <n v="95"/>
    <n v="119.7"/>
    <n v="570"/>
    <n v="718.2"/>
    <x v="16"/>
    <x v="5"/>
    <x v="0"/>
  </r>
  <r>
    <d v="2021-06-08T00:00:00"/>
    <s v="P0028"/>
    <n v="11"/>
    <x v="2"/>
    <x v="0"/>
    <n v="0"/>
    <x v="33"/>
    <x v="4"/>
    <x v="3"/>
    <x v="3"/>
    <n v="37"/>
    <n v="41.81"/>
    <n v="407"/>
    <n v="459.91"/>
    <x v="21"/>
    <x v="5"/>
    <x v="0"/>
  </r>
  <r>
    <d v="2021-06-08T00:00:00"/>
    <s v="P0004"/>
    <n v="11"/>
    <x v="0"/>
    <x v="1"/>
    <n v="0"/>
    <x v="3"/>
    <x v="3"/>
    <x v="0"/>
    <x v="2"/>
    <n v="44"/>
    <n v="48.84"/>
    <n v="484"/>
    <n v="537.24"/>
    <x v="21"/>
    <x v="5"/>
    <x v="0"/>
  </r>
  <r>
    <d v="2021-06-09T00:00:00"/>
    <s v="P0001"/>
    <n v="7"/>
    <x v="2"/>
    <x v="0"/>
    <n v="0"/>
    <x v="16"/>
    <x v="3"/>
    <x v="1"/>
    <x v="1"/>
    <n v="98"/>
    <n v="103.88"/>
    <n v="686"/>
    <n v="727.16"/>
    <x v="4"/>
    <x v="5"/>
    <x v="0"/>
  </r>
  <r>
    <d v="2021-06-11T00:00:00"/>
    <s v="P0032"/>
    <n v="12"/>
    <x v="0"/>
    <x v="1"/>
    <n v="0"/>
    <x v="18"/>
    <x v="4"/>
    <x v="4"/>
    <x v="1"/>
    <n v="89"/>
    <n v="117.48"/>
    <n v="1068"/>
    <n v="1409.76"/>
    <x v="5"/>
    <x v="5"/>
    <x v="0"/>
  </r>
  <r>
    <d v="2021-06-12T00:00:00"/>
    <s v="P0041"/>
    <n v="6"/>
    <x v="2"/>
    <x v="0"/>
    <n v="0"/>
    <x v="41"/>
    <x v="1"/>
    <x v="1"/>
    <x v="0"/>
    <n v="138"/>
    <n v="173.88"/>
    <n v="828"/>
    <n v="1043.28"/>
    <x v="6"/>
    <x v="5"/>
    <x v="0"/>
  </r>
  <r>
    <d v="2021-06-14T00:00:00"/>
    <s v="P0025"/>
    <n v="10"/>
    <x v="1"/>
    <x v="1"/>
    <n v="0"/>
    <x v="7"/>
    <x v="0"/>
    <x v="3"/>
    <x v="3"/>
    <n v="7"/>
    <n v="8.33"/>
    <n v="70"/>
    <n v="83.3"/>
    <x v="29"/>
    <x v="5"/>
    <x v="0"/>
  </r>
  <r>
    <d v="2021-06-16T00:00:00"/>
    <s v="P0019"/>
    <n v="5"/>
    <x v="0"/>
    <x v="1"/>
    <n v="0"/>
    <x v="40"/>
    <x v="2"/>
    <x v="1"/>
    <x v="0"/>
    <n v="150"/>
    <n v="210"/>
    <n v="750"/>
    <n v="1050"/>
    <x v="23"/>
    <x v="5"/>
    <x v="0"/>
  </r>
  <r>
    <d v="2021-06-16T00:00:00"/>
    <s v="P0015"/>
    <n v="12"/>
    <x v="1"/>
    <x v="1"/>
    <n v="0"/>
    <x v="27"/>
    <x v="2"/>
    <x v="3"/>
    <x v="3"/>
    <n v="12"/>
    <n v="15.719999999999999"/>
    <n v="144"/>
    <n v="188.64"/>
    <x v="23"/>
    <x v="5"/>
    <x v="0"/>
  </r>
  <r>
    <d v="2021-06-16T00:00:00"/>
    <s v="P0039"/>
    <n v="11"/>
    <x v="2"/>
    <x v="1"/>
    <n v="0"/>
    <x v="34"/>
    <x v="1"/>
    <x v="2"/>
    <x v="3"/>
    <n v="37"/>
    <n v="42.55"/>
    <n v="407"/>
    <n v="468.04999999999995"/>
    <x v="23"/>
    <x v="5"/>
    <x v="0"/>
  </r>
  <r>
    <d v="2021-06-18T00:00:00"/>
    <s v="P0025"/>
    <n v="13"/>
    <x v="2"/>
    <x v="1"/>
    <n v="0"/>
    <x v="7"/>
    <x v="0"/>
    <x v="3"/>
    <x v="3"/>
    <n v="7"/>
    <n v="8.33"/>
    <n v="91"/>
    <n v="108.29"/>
    <x v="7"/>
    <x v="5"/>
    <x v="0"/>
  </r>
  <r>
    <d v="2021-06-19T00:00:00"/>
    <s v="P0041"/>
    <n v="5"/>
    <x v="2"/>
    <x v="0"/>
    <n v="0"/>
    <x v="41"/>
    <x v="1"/>
    <x v="4"/>
    <x v="0"/>
    <n v="138"/>
    <n v="173.88"/>
    <n v="690"/>
    <n v="869.4"/>
    <x v="8"/>
    <x v="5"/>
    <x v="0"/>
  </r>
  <r>
    <d v="2021-06-20T00:00:00"/>
    <s v="P0016"/>
    <n v="1"/>
    <x v="0"/>
    <x v="1"/>
    <n v="0"/>
    <x v="21"/>
    <x v="2"/>
    <x v="1"/>
    <x v="3"/>
    <n v="13"/>
    <n v="16.64"/>
    <n v="13"/>
    <n v="16.64"/>
    <x v="9"/>
    <x v="5"/>
    <x v="0"/>
  </r>
  <r>
    <d v="2021-06-23T00:00:00"/>
    <s v="P0016"/>
    <n v="4"/>
    <x v="2"/>
    <x v="0"/>
    <n v="0"/>
    <x v="21"/>
    <x v="2"/>
    <x v="4"/>
    <x v="3"/>
    <n v="13"/>
    <n v="16.64"/>
    <n v="52"/>
    <n v="66.56"/>
    <x v="19"/>
    <x v="5"/>
    <x v="0"/>
  </r>
  <r>
    <d v="2021-06-24T00:00:00"/>
    <s v="P0011"/>
    <n v="13"/>
    <x v="2"/>
    <x v="0"/>
    <n v="0"/>
    <x v="31"/>
    <x v="2"/>
    <x v="2"/>
    <x v="2"/>
    <n v="44"/>
    <n v="48.4"/>
    <n v="572"/>
    <n v="629.19999999999993"/>
    <x v="27"/>
    <x v="5"/>
    <x v="0"/>
  </r>
  <r>
    <d v="2021-06-26T00:00:00"/>
    <s v="P0009"/>
    <n v="7"/>
    <x v="1"/>
    <x v="0"/>
    <n v="0"/>
    <x v="37"/>
    <x v="3"/>
    <x v="3"/>
    <x v="3"/>
    <n v="6"/>
    <n v="7.8599999999999994"/>
    <n v="42"/>
    <n v="55.019999999999996"/>
    <x v="12"/>
    <x v="5"/>
    <x v="0"/>
  </r>
  <r>
    <d v="2021-06-27T00:00:00"/>
    <s v="P0005"/>
    <n v="11"/>
    <x v="2"/>
    <x v="1"/>
    <n v="0"/>
    <x v="24"/>
    <x v="3"/>
    <x v="0"/>
    <x v="0"/>
    <n v="133"/>
    <n v="155.61000000000001"/>
    <n v="1463"/>
    <n v="1711.71"/>
    <x v="13"/>
    <x v="5"/>
    <x v="0"/>
  </r>
  <r>
    <d v="2021-06-28T00:00:00"/>
    <s v="P0021"/>
    <n v="2"/>
    <x v="1"/>
    <x v="1"/>
    <n v="0"/>
    <x v="32"/>
    <x v="0"/>
    <x v="0"/>
    <x v="0"/>
    <n v="126"/>
    <n v="162.54"/>
    <n v="252"/>
    <n v="325.08"/>
    <x v="14"/>
    <x v="5"/>
    <x v="0"/>
  </r>
  <r>
    <d v="2021-06-28T00:00:00"/>
    <s v="P0035"/>
    <n v="7"/>
    <x v="1"/>
    <x v="0"/>
    <n v="0"/>
    <x v="4"/>
    <x v="4"/>
    <x v="2"/>
    <x v="3"/>
    <n v="5"/>
    <n v="6.7"/>
    <n v="35"/>
    <n v="46.9"/>
    <x v="14"/>
    <x v="5"/>
    <x v="0"/>
  </r>
  <r>
    <d v="2021-06-29T00:00:00"/>
    <s v="P0014"/>
    <n v="4"/>
    <x v="2"/>
    <x v="0"/>
    <n v="0"/>
    <x v="9"/>
    <x v="2"/>
    <x v="0"/>
    <x v="1"/>
    <n v="112"/>
    <n v="146.72"/>
    <n v="448"/>
    <n v="586.88"/>
    <x v="28"/>
    <x v="5"/>
    <x v="0"/>
  </r>
  <r>
    <d v="2021-07-01T00:00:00"/>
    <s v="P0005"/>
    <n v="11"/>
    <x v="2"/>
    <x v="1"/>
    <n v="0"/>
    <x v="24"/>
    <x v="3"/>
    <x v="1"/>
    <x v="0"/>
    <n v="133"/>
    <n v="155.61000000000001"/>
    <n v="1463"/>
    <n v="1711.71"/>
    <x v="0"/>
    <x v="6"/>
    <x v="0"/>
  </r>
  <r>
    <d v="2021-07-02T00:00:00"/>
    <s v="P0010"/>
    <n v="11"/>
    <x v="2"/>
    <x v="1"/>
    <n v="0"/>
    <x v="20"/>
    <x v="2"/>
    <x v="2"/>
    <x v="0"/>
    <n v="148"/>
    <n v="164.28"/>
    <n v="1628"/>
    <n v="1807.08"/>
    <x v="1"/>
    <x v="6"/>
    <x v="0"/>
  </r>
  <r>
    <d v="2021-07-03T00:00:00"/>
    <s v="P0033"/>
    <n v="9"/>
    <x v="1"/>
    <x v="1"/>
    <n v="0"/>
    <x v="38"/>
    <x v="4"/>
    <x v="2"/>
    <x v="1"/>
    <n v="95"/>
    <n v="119.7"/>
    <n v="855"/>
    <n v="1077.3"/>
    <x v="2"/>
    <x v="6"/>
    <x v="0"/>
  </r>
  <r>
    <d v="2021-07-03T00:00:00"/>
    <s v="P0003"/>
    <n v="8"/>
    <x v="1"/>
    <x v="1"/>
    <n v="0"/>
    <x v="6"/>
    <x v="3"/>
    <x v="3"/>
    <x v="1"/>
    <n v="71"/>
    <n v="80.94"/>
    <n v="568"/>
    <n v="647.52"/>
    <x v="2"/>
    <x v="6"/>
    <x v="0"/>
  </r>
  <r>
    <d v="2021-07-05T00:00:00"/>
    <s v="P0002"/>
    <n v="8"/>
    <x v="2"/>
    <x v="0"/>
    <n v="0"/>
    <x v="29"/>
    <x v="3"/>
    <x v="3"/>
    <x v="1"/>
    <n v="105"/>
    <n v="142.80000000000001"/>
    <n v="840"/>
    <n v="1142.4000000000001"/>
    <x v="15"/>
    <x v="6"/>
    <x v="0"/>
  </r>
  <r>
    <d v="2021-07-06T00:00:00"/>
    <s v="P0041"/>
    <n v="15"/>
    <x v="2"/>
    <x v="1"/>
    <n v="0"/>
    <x v="41"/>
    <x v="1"/>
    <x v="1"/>
    <x v="0"/>
    <n v="138"/>
    <n v="173.88"/>
    <n v="2070"/>
    <n v="2608.1999999999998"/>
    <x v="16"/>
    <x v="6"/>
    <x v="0"/>
  </r>
  <r>
    <d v="2021-07-08T00:00:00"/>
    <s v="P0004"/>
    <n v="10"/>
    <x v="2"/>
    <x v="0"/>
    <n v="0"/>
    <x v="3"/>
    <x v="3"/>
    <x v="0"/>
    <x v="2"/>
    <n v="44"/>
    <n v="48.84"/>
    <n v="440"/>
    <n v="488.40000000000003"/>
    <x v="21"/>
    <x v="6"/>
    <x v="0"/>
  </r>
  <r>
    <d v="2021-07-10T00:00:00"/>
    <s v="P0034"/>
    <n v="6"/>
    <x v="0"/>
    <x v="1"/>
    <n v="0"/>
    <x v="13"/>
    <x v="4"/>
    <x v="4"/>
    <x v="2"/>
    <n v="55"/>
    <n v="58.3"/>
    <n v="330"/>
    <n v="349.79999999999995"/>
    <x v="26"/>
    <x v="6"/>
    <x v="0"/>
  </r>
  <r>
    <d v="2021-07-11T00:00:00"/>
    <s v="P0009"/>
    <n v="4"/>
    <x v="0"/>
    <x v="0"/>
    <n v="0"/>
    <x v="37"/>
    <x v="3"/>
    <x v="4"/>
    <x v="3"/>
    <n v="6"/>
    <n v="7.8599999999999994"/>
    <n v="24"/>
    <n v="31.439999999999998"/>
    <x v="5"/>
    <x v="6"/>
    <x v="0"/>
  </r>
  <r>
    <d v="2021-07-13T00:00:00"/>
    <s v="P0019"/>
    <n v="1"/>
    <x v="2"/>
    <x v="1"/>
    <n v="0"/>
    <x v="40"/>
    <x v="2"/>
    <x v="2"/>
    <x v="0"/>
    <n v="150"/>
    <n v="210"/>
    <n v="150"/>
    <n v="210"/>
    <x v="22"/>
    <x v="6"/>
    <x v="0"/>
  </r>
  <r>
    <d v="2021-07-16T00:00:00"/>
    <s v="P0023"/>
    <n v="8"/>
    <x v="0"/>
    <x v="1"/>
    <n v="0"/>
    <x v="12"/>
    <x v="0"/>
    <x v="1"/>
    <x v="0"/>
    <n v="141"/>
    <n v="149.46"/>
    <n v="1128"/>
    <n v="1195.68"/>
    <x v="23"/>
    <x v="6"/>
    <x v="0"/>
  </r>
  <r>
    <d v="2021-07-18T00:00:00"/>
    <s v="P0027"/>
    <n v="14"/>
    <x v="1"/>
    <x v="0"/>
    <n v="0"/>
    <x v="26"/>
    <x v="4"/>
    <x v="3"/>
    <x v="2"/>
    <n v="48"/>
    <n v="57.120000000000005"/>
    <n v="672"/>
    <n v="799.68000000000006"/>
    <x v="7"/>
    <x v="6"/>
    <x v="0"/>
  </r>
  <r>
    <d v="2021-07-20T00:00:00"/>
    <s v="P0038"/>
    <n v="11"/>
    <x v="1"/>
    <x v="0"/>
    <n v="0"/>
    <x v="1"/>
    <x v="1"/>
    <x v="1"/>
    <x v="1"/>
    <n v="72"/>
    <n v="79.92"/>
    <n v="792"/>
    <n v="879.12"/>
    <x v="9"/>
    <x v="6"/>
    <x v="0"/>
  </r>
  <r>
    <d v="2021-07-20T00:00:00"/>
    <s v="P0043"/>
    <n v="5"/>
    <x v="2"/>
    <x v="0"/>
    <n v="0"/>
    <x v="23"/>
    <x v="1"/>
    <x v="3"/>
    <x v="1"/>
    <n v="67"/>
    <n v="83.08"/>
    <n v="335"/>
    <n v="415.4"/>
    <x v="9"/>
    <x v="6"/>
    <x v="0"/>
  </r>
  <r>
    <d v="2021-07-21T00:00:00"/>
    <s v="P0029"/>
    <n v="15"/>
    <x v="2"/>
    <x v="0"/>
    <n v="0"/>
    <x v="19"/>
    <x v="4"/>
    <x v="2"/>
    <x v="2"/>
    <n v="47"/>
    <n v="53.11"/>
    <n v="705"/>
    <n v="796.65"/>
    <x v="10"/>
    <x v="6"/>
    <x v="0"/>
  </r>
  <r>
    <d v="2021-07-22T00:00:00"/>
    <s v="P0026"/>
    <n v="3"/>
    <x v="0"/>
    <x v="1"/>
    <n v="0"/>
    <x v="42"/>
    <x v="4"/>
    <x v="0"/>
    <x v="3"/>
    <n v="18"/>
    <n v="24.66"/>
    <n v="54"/>
    <n v="73.98"/>
    <x v="18"/>
    <x v="6"/>
    <x v="0"/>
  </r>
  <r>
    <d v="2021-07-22T00:00:00"/>
    <s v="P0024"/>
    <n v="14"/>
    <x v="1"/>
    <x v="1"/>
    <n v="0"/>
    <x v="0"/>
    <x v="0"/>
    <x v="2"/>
    <x v="0"/>
    <n v="144"/>
    <n v="156.96"/>
    <n v="2016"/>
    <n v="2197.44"/>
    <x v="18"/>
    <x v="6"/>
    <x v="0"/>
  </r>
  <r>
    <d v="2021-07-23T00:00:00"/>
    <s v="P0036"/>
    <n v="7"/>
    <x v="0"/>
    <x v="0"/>
    <n v="0"/>
    <x v="43"/>
    <x v="4"/>
    <x v="2"/>
    <x v="1"/>
    <n v="90"/>
    <n v="96.3"/>
    <n v="630"/>
    <n v="674.1"/>
    <x v="19"/>
    <x v="6"/>
    <x v="0"/>
  </r>
  <r>
    <d v="2021-07-23T00:00:00"/>
    <s v="P0037"/>
    <n v="8"/>
    <x v="2"/>
    <x v="0"/>
    <n v="0"/>
    <x v="8"/>
    <x v="1"/>
    <x v="4"/>
    <x v="1"/>
    <n v="67"/>
    <n v="85.76"/>
    <n v="536"/>
    <n v="686.08"/>
    <x v="19"/>
    <x v="6"/>
    <x v="0"/>
  </r>
  <r>
    <d v="2021-07-24T00:00:00"/>
    <s v="P0009"/>
    <n v="4"/>
    <x v="1"/>
    <x v="1"/>
    <n v="0"/>
    <x v="37"/>
    <x v="3"/>
    <x v="3"/>
    <x v="3"/>
    <n v="6"/>
    <n v="7.8599999999999994"/>
    <n v="24"/>
    <n v="31.439999999999998"/>
    <x v="27"/>
    <x v="6"/>
    <x v="0"/>
  </r>
  <r>
    <d v="2021-07-29T00:00:00"/>
    <s v="P0044"/>
    <n v="15"/>
    <x v="1"/>
    <x v="1"/>
    <n v="0"/>
    <x v="11"/>
    <x v="1"/>
    <x v="1"/>
    <x v="1"/>
    <n v="76"/>
    <n v="82.08"/>
    <n v="1140"/>
    <n v="1231.2"/>
    <x v="28"/>
    <x v="6"/>
    <x v="0"/>
  </r>
  <r>
    <d v="2021-08-01T00:00:00"/>
    <s v="P0001"/>
    <n v="11"/>
    <x v="2"/>
    <x v="1"/>
    <n v="0"/>
    <x v="16"/>
    <x v="3"/>
    <x v="2"/>
    <x v="1"/>
    <n v="98"/>
    <n v="103.88"/>
    <n v="1078"/>
    <n v="1142.6799999999998"/>
    <x v="0"/>
    <x v="7"/>
    <x v="0"/>
  </r>
  <r>
    <d v="2021-08-02T00:00:00"/>
    <s v="P0023"/>
    <n v="3"/>
    <x v="2"/>
    <x v="0"/>
    <n v="0"/>
    <x v="12"/>
    <x v="0"/>
    <x v="3"/>
    <x v="0"/>
    <n v="141"/>
    <n v="149.46"/>
    <n v="423"/>
    <n v="448.38"/>
    <x v="1"/>
    <x v="7"/>
    <x v="0"/>
  </r>
  <r>
    <d v="2021-08-03T00:00:00"/>
    <s v="P0022"/>
    <n v="13"/>
    <x v="1"/>
    <x v="0"/>
    <n v="0"/>
    <x v="22"/>
    <x v="0"/>
    <x v="2"/>
    <x v="0"/>
    <n v="121"/>
    <n v="141.57"/>
    <n v="1573"/>
    <n v="1840.4099999999999"/>
    <x v="2"/>
    <x v="7"/>
    <x v="0"/>
  </r>
  <r>
    <d v="2021-08-03T00:00:00"/>
    <s v="P0034"/>
    <n v="12"/>
    <x v="1"/>
    <x v="0"/>
    <n v="0"/>
    <x v="13"/>
    <x v="4"/>
    <x v="0"/>
    <x v="2"/>
    <n v="55"/>
    <n v="58.3"/>
    <n v="660"/>
    <n v="699.59999999999991"/>
    <x v="2"/>
    <x v="7"/>
    <x v="0"/>
  </r>
  <r>
    <d v="2021-08-05T00:00:00"/>
    <s v="P0028"/>
    <n v="14"/>
    <x v="2"/>
    <x v="1"/>
    <n v="0"/>
    <x v="33"/>
    <x v="4"/>
    <x v="2"/>
    <x v="3"/>
    <n v="37"/>
    <n v="41.81"/>
    <n v="518"/>
    <n v="585.34"/>
    <x v="15"/>
    <x v="7"/>
    <x v="0"/>
  </r>
  <r>
    <d v="2021-08-06T00:00:00"/>
    <s v="P0037"/>
    <n v="1"/>
    <x v="0"/>
    <x v="1"/>
    <n v="0"/>
    <x v="8"/>
    <x v="1"/>
    <x v="4"/>
    <x v="1"/>
    <n v="67"/>
    <n v="85.76"/>
    <n v="67"/>
    <n v="85.76"/>
    <x v="16"/>
    <x v="7"/>
    <x v="0"/>
  </r>
  <r>
    <d v="2021-08-10T00:00:00"/>
    <s v="P0005"/>
    <n v="4"/>
    <x v="0"/>
    <x v="1"/>
    <n v="0"/>
    <x v="24"/>
    <x v="3"/>
    <x v="1"/>
    <x v="0"/>
    <n v="133"/>
    <n v="155.61000000000001"/>
    <n v="532"/>
    <n v="622.44000000000005"/>
    <x v="26"/>
    <x v="7"/>
    <x v="0"/>
  </r>
  <r>
    <d v="2021-08-10T00:00:00"/>
    <s v="P0044"/>
    <n v="10"/>
    <x v="1"/>
    <x v="1"/>
    <n v="0"/>
    <x v="11"/>
    <x v="1"/>
    <x v="0"/>
    <x v="1"/>
    <n v="76"/>
    <n v="82.08"/>
    <n v="760"/>
    <n v="820.8"/>
    <x v="26"/>
    <x v="7"/>
    <x v="0"/>
  </r>
  <r>
    <d v="2021-08-10T00:00:00"/>
    <s v="P0006"/>
    <n v="6"/>
    <x v="2"/>
    <x v="1"/>
    <n v="0"/>
    <x v="15"/>
    <x v="3"/>
    <x v="3"/>
    <x v="1"/>
    <n v="75"/>
    <n v="85.5"/>
    <n v="450"/>
    <n v="513"/>
    <x v="26"/>
    <x v="7"/>
    <x v="0"/>
  </r>
  <r>
    <d v="2021-08-11T00:00:00"/>
    <s v="P0023"/>
    <n v="4"/>
    <x v="2"/>
    <x v="0"/>
    <n v="0"/>
    <x v="12"/>
    <x v="0"/>
    <x v="3"/>
    <x v="0"/>
    <n v="141"/>
    <n v="149.46"/>
    <n v="564"/>
    <n v="597.84"/>
    <x v="5"/>
    <x v="7"/>
    <x v="0"/>
  </r>
  <r>
    <d v="2021-08-13T00:00:00"/>
    <s v="P0011"/>
    <n v="13"/>
    <x v="2"/>
    <x v="0"/>
    <n v="0"/>
    <x v="31"/>
    <x v="2"/>
    <x v="0"/>
    <x v="2"/>
    <n v="44"/>
    <n v="48.4"/>
    <n v="572"/>
    <n v="629.19999999999993"/>
    <x v="22"/>
    <x v="7"/>
    <x v="0"/>
  </r>
  <r>
    <d v="2021-08-13T00:00:00"/>
    <s v="P0027"/>
    <n v="9"/>
    <x v="2"/>
    <x v="0"/>
    <n v="0"/>
    <x v="26"/>
    <x v="4"/>
    <x v="1"/>
    <x v="2"/>
    <n v="48"/>
    <n v="57.120000000000005"/>
    <n v="432"/>
    <n v="514.08000000000004"/>
    <x v="22"/>
    <x v="7"/>
    <x v="0"/>
  </r>
  <r>
    <d v="2021-08-16T00:00:00"/>
    <s v="P0003"/>
    <n v="3"/>
    <x v="1"/>
    <x v="0"/>
    <n v="0"/>
    <x v="6"/>
    <x v="3"/>
    <x v="2"/>
    <x v="1"/>
    <n v="71"/>
    <n v="80.94"/>
    <n v="213"/>
    <n v="242.82"/>
    <x v="23"/>
    <x v="7"/>
    <x v="0"/>
  </r>
  <r>
    <d v="2021-08-18T00:00:00"/>
    <s v="P0025"/>
    <n v="6"/>
    <x v="2"/>
    <x v="0"/>
    <n v="0"/>
    <x v="7"/>
    <x v="0"/>
    <x v="0"/>
    <x v="3"/>
    <n v="7"/>
    <n v="8.33"/>
    <n v="42"/>
    <n v="49.980000000000004"/>
    <x v="7"/>
    <x v="7"/>
    <x v="0"/>
  </r>
  <r>
    <d v="2021-08-20T00:00:00"/>
    <s v="P0020"/>
    <n v="15"/>
    <x v="2"/>
    <x v="1"/>
    <n v="0"/>
    <x v="14"/>
    <x v="0"/>
    <x v="2"/>
    <x v="2"/>
    <n v="61"/>
    <n v="76.25"/>
    <n v="915"/>
    <n v="1143.75"/>
    <x v="9"/>
    <x v="7"/>
    <x v="0"/>
  </r>
  <r>
    <d v="2021-08-20T00:00:00"/>
    <s v="P0031"/>
    <n v="9"/>
    <x v="2"/>
    <x v="0"/>
    <n v="0"/>
    <x v="5"/>
    <x v="4"/>
    <x v="3"/>
    <x v="1"/>
    <n v="93"/>
    <n v="104.16"/>
    <n v="837"/>
    <n v="937.43999999999994"/>
    <x v="9"/>
    <x v="7"/>
    <x v="0"/>
  </r>
  <r>
    <d v="2021-08-20T00:00:00"/>
    <s v="P0028"/>
    <n v="13"/>
    <x v="2"/>
    <x v="0"/>
    <n v="0"/>
    <x v="33"/>
    <x v="4"/>
    <x v="3"/>
    <x v="3"/>
    <n v="37"/>
    <n v="41.81"/>
    <n v="481"/>
    <n v="543.53"/>
    <x v="9"/>
    <x v="7"/>
    <x v="0"/>
  </r>
  <r>
    <d v="2021-08-26T00:00:00"/>
    <s v="P0039"/>
    <n v="4"/>
    <x v="2"/>
    <x v="0"/>
    <n v="0"/>
    <x v="34"/>
    <x v="1"/>
    <x v="4"/>
    <x v="3"/>
    <n v="37"/>
    <n v="42.55"/>
    <n v="148"/>
    <n v="170.2"/>
    <x v="12"/>
    <x v="7"/>
    <x v="0"/>
  </r>
  <r>
    <d v="2021-08-29T00:00:00"/>
    <s v="P0034"/>
    <n v="12"/>
    <x v="0"/>
    <x v="0"/>
    <n v="0"/>
    <x v="13"/>
    <x v="4"/>
    <x v="1"/>
    <x v="2"/>
    <n v="55"/>
    <n v="58.3"/>
    <n v="660"/>
    <n v="699.59999999999991"/>
    <x v="28"/>
    <x v="7"/>
    <x v="0"/>
  </r>
  <r>
    <d v="2021-08-30T00:00:00"/>
    <s v="P0013"/>
    <n v="13"/>
    <x v="2"/>
    <x v="0"/>
    <n v="0"/>
    <x v="2"/>
    <x v="2"/>
    <x v="1"/>
    <x v="1"/>
    <n v="112"/>
    <n v="122.08"/>
    <n v="1456"/>
    <n v="1587.04"/>
    <x v="24"/>
    <x v="7"/>
    <x v="0"/>
  </r>
  <r>
    <d v="2021-08-31T00:00:00"/>
    <s v="P0001"/>
    <n v="2"/>
    <x v="2"/>
    <x v="0"/>
    <n v="0"/>
    <x v="16"/>
    <x v="3"/>
    <x v="3"/>
    <x v="1"/>
    <n v="98"/>
    <n v="103.88"/>
    <n v="196"/>
    <n v="207.76"/>
    <x v="25"/>
    <x v="7"/>
    <x v="0"/>
  </r>
  <r>
    <d v="2021-08-31T00:00:00"/>
    <s v="P0035"/>
    <n v="11"/>
    <x v="2"/>
    <x v="0"/>
    <n v="0"/>
    <x v="4"/>
    <x v="4"/>
    <x v="3"/>
    <x v="3"/>
    <n v="5"/>
    <n v="6.7"/>
    <n v="55"/>
    <n v="73.7"/>
    <x v="25"/>
    <x v="7"/>
    <x v="0"/>
  </r>
  <r>
    <d v="2021-09-01T00:00:00"/>
    <s v="P0024"/>
    <n v="1"/>
    <x v="0"/>
    <x v="1"/>
    <n v="0"/>
    <x v="0"/>
    <x v="0"/>
    <x v="1"/>
    <x v="0"/>
    <n v="144"/>
    <n v="156.96"/>
    <n v="144"/>
    <n v="156.96"/>
    <x v="0"/>
    <x v="8"/>
    <x v="0"/>
  </r>
  <r>
    <d v="2021-09-01T00:00:00"/>
    <s v="P0003"/>
    <n v="14"/>
    <x v="1"/>
    <x v="0"/>
    <n v="0"/>
    <x v="6"/>
    <x v="3"/>
    <x v="3"/>
    <x v="1"/>
    <n v="71"/>
    <n v="80.94"/>
    <n v="994"/>
    <n v="1133.1599999999999"/>
    <x v="0"/>
    <x v="8"/>
    <x v="0"/>
  </r>
  <r>
    <d v="2021-09-03T00:00:00"/>
    <s v="P0041"/>
    <n v="8"/>
    <x v="2"/>
    <x v="0"/>
    <n v="0"/>
    <x v="41"/>
    <x v="1"/>
    <x v="1"/>
    <x v="0"/>
    <n v="138"/>
    <n v="173.88"/>
    <n v="1104"/>
    <n v="1391.04"/>
    <x v="2"/>
    <x v="8"/>
    <x v="0"/>
  </r>
  <r>
    <d v="2021-09-04T00:00:00"/>
    <s v="P0028"/>
    <n v="7"/>
    <x v="2"/>
    <x v="0"/>
    <n v="0"/>
    <x v="33"/>
    <x v="4"/>
    <x v="4"/>
    <x v="3"/>
    <n v="37"/>
    <n v="41.81"/>
    <n v="259"/>
    <n v="292.67"/>
    <x v="3"/>
    <x v="8"/>
    <x v="0"/>
  </r>
  <r>
    <d v="2021-09-04T00:00:00"/>
    <s v="P0023"/>
    <n v="15"/>
    <x v="2"/>
    <x v="0"/>
    <n v="0"/>
    <x v="12"/>
    <x v="0"/>
    <x v="4"/>
    <x v="0"/>
    <n v="141"/>
    <n v="149.46"/>
    <n v="2115"/>
    <n v="2241.9"/>
    <x v="3"/>
    <x v="8"/>
    <x v="0"/>
  </r>
  <r>
    <d v="2021-09-05T00:00:00"/>
    <s v="P0032"/>
    <n v="1"/>
    <x v="2"/>
    <x v="1"/>
    <n v="0"/>
    <x v="18"/>
    <x v="4"/>
    <x v="4"/>
    <x v="1"/>
    <n v="89"/>
    <n v="117.48"/>
    <n v="89"/>
    <n v="117.48"/>
    <x v="15"/>
    <x v="8"/>
    <x v="0"/>
  </r>
  <r>
    <d v="2021-09-07T00:00:00"/>
    <s v="P0019"/>
    <n v="5"/>
    <x v="2"/>
    <x v="0"/>
    <n v="0"/>
    <x v="40"/>
    <x v="2"/>
    <x v="4"/>
    <x v="0"/>
    <n v="150"/>
    <n v="210"/>
    <n v="750"/>
    <n v="1050"/>
    <x v="20"/>
    <x v="8"/>
    <x v="0"/>
  </r>
  <r>
    <d v="2021-09-09T00:00:00"/>
    <s v="P0044"/>
    <n v="4"/>
    <x v="2"/>
    <x v="0"/>
    <n v="0"/>
    <x v="11"/>
    <x v="1"/>
    <x v="2"/>
    <x v="1"/>
    <n v="76"/>
    <n v="82.08"/>
    <n v="304"/>
    <n v="328.32"/>
    <x v="4"/>
    <x v="8"/>
    <x v="0"/>
  </r>
  <r>
    <d v="2021-09-10T00:00:00"/>
    <s v="P0030"/>
    <n v="6"/>
    <x v="2"/>
    <x v="0"/>
    <n v="0"/>
    <x v="28"/>
    <x v="4"/>
    <x v="1"/>
    <x v="0"/>
    <n v="148"/>
    <n v="201.28"/>
    <n v="888"/>
    <n v="1207.68"/>
    <x v="26"/>
    <x v="8"/>
    <x v="0"/>
  </r>
  <r>
    <d v="2021-09-10T00:00:00"/>
    <s v="P0001"/>
    <n v="9"/>
    <x v="0"/>
    <x v="0"/>
    <n v="0"/>
    <x v="16"/>
    <x v="3"/>
    <x v="1"/>
    <x v="1"/>
    <n v="98"/>
    <n v="103.88"/>
    <n v="882"/>
    <n v="934.92"/>
    <x v="26"/>
    <x v="8"/>
    <x v="0"/>
  </r>
  <r>
    <d v="2021-09-10T00:00:00"/>
    <s v="P0026"/>
    <n v="2"/>
    <x v="2"/>
    <x v="0"/>
    <n v="0"/>
    <x v="42"/>
    <x v="4"/>
    <x v="1"/>
    <x v="3"/>
    <n v="18"/>
    <n v="24.66"/>
    <n v="36"/>
    <n v="49.32"/>
    <x v="26"/>
    <x v="8"/>
    <x v="0"/>
  </r>
  <r>
    <d v="2021-09-11T00:00:00"/>
    <s v="P0001"/>
    <n v="6"/>
    <x v="0"/>
    <x v="0"/>
    <n v="0"/>
    <x v="16"/>
    <x v="3"/>
    <x v="0"/>
    <x v="1"/>
    <n v="98"/>
    <n v="103.88"/>
    <n v="588"/>
    <n v="623.28"/>
    <x v="5"/>
    <x v="8"/>
    <x v="0"/>
  </r>
  <r>
    <d v="2021-09-13T00:00:00"/>
    <s v="P0041"/>
    <n v="7"/>
    <x v="2"/>
    <x v="1"/>
    <n v="0"/>
    <x v="41"/>
    <x v="1"/>
    <x v="1"/>
    <x v="0"/>
    <n v="138"/>
    <n v="173.88"/>
    <n v="966"/>
    <n v="1217.1599999999999"/>
    <x v="22"/>
    <x v="8"/>
    <x v="0"/>
  </r>
  <r>
    <d v="2021-09-15T00:00:00"/>
    <s v="P0042"/>
    <n v="6"/>
    <x v="2"/>
    <x v="0"/>
    <n v="0"/>
    <x v="10"/>
    <x v="1"/>
    <x v="2"/>
    <x v="0"/>
    <n v="120"/>
    <n v="162"/>
    <n v="720"/>
    <n v="972"/>
    <x v="17"/>
    <x v="8"/>
    <x v="0"/>
  </r>
  <r>
    <d v="2021-09-15T00:00:00"/>
    <s v="P0042"/>
    <n v="14"/>
    <x v="2"/>
    <x v="0"/>
    <n v="0"/>
    <x v="10"/>
    <x v="1"/>
    <x v="1"/>
    <x v="0"/>
    <n v="120"/>
    <n v="162"/>
    <n v="1680"/>
    <n v="2268"/>
    <x v="17"/>
    <x v="8"/>
    <x v="0"/>
  </r>
  <r>
    <d v="2021-09-21T00:00:00"/>
    <s v="P0020"/>
    <n v="7"/>
    <x v="0"/>
    <x v="1"/>
    <n v="0"/>
    <x v="14"/>
    <x v="0"/>
    <x v="3"/>
    <x v="2"/>
    <n v="61"/>
    <n v="76.25"/>
    <n v="427"/>
    <n v="533.75"/>
    <x v="10"/>
    <x v="8"/>
    <x v="0"/>
  </r>
  <r>
    <d v="2021-09-22T00:00:00"/>
    <s v="P0040"/>
    <n v="2"/>
    <x v="1"/>
    <x v="1"/>
    <n v="0"/>
    <x v="17"/>
    <x v="1"/>
    <x v="0"/>
    <x v="1"/>
    <n v="90"/>
    <n v="115.2"/>
    <n v="180"/>
    <n v="230.4"/>
    <x v="18"/>
    <x v="8"/>
    <x v="0"/>
  </r>
  <r>
    <d v="2021-09-22T00:00:00"/>
    <s v="P0002"/>
    <n v="4"/>
    <x v="2"/>
    <x v="1"/>
    <n v="0"/>
    <x v="29"/>
    <x v="3"/>
    <x v="3"/>
    <x v="1"/>
    <n v="105"/>
    <n v="142.80000000000001"/>
    <n v="420"/>
    <n v="571.20000000000005"/>
    <x v="18"/>
    <x v="8"/>
    <x v="0"/>
  </r>
  <r>
    <d v="2021-09-23T00:00:00"/>
    <s v="P0018"/>
    <n v="12"/>
    <x v="2"/>
    <x v="1"/>
    <n v="0"/>
    <x v="30"/>
    <x v="2"/>
    <x v="1"/>
    <x v="3"/>
    <n v="37"/>
    <n v="49.21"/>
    <n v="444"/>
    <n v="590.52"/>
    <x v="19"/>
    <x v="8"/>
    <x v="0"/>
  </r>
  <r>
    <d v="2021-09-23T00:00:00"/>
    <s v="P0021"/>
    <n v="7"/>
    <x v="1"/>
    <x v="0"/>
    <n v="0"/>
    <x v="32"/>
    <x v="0"/>
    <x v="2"/>
    <x v="0"/>
    <n v="126"/>
    <n v="162.54"/>
    <n v="882"/>
    <n v="1137.78"/>
    <x v="19"/>
    <x v="8"/>
    <x v="0"/>
  </r>
  <r>
    <d v="2021-09-27T00:00:00"/>
    <s v="P0034"/>
    <n v="1"/>
    <x v="2"/>
    <x v="1"/>
    <n v="0"/>
    <x v="13"/>
    <x v="4"/>
    <x v="1"/>
    <x v="2"/>
    <n v="55"/>
    <n v="58.3"/>
    <n v="55"/>
    <n v="58.3"/>
    <x v="13"/>
    <x v="8"/>
    <x v="0"/>
  </r>
  <r>
    <d v="2021-09-30T00:00:00"/>
    <s v="P0014"/>
    <n v="9"/>
    <x v="1"/>
    <x v="0"/>
    <n v="0"/>
    <x v="9"/>
    <x v="2"/>
    <x v="4"/>
    <x v="1"/>
    <n v="112"/>
    <n v="146.72"/>
    <n v="1008"/>
    <n v="1320.48"/>
    <x v="24"/>
    <x v="8"/>
    <x v="0"/>
  </r>
  <r>
    <d v="2021-09-30T00:00:00"/>
    <s v="P0006"/>
    <n v="5"/>
    <x v="1"/>
    <x v="0"/>
    <n v="0"/>
    <x v="15"/>
    <x v="3"/>
    <x v="1"/>
    <x v="1"/>
    <n v="75"/>
    <n v="85.5"/>
    <n v="375"/>
    <n v="427.5"/>
    <x v="24"/>
    <x v="8"/>
    <x v="0"/>
  </r>
  <r>
    <d v="2021-10-01T00:00:00"/>
    <s v="P0030"/>
    <n v="14"/>
    <x v="1"/>
    <x v="1"/>
    <n v="0"/>
    <x v="28"/>
    <x v="4"/>
    <x v="0"/>
    <x v="0"/>
    <n v="148"/>
    <n v="201.28"/>
    <n v="2072"/>
    <n v="2817.92"/>
    <x v="0"/>
    <x v="9"/>
    <x v="0"/>
  </r>
  <r>
    <d v="2021-10-02T00:00:00"/>
    <s v="P0014"/>
    <n v="15"/>
    <x v="2"/>
    <x v="0"/>
    <n v="0"/>
    <x v="9"/>
    <x v="2"/>
    <x v="1"/>
    <x v="1"/>
    <n v="112"/>
    <n v="146.72"/>
    <n v="1680"/>
    <n v="2200.8000000000002"/>
    <x v="1"/>
    <x v="9"/>
    <x v="0"/>
  </r>
  <r>
    <d v="2021-10-03T00:00:00"/>
    <s v="P0019"/>
    <n v="9"/>
    <x v="2"/>
    <x v="0"/>
    <n v="0"/>
    <x v="40"/>
    <x v="2"/>
    <x v="2"/>
    <x v="0"/>
    <n v="150"/>
    <n v="210"/>
    <n v="1350"/>
    <n v="1890"/>
    <x v="2"/>
    <x v="9"/>
    <x v="0"/>
  </r>
  <r>
    <d v="2021-10-06T00:00:00"/>
    <s v="P0035"/>
    <n v="1"/>
    <x v="2"/>
    <x v="0"/>
    <n v="0"/>
    <x v="4"/>
    <x v="4"/>
    <x v="2"/>
    <x v="3"/>
    <n v="5"/>
    <n v="6.7"/>
    <n v="5"/>
    <n v="6.7"/>
    <x v="16"/>
    <x v="9"/>
    <x v="0"/>
  </r>
  <r>
    <d v="2021-10-06T00:00:00"/>
    <s v="P0036"/>
    <n v="12"/>
    <x v="1"/>
    <x v="0"/>
    <n v="0"/>
    <x v="43"/>
    <x v="4"/>
    <x v="0"/>
    <x v="1"/>
    <n v="90"/>
    <n v="96.3"/>
    <n v="1080"/>
    <n v="1155.5999999999999"/>
    <x v="16"/>
    <x v="9"/>
    <x v="0"/>
  </r>
  <r>
    <d v="2021-10-07T00:00:00"/>
    <s v="P0026"/>
    <n v="6"/>
    <x v="2"/>
    <x v="1"/>
    <n v="0"/>
    <x v="42"/>
    <x v="4"/>
    <x v="0"/>
    <x v="3"/>
    <n v="18"/>
    <n v="24.66"/>
    <n v="108"/>
    <n v="147.96"/>
    <x v="20"/>
    <x v="9"/>
    <x v="0"/>
  </r>
  <r>
    <d v="2021-10-09T00:00:00"/>
    <s v="P0038"/>
    <n v="5"/>
    <x v="2"/>
    <x v="1"/>
    <n v="0"/>
    <x v="1"/>
    <x v="1"/>
    <x v="3"/>
    <x v="1"/>
    <n v="72"/>
    <n v="79.92"/>
    <n v="360"/>
    <n v="399.6"/>
    <x v="4"/>
    <x v="9"/>
    <x v="0"/>
  </r>
  <r>
    <d v="2021-10-09T00:00:00"/>
    <s v="P0032"/>
    <n v="11"/>
    <x v="1"/>
    <x v="1"/>
    <n v="0"/>
    <x v="18"/>
    <x v="4"/>
    <x v="3"/>
    <x v="1"/>
    <n v="89"/>
    <n v="117.48"/>
    <n v="979"/>
    <n v="1292.28"/>
    <x v="4"/>
    <x v="9"/>
    <x v="0"/>
  </r>
  <r>
    <d v="2021-10-10T00:00:00"/>
    <s v="P0035"/>
    <n v="14"/>
    <x v="2"/>
    <x v="1"/>
    <n v="0"/>
    <x v="4"/>
    <x v="4"/>
    <x v="2"/>
    <x v="3"/>
    <n v="5"/>
    <n v="6.7"/>
    <n v="70"/>
    <n v="93.8"/>
    <x v="26"/>
    <x v="9"/>
    <x v="0"/>
  </r>
  <r>
    <d v="2021-10-11T00:00:00"/>
    <s v="P0011"/>
    <n v="15"/>
    <x v="2"/>
    <x v="1"/>
    <n v="0"/>
    <x v="31"/>
    <x v="2"/>
    <x v="4"/>
    <x v="2"/>
    <n v="44"/>
    <n v="48.4"/>
    <n v="660"/>
    <n v="726"/>
    <x v="5"/>
    <x v="9"/>
    <x v="0"/>
  </r>
  <r>
    <d v="2021-10-12T00:00:00"/>
    <s v="P0027"/>
    <n v="8"/>
    <x v="1"/>
    <x v="0"/>
    <n v="0"/>
    <x v="26"/>
    <x v="4"/>
    <x v="2"/>
    <x v="2"/>
    <n v="48"/>
    <n v="57.120000000000005"/>
    <n v="384"/>
    <n v="456.96000000000004"/>
    <x v="6"/>
    <x v="9"/>
    <x v="0"/>
  </r>
  <r>
    <d v="2021-10-17T00:00:00"/>
    <s v="P0001"/>
    <n v="13"/>
    <x v="2"/>
    <x v="0"/>
    <n v="0"/>
    <x v="16"/>
    <x v="3"/>
    <x v="0"/>
    <x v="1"/>
    <n v="98"/>
    <n v="103.88"/>
    <n v="1274"/>
    <n v="1350.44"/>
    <x v="30"/>
    <x v="9"/>
    <x v="0"/>
  </r>
  <r>
    <d v="2021-10-18T00:00:00"/>
    <s v="P0025"/>
    <n v="6"/>
    <x v="1"/>
    <x v="1"/>
    <n v="0"/>
    <x v="7"/>
    <x v="0"/>
    <x v="3"/>
    <x v="3"/>
    <n v="7"/>
    <n v="8.33"/>
    <n v="42"/>
    <n v="49.980000000000004"/>
    <x v="7"/>
    <x v="9"/>
    <x v="0"/>
  </r>
  <r>
    <d v="2021-10-18T00:00:00"/>
    <s v="P0021"/>
    <n v="13"/>
    <x v="1"/>
    <x v="1"/>
    <n v="0"/>
    <x v="32"/>
    <x v="0"/>
    <x v="4"/>
    <x v="0"/>
    <n v="126"/>
    <n v="162.54"/>
    <n v="1638"/>
    <n v="2113.02"/>
    <x v="7"/>
    <x v="9"/>
    <x v="0"/>
  </r>
  <r>
    <d v="2021-10-22T00:00:00"/>
    <s v="P0011"/>
    <n v="7"/>
    <x v="2"/>
    <x v="1"/>
    <n v="0"/>
    <x v="31"/>
    <x v="2"/>
    <x v="1"/>
    <x v="2"/>
    <n v="44"/>
    <n v="48.4"/>
    <n v="308"/>
    <n v="338.8"/>
    <x v="18"/>
    <x v="9"/>
    <x v="0"/>
  </r>
  <r>
    <d v="2021-10-22T00:00:00"/>
    <s v="P0024"/>
    <n v="13"/>
    <x v="1"/>
    <x v="1"/>
    <n v="0"/>
    <x v="0"/>
    <x v="0"/>
    <x v="2"/>
    <x v="0"/>
    <n v="144"/>
    <n v="156.96"/>
    <n v="1872"/>
    <n v="2040.48"/>
    <x v="18"/>
    <x v="9"/>
    <x v="0"/>
  </r>
  <r>
    <d v="2021-10-22T00:00:00"/>
    <s v="P0009"/>
    <n v="1"/>
    <x v="2"/>
    <x v="1"/>
    <n v="0"/>
    <x v="37"/>
    <x v="3"/>
    <x v="1"/>
    <x v="3"/>
    <n v="6"/>
    <n v="7.8599999999999994"/>
    <n v="6"/>
    <n v="7.8599999999999994"/>
    <x v="18"/>
    <x v="9"/>
    <x v="0"/>
  </r>
  <r>
    <d v="2021-10-24T00:00:00"/>
    <s v="P0011"/>
    <n v="3"/>
    <x v="0"/>
    <x v="1"/>
    <n v="0"/>
    <x v="31"/>
    <x v="2"/>
    <x v="4"/>
    <x v="2"/>
    <n v="44"/>
    <n v="48.4"/>
    <n v="132"/>
    <n v="145.19999999999999"/>
    <x v="27"/>
    <x v="9"/>
    <x v="0"/>
  </r>
  <r>
    <d v="2021-10-25T00:00:00"/>
    <s v="P0044"/>
    <n v="9"/>
    <x v="1"/>
    <x v="1"/>
    <n v="0"/>
    <x v="11"/>
    <x v="1"/>
    <x v="0"/>
    <x v="1"/>
    <n v="76"/>
    <n v="82.08"/>
    <n v="684"/>
    <n v="738.72"/>
    <x v="11"/>
    <x v="9"/>
    <x v="0"/>
  </r>
  <r>
    <d v="2021-10-26T00:00:00"/>
    <s v="P0004"/>
    <n v="6"/>
    <x v="0"/>
    <x v="1"/>
    <n v="0"/>
    <x v="3"/>
    <x v="3"/>
    <x v="1"/>
    <x v="2"/>
    <n v="44"/>
    <n v="48.84"/>
    <n v="264"/>
    <n v="293.04000000000002"/>
    <x v="12"/>
    <x v="9"/>
    <x v="0"/>
  </r>
  <r>
    <d v="2021-10-28T00:00:00"/>
    <s v="P0008"/>
    <n v="1"/>
    <x v="2"/>
    <x v="1"/>
    <n v="0"/>
    <x v="25"/>
    <x v="3"/>
    <x v="4"/>
    <x v="1"/>
    <n v="83"/>
    <n v="94.62"/>
    <n v="83"/>
    <n v="94.62"/>
    <x v="14"/>
    <x v="9"/>
    <x v="0"/>
  </r>
  <r>
    <d v="2021-10-29T00:00:00"/>
    <s v="P0038"/>
    <n v="14"/>
    <x v="1"/>
    <x v="0"/>
    <n v="0"/>
    <x v="1"/>
    <x v="1"/>
    <x v="4"/>
    <x v="1"/>
    <n v="72"/>
    <n v="79.92"/>
    <n v="1008"/>
    <n v="1118.8800000000001"/>
    <x v="28"/>
    <x v="9"/>
    <x v="0"/>
  </r>
  <r>
    <d v="2021-10-31T00:00:00"/>
    <s v="P0021"/>
    <n v="6"/>
    <x v="1"/>
    <x v="1"/>
    <n v="0"/>
    <x v="32"/>
    <x v="0"/>
    <x v="0"/>
    <x v="0"/>
    <n v="126"/>
    <n v="162.54"/>
    <n v="756"/>
    <n v="975.24"/>
    <x v="25"/>
    <x v="9"/>
    <x v="0"/>
  </r>
  <r>
    <d v="2021-11-03T00:00:00"/>
    <s v="P0013"/>
    <n v="12"/>
    <x v="2"/>
    <x v="1"/>
    <n v="0"/>
    <x v="2"/>
    <x v="2"/>
    <x v="2"/>
    <x v="1"/>
    <n v="112"/>
    <n v="122.08"/>
    <n v="1344"/>
    <n v="1464.96"/>
    <x v="2"/>
    <x v="10"/>
    <x v="0"/>
  </r>
  <r>
    <d v="2021-11-06T00:00:00"/>
    <s v="P0036"/>
    <n v="10"/>
    <x v="2"/>
    <x v="0"/>
    <n v="0"/>
    <x v="43"/>
    <x v="4"/>
    <x v="2"/>
    <x v="1"/>
    <n v="90"/>
    <n v="96.3"/>
    <n v="900"/>
    <n v="963"/>
    <x v="16"/>
    <x v="10"/>
    <x v="0"/>
  </r>
  <r>
    <d v="2021-11-08T00:00:00"/>
    <s v="P0007"/>
    <n v="15"/>
    <x v="2"/>
    <x v="0"/>
    <n v="0"/>
    <x v="36"/>
    <x v="3"/>
    <x v="0"/>
    <x v="2"/>
    <n v="43"/>
    <n v="47.730000000000004"/>
    <n v="645"/>
    <n v="715.95"/>
    <x v="21"/>
    <x v="10"/>
    <x v="0"/>
  </r>
  <r>
    <d v="2021-11-10T00:00:00"/>
    <s v="P0042"/>
    <n v="6"/>
    <x v="1"/>
    <x v="1"/>
    <n v="0"/>
    <x v="10"/>
    <x v="1"/>
    <x v="2"/>
    <x v="0"/>
    <n v="120"/>
    <n v="162"/>
    <n v="720"/>
    <n v="972"/>
    <x v="26"/>
    <x v="10"/>
    <x v="0"/>
  </r>
  <r>
    <d v="2021-11-11T00:00:00"/>
    <s v="P0040"/>
    <n v="12"/>
    <x v="0"/>
    <x v="0"/>
    <n v="0"/>
    <x v="17"/>
    <x v="1"/>
    <x v="1"/>
    <x v="1"/>
    <n v="90"/>
    <n v="115.2"/>
    <n v="1080"/>
    <n v="1382.4"/>
    <x v="5"/>
    <x v="10"/>
    <x v="0"/>
  </r>
  <r>
    <d v="2021-11-12T00:00:00"/>
    <s v="P0010"/>
    <n v="3"/>
    <x v="1"/>
    <x v="1"/>
    <n v="0"/>
    <x v="20"/>
    <x v="2"/>
    <x v="1"/>
    <x v="0"/>
    <n v="148"/>
    <n v="164.28"/>
    <n v="444"/>
    <n v="492.84000000000003"/>
    <x v="6"/>
    <x v="10"/>
    <x v="0"/>
  </r>
  <r>
    <d v="2021-11-20T00:00:00"/>
    <s v="P0034"/>
    <n v="14"/>
    <x v="1"/>
    <x v="0"/>
    <n v="0"/>
    <x v="13"/>
    <x v="4"/>
    <x v="1"/>
    <x v="2"/>
    <n v="55"/>
    <n v="58.3"/>
    <n v="770"/>
    <n v="816.19999999999993"/>
    <x v="9"/>
    <x v="10"/>
    <x v="0"/>
  </r>
  <r>
    <d v="2021-11-20T00:00:00"/>
    <s v="P0008"/>
    <n v="11"/>
    <x v="1"/>
    <x v="1"/>
    <n v="0"/>
    <x v="25"/>
    <x v="3"/>
    <x v="3"/>
    <x v="1"/>
    <n v="83"/>
    <n v="94.62"/>
    <n v="913"/>
    <n v="1040.8200000000002"/>
    <x v="9"/>
    <x v="10"/>
    <x v="0"/>
  </r>
  <r>
    <d v="2021-11-21T00:00:00"/>
    <s v="P0014"/>
    <n v="1"/>
    <x v="0"/>
    <x v="0"/>
    <n v="0"/>
    <x v="9"/>
    <x v="2"/>
    <x v="0"/>
    <x v="1"/>
    <n v="112"/>
    <n v="146.72"/>
    <n v="112"/>
    <n v="146.72"/>
    <x v="10"/>
    <x v="10"/>
    <x v="0"/>
  </r>
  <r>
    <d v="2021-11-21T00:00:00"/>
    <s v="P0006"/>
    <n v="1"/>
    <x v="1"/>
    <x v="1"/>
    <n v="0"/>
    <x v="15"/>
    <x v="3"/>
    <x v="4"/>
    <x v="1"/>
    <n v="75"/>
    <n v="85.5"/>
    <n v="75"/>
    <n v="85.5"/>
    <x v="10"/>
    <x v="10"/>
    <x v="0"/>
  </r>
  <r>
    <d v="2021-11-27T00:00:00"/>
    <s v="P0012"/>
    <n v="8"/>
    <x v="1"/>
    <x v="0"/>
    <n v="0"/>
    <x v="35"/>
    <x v="2"/>
    <x v="4"/>
    <x v="1"/>
    <n v="73"/>
    <n v="94.17"/>
    <n v="584"/>
    <n v="753.36"/>
    <x v="13"/>
    <x v="10"/>
    <x v="0"/>
  </r>
  <r>
    <d v="2021-11-28T00:00:00"/>
    <s v="P0040"/>
    <n v="2"/>
    <x v="2"/>
    <x v="1"/>
    <n v="0"/>
    <x v="17"/>
    <x v="1"/>
    <x v="4"/>
    <x v="1"/>
    <n v="90"/>
    <n v="115.2"/>
    <n v="180"/>
    <n v="230.4"/>
    <x v="14"/>
    <x v="10"/>
    <x v="0"/>
  </r>
  <r>
    <d v="2021-11-30T00:00:00"/>
    <s v="P0039"/>
    <n v="15"/>
    <x v="2"/>
    <x v="0"/>
    <n v="0"/>
    <x v="34"/>
    <x v="1"/>
    <x v="3"/>
    <x v="3"/>
    <n v="37"/>
    <n v="42.55"/>
    <n v="555"/>
    <n v="638.25"/>
    <x v="24"/>
    <x v="10"/>
    <x v="0"/>
  </r>
  <r>
    <d v="2021-12-02T00:00:00"/>
    <s v="P0016"/>
    <n v="10"/>
    <x v="2"/>
    <x v="1"/>
    <n v="0"/>
    <x v="21"/>
    <x v="2"/>
    <x v="3"/>
    <x v="3"/>
    <n v="13"/>
    <n v="16.64"/>
    <n v="130"/>
    <n v="166.4"/>
    <x v="1"/>
    <x v="11"/>
    <x v="0"/>
  </r>
  <r>
    <d v="2021-12-03T00:00:00"/>
    <s v="P0034"/>
    <n v="2"/>
    <x v="1"/>
    <x v="1"/>
    <n v="0"/>
    <x v="13"/>
    <x v="4"/>
    <x v="1"/>
    <x v="2"/>
    <n v="55"/>
    <n v="58.3"/>
    <n v="110"/>
    <n v="116.6"/>
    <x v="2"/>
    <x v="11"/>
    <x v="0"/>
  </r>
  <r>
    <d v="2021-12-03T00:00:00"/>
    <s v="P0019"/>
    <n v="8"/>
    <x v="1"/>
    <x v="0"/>
    <n v="0"/>
    <x v="40"/>
    <x v="2"/>
    <x v="4"/>
    <x v="0"/>
    <n v="150"/>
    <n v="210"/>
    <n v="1200"/>
    <n v="1680"/>
    <x v="2"/>
    <x v="11"/>
    <x v="0"/>
  </r>
  <r>
    <d v="2021-12-05T00:00:00"/>
    <s v="P0004"/>
    <n v="15"/>
    <x v="2"/>
    <x v="1"/>
    <n v="0"/>
    <x v="3"/>
    <x v="3"/>
    <x v="0"/>
    <x v="2"/>
    <n v="44"/>
    <n v="48.84"/>
    <n v="660"/>
    <n v="732.6"/>
    <x v="15"/>
    <x v="11"/>
    <x v="0"/>
  </r>
  <r>
    <d v="2021-12-05T00:00:00"/>
    <s v="P0010"/>
    <n v="1"/>
    <x v="2"/>
    <x v="0"/>
    <n v="0"/>
    <x v="20"/>
    <x v="2"/>
    <x v="0"/>
    <x v="0"/>
    <n v="148"/>
    <n v="164.28"/>
    <n v="148"/>
    <n v="164.28"/>
    <x v="15"/>
    <x v="11"/>
    <x v="0"/>
  </r>
  <r>
    <d v="2021-12-07T00:00:00"/>
    <s v="P0013"/>
    <n v="8"/>
    <x v="2"/>
    <x v="0"/>
    <n v="0"/>
    <x v="2"/>
    <x v="2"/>
    <x v="2"/>
    <x v="1"/>
    <n v="112"/>
    <n v="122.08"/>
    <n v="896"/>
    <n v="976.64"/>
    <x v="20"/>
    <x v="11"/>
    <x v="0"/>
  </r>
  <r>
    <d v="2021-12-08T00:00:00"/>
    <s v="P0044"/>
    <n v="14"/>
    <x v="2"/>
    <x v="0"/>
    <n v="0"/>
    <x v="11"/>
    <x v="1"/>
    <x v="0"/>
    <x v="1"/>
    <n v="76"/>
    <n v="82.08"/>
    <n v="1064"/>
    <n v="1149.1199999999999"/>
    <x v="21"/>
    <x v="11"/>
    <x v="0"/>
  </r>
  <r>
    <d v="2021-12-14T00:00:00"/>
    <s v="P0042"/>
    <n v="4"/>
    <x v="2"/>
    <x v="0"/>
    <n v="0"/>
    <x v="10"/>
    <x v="1"/>
    <x v="4"/>
    <x v="0"/>
    <n v="120"/>
    <n v="162"/>
    <n v="480"/>
    <n v="648"/>
    <x v="29"/>
    <x v="11"/>
    <x v="0"/>
  </r>
  <r>
    <d v="2021-12-18T00:00:00"/>
    <s v="P0003"/>
    <n v="2"/>
    <x v="2"/>
    <x v="1"/>
    <n v="0"/>
    <x v="6"/>
    <x v="3"/>
    <x v="0"/>
    <x v="1"/>
    <n v="71"/>
    <n v="80.94"/>
    <n v="142"/>
    <n v="161.88"/>
    <x v="7"/>
    <x v="11"/>
    <x v="0"/>
  </r>
  <r>
    <d v="2021-12-18T00:00:00"/>
    <s v="P0022"/>
    <n v="8"/>
    <x v="1"/>
    <x v="1"/>
    <n v="0"/>
    <x v="22"/>
    <x v="0"/>
    <x v="4"/>
    <x v="0"/>
    <n v="121"/>
    <n v="141.57"/>
    <n v="968"/>
    <n v="1132.56"/>
    <x v="7"/>
    <x v="11"/>
    <x v="0"/>
  </r>
  <r>
    <d v="2021-12-19T00:00:00"/>
    <s v="P0023"/>
    <n v="12"/>
    <x v="2"/>
    <x v="0"/>
    <n v="0"/>
    <x v="12"/>
    <x v="0"/>
    <x v="2"/>
    <x v="0"/>
    <n v="141"/>
    <n v="149.46"/>
    <n v="1692"/>
    <n v="1793.52"/>
    <x v="8"/>
    <x v="11"/>
    <x v="0"/>
  </r>
  <r>
    <d v="2021-12-19T00:00:00"/>
    <s v="P0029"/>
    <n v="3"/>
    <x v="0"/>
    <x v="0"/>
    <n v="0"/>
    <x v="19"/>
    <x v="4"/>
    <x v="2"/>
    <x v="2"/>
    <n v="47"/>
    <n v="53.11"/>
    <n v="141"/>
    <n v="159.32999999999998"/>
    <x v="8"/>
    <x v="11"/>
    <x v="0"/>
  </r>
  <r>
    <d v="2021-12-19T00:00:00"/>
    <s v="P0011"/>
    <n v="10"/>
    <x v="1"/>
    <x v="0"/>
    <n v="0"/>
    <x v="31"/>
    <x v="2"/>
    <x v="1"/>
    <x v="2"/>
    <n v="44"/>
    <n v="48.4"/>
    <n v="440"/>
    <n v="484"/>
    <x v="8"/>
    <x v="11"/>
    <x v="0"/>
  </r>
  <r>
    <d v="2021-12-20T00:00:00"/>
    <s v="P0012"/>
    <n v="14"/>
    <x v="2"/>
    <x v="0"/>
    <n v="0"/>
    <x v="35"/>
    <x v="2"/>
    <x v="4"/>
    <x v="1"/>
    <n v="73"/>
    <n v="94.17"/>
    <n v="1022"/>
    <n v="1318.38"/>
    <x v="9"/>
    <x v="11"/>
    <x v="0"/>
  </r>
  <r>
    <d v="2021-12-21T00:00:00"/>
    <s v="P0026"/>
    <n v="10"/>
    <x v="1"/>
    <x v="1"/>
    <n v="0"/>
    <x v="42"/>
    <x v="4"/>
    <x v="2"/>
    <x v="3"/>
    <n v="18"/>
    <n v="24.66"/>
    <n v="180"/>
    <n v="246.6"/>
    <x v="10"/>
    <x v="11"/>
    <x v="0"/>
  </r>
  <r>
    <d v="2021-12-24T00:00:00"/>
    <s v="P0042"/>
    <n v="8"/>
    <x v="0"/>
    <x v="1"/>
    <n v="0"/>
    <x v="10"/>
    <x v="1"/>
    <x v="0"/>
    <x v="0"/>
    <n v="120"/>
    <n v="162"/>
    <n v="960"/>
    <n v="1296"/>
    <x v="27"/>
    <x v="11"/>
    <x v="0"/>
  </r>
  <r>
    <d v="2021-12-24T00:00:00"/>
    <s v="P0036"/>
    <n v="8"/>
    <x v="0"/>
    <x v="0"/>
    <n v="0"/>
    <x v="43"/>
    <x v="4"/>
    <x v="4"/>
    <x v="1"/>
    <n v="90"/>
    <n v="96.3"/>
    <n v="720"/>
    <n v="770.4"/>
    <x v="27"/>
    <x v="11"/>
    <x v="0"/>
  </r>
  <r>
    <d v="2021-12-26T00:00:00"/>
    <s v="P0041"/>
    <n v="14"/>
    <x v="1"/>
    <x v="1"/>
    <n v="0"/>
    <x v="41"/>
    <x v="1"/>
    <x v="0"/>
    <x v="0"/>
    <n v="138"/>
    <n v="173.88"/>
    <n v="1932"/>
    <n v="2434.3199999999997"/>
    <x v="12"/>
    <x v="11"/>
    <x v="0"/>
  </r>
  <r>
    <d v="2021-12-27T00:00:00"/>
    <s v="P0029"/>
    <n v="14"/>
    <x v="2"/>
    <x v="1"/>
    <n v="0"/>
    <x v="19"/>
    <x v="4"/>
    <x v="4"/>
    <x v="2"/>
    <n v="47"/>
    <n v="53.11"/>
    <n v="658"/>
    <n v="743.54"/>
    <x v="13"/>
    <x v="11"/>
    <x v="0"/>
  </r>
  <r>
    <d v="2021-12-28T00:00:00"/>
    <s v="P0029"/>
    <n v="6"/>
    <x v="2"/>
    <x v="1"/>
    <n v="0"/>
    <x v="19"/>
    <x v="4"/>
    <x v="0"/>
    <x v="2"/>
    <n v="47"/>
    <n v="53.11"/>
    <n v="282"/>
    <n v="318.65999999999997"/>
    <x v="14"/>
    <x v="11"/>
    <x v="0"/>
  </r>
  <r>
    <d v="2021-12-30T00:00:00"/>
    <s v="P0010"/>
    <n v="13"/>
    <x v="1"/>
    <x v="0"/>
    <n v="0"/>
    <x v="20"/>
    <x v="2"/>
    <x v="3"/>
    <x v="0"/>
    <n v="148"/>
    <n v="164.28"/>
    <n v="1924"/>
    <n v="2135.64"/>
    <x v="24"/>
    <x v="11"/>
    <x v="0"/>
  </r>
  <r>
    <d v="2022-01-01T00:00:00"/>
    <s v="P0022"/>
    <n v="1"/>
    <x v="0"/>
    <x v="1"/>
    <n v="0"/>
    <x v="22"/>
    <x v="0"/>
    <x v="0"/>
    <x v="0"/>
    <n v="121"/>
    <n v="141.57"/>
    <n v="121"/>
    <n v="141.57"/>
    <x v="0"/>
    <x v="0"/>
    <x v="1"/>
  </r>
  <r>
    <d v="2022-01-02T00:00:00"/>
    <s v="P0010"/>
    <n v="7"/>
    <x v="2"/>
    <x v="1"/>
    <n v="0"/>
    <x v="20"/>
    <x v="2"/>
    <x v="4"/>
    <x v="0"/>
    <n v="148"/>
    <n v="164.28"/>
    <n v="1036"/>
    <n v="1149.96"/>
    <x v="1"/>
    <x v="0"/>
    <x v="1"/>
  </r>
  <r>
    <d v="2022-01-02T00:00:00"/>
    <s v="P0015"/>
    <n v="2"/>
    <x v="1"/>
    <x v="1"/>
    <n v="0"/>
    <x v="27"/>
    <x v="2"/>
    <x v="3"/>
    <x v="3"/>
    <n v="12"/>
    <n v="15.719999999999999"/>
    <n v="24"/>
    <n v="31.439999999999998"/>
    <x v="1"/>
    <x v="0"/>
    <x v="1"/>
  </r>
  <r>
    <d v="2022-01-02T00:00:00"/>
    <s v="P0033"/>
    <n v="1"/>
    <x v="2"/>
    <x v="1"/>
    <n v="0"/>
    <x v="38"/>
    <x v="4"/>
    <x v="2"/>
    <x v="1"/>
    <n v="95"/>
    <n v="119.7"/>
    <n v="95"/>
    <n v="119.7"/>
    <x v="1"/>
    <x v="0"/>
    <x v="1"/>
  </r>
  <r>
    <d v="2022-01-03T00:00:00"/>
    <s v="P0043"/>
    <n v="9"/>
    <x v="2"/>
    <x v="1"/>
    <n v="0"/>
    <x v="23"/>
    <x v="1"/>
    <x v="4"/>
    <x v="1"/>
    <n v="67"/>
    <n v="83.08"/>
    <n v="603"/>
    <n v="747.72"/>
    <x v="2"/>
    <x v="0"/>
    <x v="1"/>
  </r>
  <r>
    <d v="2022-01-04T00:00:00"/>
    <s v="P0012"/>
    <n v="8"/>
    <x v="2"/>
    <x v="0"/>
    <n v="0"/>
    <x v="35"/>
    <x v="2"/>
    <x v="4"/>
    <x v="1"/>
    <n v="73"/>
    <n v="94.17"/>
    <n v="584"/>
    <n v="753.36"/>
    <x v="3"/>
    <x v="0"/>
    <x v="1"/>
  </r>
  <r>
    <d v="2022-01-04T00:00:00"/>
    <s v="P0029"/>
    <n v="1"/>
    <x v="1"/>
    <x v="0"/>
    <n v="0"/>
    <x v="19"/>
    <x v="4"/>
    <x v="0"/>
    <x v="2"/>
    <n v="47"/>
    <n v="53.11"/>
    <n v="47"/>
    <n v="53.11"/>
    <x v="3"/>
    <x v="0"/>
    <x v="1"/>
  </r>
  <r>
    <d v="2022-01-09T00:00:00"/>
    <s v="P0032"/>
    <n v="12"/>
    <x v="2"/>
    <x v="0"/>
    <n v="0"/>
    <x v="18"/>
    <x v="4"/>
    <x v="3"/>
    <x v="1"/>
    <n v="89"/>
    <n v="117.48"/>
    <n v="1068"/>
    <n v="1409.76"/>
    <x v="4"/>
    <x v="0"/>
    <x v="1"/>
  </r>
  <r>
    <d v="2022-01-10T00:00:00"/>
    <s v="P0034"/>
    <n v="14"/>
    <x v="1"/>
    <x v="0"/>
    <n v="0"/>
    <x v="13"/>
    <x v="4"/>
    <x v="2"/>
    <x v="2"/>
    <n v="55"/>
    <n v="58.3"/>
    <n v="770"/>
    <n v="816.19999999999993"/>
    <x v="26"/>
    <x v="0"/>
    <x v="1"/>
  </r>
  <r>
    <d v="2022-01-11T00:00:00"/>
    <s v="P0032"/>
    <n v="2"/>
    <x v="2"/>
    <x v="0"/>
    <n v="0"/>
    <x v="18"/>
    <x v="4"/>
    <x v="1"/>
    <x v="1"/>
    <n v="89"/>
    <n v="117.48"/>
    <n v="178"/>
    <n v="234.96"/>
    <x v="5"/>
    <x v="0"/>
    <x v="1"/>
  </r>
  <r>
    <d v="2022-01-13T00:00:00"/>
    <s v="P0019"/>
    <n v="6"/>
    <x v="1"/>
    <x v="0"/>
    <n v="0"/>
    <x v="40"/>
    <x v="2"/>
    <x v="1"/>
    <x v="0"/>
    <n v="150"/>
    <n v="210"/>
    <n v="900"/>
    <n v="1260"/>
    <x v="22"/>
    <x v="0"/>
    <x v="1"/>
  </r>
  <r>
    <d v="2022-01-14T00:00:00"/>
    <s v="P0011"/>
    <n v="14"/>
    <x v="2"/>
    <x v="0"/>
    <n v="0"/>
    <x v="31"/>
    <x v="2"/>
    <x v="4"/>
    <x v="2"/>
    <n v="44"/>
    <n v="48.4"/>
    <n v="616"/>
    <n v="677.6"/>
    <x v="29"/>
    <x v="0"/>
    <x v="1"/>
  </r>
  <r>
    <d v="2022-01-15T00:00:00"/>
    <s v="P0022"/>
    <n v="10"/>
    <x v="2"/>
    <x v="1"/>
    <n v="0"/>
    <x v="22"/>
    <x v="0"/>
    <x v="2"/>
    <x v="0"/>
    <n v="121"/>
    <n v="141.57"/>
    <n v="1210"/>
    <n v="1415.6999999999998"/>
    <x v="17"/>
    <x v="0"/>
    <x v="1"/>
  </r>
  <r>
    <d v="2022-01-16T00:00:00"/>
    <s v="P0014"/>
    <n v="11"/>
    <x v="1"/>
    <x v="1"/>
    <n v="0"/>
    <x v="9"/>
    <x v="2"/>
    <x v="3"/>
    <x v="1"/>
    <n v="112"/>
    <n v="146.72"/>
    <n v="1232"/>
    <n v="1613.92"/>
    <x v="23"/>
    <x v="0"/>
    <x v="1"/>
  </r>
  <r>
    <d v="2022-01-17T00:00:00"/>
    <s v="P0040"/>
    <n v="4"/>
    <x v="1"/>
    <x v="0"/>
    <n v="0"/>
    <x v="17"/>
    <x v="1"/>
    <x v="4"/>
    <x v="1"/>
    <n v="90"/>
    <n v="115.2"/>
    <n v="360"/>
    <n v="460.8"/>
    <x v="30"/>
    <x v="0"/>
    <x v="1"/>
  </r>
  <r>
    <d v="2022-01-18T00:00:00"/>
    <s v="P0008"/>
    <n v="9"/>
    <x v="0"/>
    <x v="1"/>
    <n v="0"/>
    <x v="25"/>
    <x v="3"/>
    <x v="3"/>
    <x v="1"/>
    <n v="83"/>
    <n v="94.62"/>
    <n v="747"/>
    <n v="851.58"/>
    <x v="7"/>
    <x v="0"/>
    <x v="1"/>
  </r>
  <r>
    <d v="2022-01-20T00:00:00"/>
    <s v="P0021"/>
    <n v="2"/>
    <x v="2"/>
    <x v="1"/>
    <n v="0"/>
    <x v="32"/>
    <x v="0"/>
    <x v="1"/>
    <x v="0"/>
    <n v="126"/>
    <n v="162.54"/>
    <n v="252"/>
    <n v="325.08"/>
    <x v="9"/>
    <x v="0"/>
    <x v="1"/>
  </r>
  <r>
    <d v="2022-01-20T00:00:00"/>
    <s v="P0014"/>
    <n v="7"/>
    <x v="1"/>
    <x v="0"/>
    <n v="0"/>
    <x v="9"/>
    <x v="2"/>
    <x v="3"/>
    <x v="1"/>
    <n v="112"/>
    <n v="146.72"/>
    <n v="784"/>
    <n v="1027.04"/>
    <x v="9"/>
    <x v="0"/>
    <x v="1"/>
  </r>
  <r>
    <d v="2022-01-22T00:00:00"/>
    <s v="P0001"/>
    <n v="6"/>
    <x v="1"/>
    <x v="1"/>
    <n v="0"/>
    <x v="16"/>
    <x v="3"/>
    <x v="4"/>
    <x v="1"/>
    <n v="98"/>
    <n v="103.88"/>
    <n v="588"/>
    <n v="623.28"/>
    <x v="18"/>
    <x v="0"/>
    <x v="1"/>
  </r>
  <r>
    <d v="2022-01-23T00:00:00"/>
    <s v="P0002"/>
    <n v="5"/>
    <x v="0"/>
    <x v="1"/>
    <n v="0"/>
    <x v="29"/>
    <x v="3"/>
    <x v="3"/>
    <x v="1"/>
    <n v="105"/>
    <n v="142.80000000000001"/>
    <n v="525"/>
    <n v="714"/>
    <x v="19"/>
    <x v="0"/>
    <x v="1"/>
  </r>
  <r>
    <d v="2022-01-23T00:00:00"/>
    <s v="P0042"/>
    <n v="8"/>
    <x v="2"/>
    <x v="0"/>
    <n v="0"/>
    <x v="10"/>
    <x v="1"/>
    <x v="1"/>
    <x v="0"/>
    <n v="120"/>
    <n v="162"/>
    <n v="960"/>
    <n v="1296"/>
    <x v="19"/>
    <x v="0"/>
    <x v="1"/>
  </r>
  <r>
    <d v="2022-01-24T00:00:00"/>
    <s v="P0030"/>
    <n v="15"/>
    <x v="1"/>
    <x v="0"/>
    <n v="0"/>
    <x v="28"/>
    <x v="4"/>
    <x v="2"/>
    <x v="0"/>
    <n v="148"/>
    <n v="201.28"/>
    <n v="2220"/>
    <n v="3019.2"/>
    <x v="27"/>
    <x v="0"/>
    <x v="1"/>
  </r>
  <r>
    <d v="2022-01-25T00:00:00"/>
    <s v="P0017"/>
    <n v="14"/>
    <x v="2"/>
    <x v="1"/>
    <n v="0"/>
    <x v="39"/>
    <x v="2"/>
    <x v="2"/>
    <x v="0"/>
    <n v="134"/>
    <n v="156.78"/>
    <n v="1876"/>
    <n v="2194.92"/>
    <x v="11"/>
    <x v="0"/>
    <x v="1"/>
  </r>
  <r>
    <d v="2022-01-28T00:00:00"/>
    <s v="P0016"/>
    <n v="11"/>
    <x v="2"/>
    <x v="0"/>
    <n v="0"/>
    <x v="21"/>
    <x v="2"/>
    <x v="4"/>
    <x v="3"/>
    <n v="13"/>
    <n v="16.64"/>
    <n v="143"/>
    <n v="183.04000000000002"/>
    <x v="14"/>
    <x v="0"/>
    <x v="1"/>
  </r>
  <r>
    <d v="2022-01-31T00:00:00"/>
    <s v="P0023"/>
    <n v="6"/>
    <x v="1"/>
    <x v="1"/>
    <n v="0"/>
    <x v="12"/>
    <x v="0"/>
    <x v="2"/>
    <x v="0"/>
    <n v="141"/>
    <n v="149.46"/>
    <n v="846"/>
    <n v="896.76"/>
    <x v="25"/>
    <x v="0"/>
    <x v="1"/>
  </r>
  <r>
    <d v="2022-01-31T00:00:00"/>
    <s v="P0041"/>
    <n v="9"/>
    <x v="2"/>
    <x v="1"/>
    <n v="0"/>
    <x v="41"/>
    <x v="1"/>
    <x v="4"/>
    <x v="0"/>
    <n v="138"/>
    <n v="173.88"/>
    <n v="1242"/>
    <n v="1564.92"/>
    <x v="25"/>
    <x v="0"/>
    <x v="1"/>
  </r>
  <r>
    <d v="2022-02-01T00:00:00"/>
    <s v="P0005"/>
    <n v="9"/>
    <x v="2"/>
    <x v="1"/>
    <n v="0"/>
    <x v="24"/>
    <x v="3"/>
    <x v="2"/>
    <x v="0"/>
    <n v="133"/>
    <n v="155.61000000000001"/>
    <n v="1197"/>
    <n v="1400.4900000000002"/>
    <x v="0"/>
    <x v="1"/>
    <x v="1"/>
  </r>
  <r>
    <d v="2022-02-03T00:00:00"/>
    <s v="P0014"/>
    <n v="8"/>
    <x v="2"/>
    <x v="0"/>
    <n v="0"/>
    <x v="9"/>
    <x v="2"/>
    <x v="1"/>
    <x v="1"/>
    <n v="112"/>
    <n v="146.72"/>
    <n v="896"/>
    <n v="1173.76"/>
    <x v="2"/>
    <x v="1"/>
    <x v="1"/>
  </r>
  <r>
    <d v="2022-02-05T00:00:00"/>
    <s v="P0018"/>
    <n v="6"/>
    <x v="2"/>
    <x v="1"/>
    <n v="0"/>
    <x v="30"/>
    <x v="2"/>
    <x v="3"/>
    <x v="3"/>
    <n v="37"/>
    <n v="49.21"/>
    <n v="222"/>
    <n v="295.26"/>
    <x v="15"/>
    <x v="1"/>
    <x v="1"/>
  </r>
  <r>
    <d v="2022-02-06T00:00:00"/>
    <s v="P0002"/>
    <n v="6"/>
    <x v="2"/>
    <x v="1"/>
    <n v="0"/>
    <x v="29"/>
    <x v="3"/>
    <x v="0"/>
    <x v="1"/>
    <n v="105"/>
    <n v="142.80000000000001"/>
    <n v="630"/>
    <n v="856.80000000000007"/>
    <x v="16"/>
    <x v="1"/>
    <x v="1"/>
  </r>
  <r>
    <d v="2022-02-08T00:00:00"/>
    <s v="P0005"/>
    <n v="11"/>
    <x v="1"/>
    <x v="1"/>
    <n v="0"/>
    <x v="24"/>
    <x v="3"/>
    <x v="1"/>
    <x v="0"/>
    <n v="133"/>
    <n v="155.61000000000001"/>
    <n v="1463"/>
    <n v="1711.71"/>
    <x v="21"/>
    <x v="1"/>
    <x v="1"/>
  </r>
  <r>
    <d v="2022-02-08T00:00:00"/>
    <s v="P0004"/>
    <n v="3"/>
    <x v="1"/>
    <x v="1"/>
    <n v="0"/>
    <x v="3"/>
    <x v="3"/>
    <x v="1"/>
    <x v="2"/>
    <n v="44"/>
    <n v="48.84"/>
    <n v="132"/>
    <n v="146.52000000000001"/>
    <x v="21"/>
    <x v="1"/>
    <x v="1"/>
  </r>
  <r>
    <d v="2022-02-09T00:00:00"/>
    <s v="P0032"/>
    <n v="14"/>
    <x v="1"/>
    <x v="0"/>
    <n v="0"/>
    <x v="18"/>
    <x v="4"/>
    <x v="4"/>
    <x v="1"/>
    <n v="89"/>
    <n v="117.48"/>
    <n v="1246"/>
    <n v="1644.72"/>
    <x v="4"/>
    <x v="1"/>
    <x v="1"/>
  </r>
  <r>
    <d v="2022-02-12T00:00:00"/>
    <s v="P0010"/>
    <n v="13"/>
    <x v="2"/>
    <x v="1"/>
    <n v="0"/>
    <x v="20"/>
    <x v="2"/>
    <x v="2"/>
    <x v="0"/>
    <n v="148"/>
    <n v="164.28"/>
    <n v="1924"/>
    <n v="2135.64"/>
    <x v="6"/>
    <x v="1"/>
    <x v="1"/>
  </r>
  <r>
    <d v="2022-02-14T00:00:00"/>
    <s v="P0026"/>
    <n v="8"/>
    <x v="1"/>
    <x v="1"/>
    <n v="0"/>
    <x v="42"/>
    <x v="4"/>
    <x v="3"/>
    <x v="3"/>
    <n v="18"/>
    <n v="24.66"/>
    <n v="144"/>
    <n v="197.28"/>
    <x v="29"/>
    <x v="1"/>
    <x v="1"/>
  </r>
  <r>
    <d v="2022-02-14T00:00:00"/>
    <s v="P0028"/>
    <n v="3"/>
    <x v="2"/>
    <x v="1"/>
    <n v="0"/>
    <x v="33"/>
    <x v="4"/>
    <x v="4"/>
    <x v="3"/>
    <n v="37"/>
    <n v="41.81"/>
    <n v="111"/>
    <n v="125.43"/>
    <x v="29"/>
    <x v="1"/>
    <x v="1"/>
  </r>
  <r>
    <d v="2022-02-16T00:00:00"/>
    <s v="P0032"/>
    <n v="1"/>
    <x v="1"/>
    <x v="1"/>
    <n v="0"/>
    <x v="18"/>
    <x v="4"/>
    <x v="2"/>
    <x v="1"/>
    <n v="89"/>
    <n v="117.48"/>
    <n v="89"/>
    <n v="117.48"/>
    <x v="23"/>
    <x v="1"/>
    <x v="1"/>
  </r>
  <r>
    <d v="2022-02-19T00:00:00"/>
    <s v="P0002"/>
    <n v="13"/>
    <x v="1"/>
    <x v="1"/>
    <n v="0"/>
    <x v="29"/>
    <x v="3"/>
    <x v="3"/>
    <x v="1"/>
    <n v="105"/>
    <n v="142.80000000000001"/>
    <n v="1365"/>
    <n v="1856.4"/>
    <x v="8"/>
    <x v="1"/>
    <x v="1"/>
  </r>
  <r>
    <d v="2022-02-20T00:00:00"/>
    <s v="P0012"/>
    <n v="6"/>
    <x v="2"/>
    <x v="1"/>
    <n v="0"/>
    <x v="35"/>
    <x v="2"/>
    <x v="2"/>
    <x v="1"/>
    <n v="73"/>
    <n v="94.17"/>
    <n v="438"/>
    <n v="565.02"/>
    <x v="9"/>
    <x v="1"/>
    <x v="1"/>
  </r>
  <r>
    <d v="2022-02-23T00:00:00"/>
    <s v="P0013"/>
    <n v="6"/>
    <x v="1"/>
    <x v="0"/>
    <n v="0"/>
    <x v="2"/>
    <x v="2"/>
    <x v="0"/>
    <x v="1"/>
    <n v="112"/>
    <n v="122.08"/>
    <n v="672"/>
    <n v="732.48"/>
    <x v="19"/>
    <x v="1"/>
    <x v="1"/>
  </r>
  <r>
    <d v="2022-02-23T00:00:00"/>
    <s v="P0016"/>
    <n v="15"/>
    <x v="1"/>
    <x v="1"/>
    <n v="0"/>
    <x v="21"/>
    <x v="2"/>
    <x v="4"/>
    <x v="3"/>
    <n v="13"/>
    <n v="16.64"/>
    <n v="195"/>
    <n v="249.60000000000002"/>
    <x v="19"/>
    <x v="1"/>
    <x v="1"/>
  </r>
  <r>
    <d v="2022-02-23T00:00:00"/>
    <s v="P0036"/>
    <n v="8"/>
    <x v="2"/>
    <x v="0"/>
    <n v="0"/>
    <x v="43"/>
    <x v="4"/>
    <x v="3"/>
    <x v="1"/>
    <n v="90"/>
    <n v="96.3"/>
    <n v="720"/>
    <n v="770.4"/>
    <x v="19"/>
    <x v="1"/>
    <x v="1"/>
  </r>
  <r>
    <d v="2022-02-27T00:00:00"/>
    <s v="P0012"/>
    <n v="7"/>
    <x v="2"/>
    <x v="1"/>
    <n v="0"/>
    <x v="35"/>
    <x v="2"/>
    <x v="4"/>
    <x v="1"/>
    <n v="73"/>
    <n v="94.17"/>
    <n v="511"/>
    <n v="659.19"/>
    <x v="13"/>
    <x v="1"/>
    <x v="1"/>
  </r>
  <r>
    <d v="2022-02-27T00:00:00"/>
    <s v="P0005"/>
    <n v="15"/>
    <x v="2"/>
    <x v="0"/>
    <n v="0"/>
    <x v="24"/>
    <x v="3"/>
    <x v="4"/>
    <x v="0"/>
    <n v="133"/>
    <n v="155.61000000000001"/>
    <n v="1995"/>
    <n v="2334.15"/>
    <x v="13"/>
    <x v="1"/>
    <x v="1"/>
  </r>
  <r>
    <d v="2022-02-28T00:00:00"/>
    <s v="P0037"/>
    <n v="15"/>
    <x v="2"/>
    <x v="1"/>
    <n v="0"/>
    <x v="8"/>
    <x v="1"/>
    <x v="4"/>
    <x v="1"/>
    <n v="67"/>
    <n v="85.76"/>
    <n v="1005"/>
    <n v="1286.4000000000001"/>
    <x v="14"/>
    <x v="1"/>
    <x v="1"/>
  </r>
  <r>
    <d v="2022-03-04T00:00:00"/>
    <s v="P0026"/>
    <n v="13"/>
    <x v="0"/>
    <x v="0"/>
    <n v="0"/>
    <x v="42"/>
    <x v="4"/>
    <x v="1"/>
    <x v="3"/>
    <n v="18"/>
    <n v="24.66"/>
    <n v="234"/>
    <n v="320.58"/>
    <x v="3"/>
    <x v="2"/>
    <x v="1"/>
  </r>
  <r>
    <d v="2022-03-06T00:00:00"/>
    <s v="P0004"/>
    <n v="2"/>
    <x v="2"/>
    <x v="1"/>
    <n v="0"/>
    <x v="3"/>
    <x v="3"/>
    <x v="1"/>
    <x v="2"/>
    <n v="44"/>
    <n v="48.84"/>
    <n v="88"/>
    <n v="97.68"/>
    <x v="16"/>
    <x v="2"/>
    <x v="1"/>
  </r>
  <r>
    <d v="2022-03-07T00:00:00"/>
    <s v="P0003"/>
    <n v="1"/>
    <x v="2"/>
    <x v="1"/>
    <n v="0"/>
    <x v="6"/>
    <x v="3"/>
    <x v="1"/>
    <x v="1"/>
    <n v="71"/>
    <n v="80.94"/>
    <n v="71"/>
    <n v="80.94"/>
    <x v="20"/>
    <x v="2"/>
    <x v="1"/>
  </r>
  <r>
    <d v="2022-03-08T00:00:00"/>
    <s v="P0044"/>
    <n v="6"/>
    <x v="2"/>
    <x v="0"/>
    <n v="0"/>
    <x v="11"/>
    <x v="1"/>
    <x v="4"/>
    <x v="1"/>
    <n v="76"/>
    <n v="82.08"/>
    <n v="456"/>
    <n v="492.48"/>
    <x v="21"/>
    <x v="2"/>
    <x v="1"/>
  </r>
  <r>
    <d v="2022-03-09T00:00:00"/>
    <s v="P0030"/>
    <n v="3"/>
    <x v="2"/>
    <x v="0"/>
    <n v="0"/>
    <x v="28"/>
    <x v="4"/>
    <x v="1"/>
    <x v="0"/>
    <n v="148"/>
    <n v="201.28"/>
    <n v="444"/>
    <n v="603.84"/>
    <x v="4"/>
    <x v="2"/>
    <x v="1"/>
  </r>
  <r>
    <d v="2022-03-09T00:00:00"/>
    <s v="P0004"/>
    <n v="11"/>
    <x v="1"/>
    <x v="1"/>
    <n v="0"/>
    <x v="3"/>
    <x v="3"/>
    <x v="2"/>
    <x v="2"/>
    <n v="44"/>
    <n v="48.84"/>
    <n v="484"/>
    <n v="537.24"/>
    <x v="4"/>
    <x v="2"/>
    <x v="1"/>
  </r>
  <r>
    <d v="2022-03-10T00:00:00"/>
    <s v="P0033"/>
    <n v="12"/>
    <x v="0"/>
    <x v="0"/>
    <n v="0"/>
    <x v="38"/>
    <x v="4"/>
    <x v="1"/>
    <x v="1"/>
    <n v="95"/>
    <n v="119.7"/>
    <n v="1140"/>
    <n v="1436.4"/>
    <x v="26"/>
    <x v="2"/>
    <x v="1"/>
  </r>
  <r>
    <d v="2022-03-14T00:00:00"/>
    <s v="P0016"/>
    <n v="2"/>
    <x v="2"/>
    <x v="1"/>
    <n v="0"/>
    <x v="21"/>
    <x v="2"/>
    <x v="3"/>
    <x v="3"/>
    <n v="13"/>
    <n v="16.64"/>
    <n v="26"/>
    <n v="33.28"/>
    <x v="29"/>
    <x v="2"/>
    <x v="1"/>
  </r>
  <r>
    <d v="2022-03-14T00:00:00"/>
    <s v="P0026"/>
    <n v="13"/>
    <x v="2"/>
    <x v="0"/>
    <n v="0"/>
    <x v="42"/>
    <x v="4"/>
    <x v="1"/>
    <x v="3"/>
    <n v="18"/>
    <n v="24.66"/>
    <n v="234"/>
    <n v="320.58"/>
    <x v="29"/>
    <x v="2"/>
    <x v="1"/>
  </r>
  <r>
    <d v="2022-03-18T00:00:00"/>
    <s v="P0019"/>
    <n v="2"/>
    <x v="1"/>
    <x v="1"/>
    <n v="0"/>
    <x v="40"/>
    <x v="2"/>
    <x v="1"/>
    <x v="0"/>
    <n v="150"/>
    <n v="210"/>
    <n v="300"/>
    <n v="420"/>
    <x v="7"/>
    <x v="2"/>
    <x v="1"/>
  </r>
  <r>
    <d v="2022-03-18T00:00:00"/>
    <s v="P0027"/>
    <n v="10"/>
    <x v="2"/>
    <x v="1"/>
    <n v="0"/>
    <x v="26"/>
    <x v="4"/>
    <x v="0"/>
    <x v="2"/>
    <n v="48"/>
    <n v="57.120000000000005"/>
    <n v="480"/>
    <n v="571.20000000000005"/>
    <x v="7"/>
    <x v="2"/>
    <x v="1"/>
  </r>
  <r>
    <d v="2022-03-19T00:00:00"/>
    <s v="P0041"/>
    <n v="6"/>
    <x v="0"/>
    <x v="1"/>
    <n v="0"/>
    <x v="41"/>
    <x v="1"/>
    <x v="4"/>
    <x v="0"/>
    <n v="138"/>
    <n v="173.88"/>
    <n v="828"/>
    <n v="1043.28"/>
    <x v="8"/>
    <x v="2"/>
    <x v="1"/>
  </r>
  <r>
    <d v="2022-03-23T00:00:00"/>
    <s v="P0032"/>
    <n v="9"/>
    <x v="2"/>
    <x v="1"/>
    <n v="0"/>
    <x v="18"/>
    <x v="4"/>
    <x v="3"/>
    <x v="1"/>
    <n v="89"/>
    <n v="117.48"/>
    <n v="801"/>
    <n v="1057.32"/>
    <x v="19"/>
    <x v="2"/>
    <x v="1"/>
  </r>
  <r>
    <d v="2022-03-25T00:00:00"/>
    <s v="P0001"/>
    <n v="2"/>
    <x v="0"/>
    <x v="0"/>
    <n v="0"/>
    <x v="16"/>
    <x v="3"/>
    <x v="2"/>
    <x v="1"/>
    <n v="98"/>
    <n v="103.88"/>
    <n v="196"/>
    <n v="207.76"/>
    <x v="11"/>
    <x v="2"/>
    <x v="1"/>
  </r>
  <r>
    <d v="2022-03-25T00:00:00"/>
    <s v="P0030"/>
    <n v="11"/>
    <x v="2"/>
    <x v="0"/>
    <n v="0"/>
    <x v="28"/>
    <x v="4"/>
    <x v="4"/>
    <x v="0"/>
    <n v="148"/>
    <n v="201.28"/>
    <n v="1628"/>
    <n v="2214.08"/>
    <x v="11"/>
    <x v="2"/>
    <x v="1"/>
  </r>
  <r>
    <d v="2022-03-29T00:00:00"/>
    <s v="P0032"/>
    <n v="12"/>
    <x v="1"/>
    <x v="0"/>
    <n v="0"/>
    <x v="18"/>
    <x v="4"/>
    <x v="2"/>
    <x v="1"/>
    <n v="89"/>
    <n v="117.48"/>
    <n v="1068"/>
    <n v="1409.76"/>
    <x v="28"/>
    <x v="2"/>
    <x v="1"/>
  </r>
  <r>
    <d v="2022-03-30T00:00:00"/>
    <s v="P0001"/>
    <n v="13"/>
    <x v="1"/>
    <x v="1"/>
    <n v="0"/>
    <x v="16"/>
    <x v="3"/>
    <x v="2"/>
    <x v="1"/>
    <n v="98"/>
    <n v="103.88"/>
    <n v="1274"/>
    <n v="1350.44"/>
    <x v="24"/>
    <x v="2"/>
    <x v="1"/>
  </r>
  <r>
    <d v="2022-04-01T00:00:00"/>
    <s v="P0002"/>
    <n v="2"/>
    <x v="1"/>
    <x v="1"/>
    <n v="0"/>
    <x v="29"/>
    <x v="3"/>
    <x v="0"/>
    <x v="1"/>
    <n v="105"/>
    <n v="142.80000000000001"/>
    <n v="210"/>
    <n v="285.60000000000002"/>
    <x v="0"/>
    <x v="3"/>
    <x v="1"/>
  </r>
  <r>
    <d v="2022-04-02T00:00:00"/>
    <s v="P0002"/>
    <n v="3"/>
    <x v="2"/>
    <x v="1"/>
    <n v="0"/>
    <x v="29"/>
    <x v="3"/>
    <x v="1"/>
    <x v="1"/>
    <n v="105"/>
    <n v="142.80000000000001"/>
    <n v="315"/>
    <n v="428.40000000000003"/>
    <x v="1"/>
    <x v="3"/>
    <x v="1"/>
  </r>
  <r>
    <d v="2022-04-06T00:00:00"/>
    <s v="P0040"/>
    <n v="2"/>
    <x v="0"/>
    <x v="1"/>
    <n v="0"/>
    <x v="17"/>
    <x v="1"/>
    <x v="3"/>
    <x v="1"/>
    <n v="90"/>
    <n v="115.2"/>
    <n v="180"/>
    <n v="230.4"/>
    <x v="16"/>
    <x v="3"/>
    <x v="1"/>
  </r>
  <r>
    <d v="2022-04-07T00:00:00"/>
    <s v="P0026"/>
    <n v="7"/>
    <x v="2"/>
    <x v="0"/>
    <n v="0"/>
    <x v="42"/>
    <x v="4"/>
    <x v="0"/>
    <x v="3"/>
    <n v="18"/>
    <n v="24.66"/>
    <n v="126"/>
    <n v="172.62"/>
    <x v="20"/>
    <x v="3"/>
    <x v="1"/>
  </r>
  <r>
    <d v="2022-04-09T00:00:00"/>
    <s v="P0039"/>
    <n v="12"/>
    <x v="0"/>
    <x v="1"/>
    <n v="0"/>
    <x v="34"/>
    <x v="1"/>
    <x v="2"/>
    <x v="3"/>
    <n v="37"/>
    <n v="42.55"/>
    <n v="444"/>
    <n v="510.59999999999997"/>
    <x v="4"/>
    <x v="3"/>
    <x v="1"/>
  </r>
  <r>
    <d v="2022-04-09T00:00:00"/>
    <s v="P0002"/>
    <n v="9"/>
    <x v="1"/>
    <x v="0"/>
    <n v="0"/>
    <x v="29"/>
    <x v="3"/>
    <x v="3"/>
    <x v="1"/>
    <n v="105"/>
    <n v="142.80000000000001"/>
    <n v="945"/>
    <n v="1285.2"/>
    <x v="4"/>
    <x v="3"/>
    <x v="1"/>
  </r>
  <r>
    <d v="2022-04-13T00:00:00"/>
    <s v="P0016"/>
    <n v="14"/>
    <x v="0"/>
    <x v="0"/>
    <n v="0"/>
    <x v="21"/>
    <x v="2"/>
    <x v="2"/>
    <x v="3"/>
    <n v="13"/>
    <n v="16.64"/>
    <n v="182"/>
    <n v="232.96"/>
    <x v="22"/>
    <x v="3"/>
    <x v="1"/>
  </r>
  <r>
    <d v="2022-04-18T00:00:00"/>
    <s v="P0041"/>
    <n v="9"/>
    <x v="2"/>
    <x v="1"/>
    <n v="0"/>
    <x v="41"/>
    <x v="1"/>
    <x v="1"/>
    <x v="0"/>
    <n v="138"/>
    <n v="173.88"/>
    <n v="1242"/>
    <n v="1564.92"/>
    <x v="7"/>
    <x v="3"/>
    <x v="1"/>
  </r>
  <r>
    <d v="2022-04-20T00:00:00"/>
    <s v="P0018"/>
    <n v="2"/>
    <x v="0"/>
    <x v="0"/>
    <n v="0"/>
    <x v="30"/>
    <x v="2"/>
    <x v="2"/>
    <x v="3"/>
    <n v="37"/>
    <n v="49.21"/>
    <n v="74"/>
    <n v="98.42"/>
    <x v="9"/>
    <x v="3"/>
    <x v="1"/>
  </r>
  <r>
    <d v="2022-04-20T00:00:00"/>
    <s v="P0012"/>
    <n v="4"/>
    <x v="2"/>
    <x v="0"/>
    <n v="0"/>
    <x v="35"/>
    <x v="2"/>
    <x v="1"/>
    <x v="1"/>
    <n v="73"/>
    <n v="94.17"/>
    <n v="292"/>
    <n v="376.68"/>
    <x v="9"/>
    <x v="3"/>
    <x v="1"/>
  </r>
  <r>
    <d v="2022-04-21T00:00:00"/>
    <s v="P0030"/>
    <n v="2"/>
    <x v="2"/>
    <x v="1"/>
    <n v="0"/>
    <x v="28"/>
    <x v="4"/>
    <x v="3"/>
    <x v="0"/>
    <n v="148"/>
    <n v="201.28"/>
    <n v="296"/>
    <n v="402.56"/>
    <x v="10"/>
    <x v="3"/>
    <x v="1"/>
  </r>
  <r>
    <d v="2022-04-21T00:00:00"/>
    <s v="P0026"/>
    <n v="14"/>
    <x v="1"/>
    <x v="0"/>
    <n v="0"/>
    <x v="42"/>
    <x v="4"/>
    <x v="2"/>
    <x v="3"/>
    <n v="18"/>
    <n v="24.66"/>
    <n v="252"/>
    <n v="345.24"/>
    <x v="10"/>
    <x v="3"/>
    <x v="1"/>
  </r>
  <r>
    <d v="2022-04-23T00:00:00"/>
    <s v="P0044"/>
    <n v="15"/>
    <x v="1"/>
    <x v="0"/>
    <n v="0"/>
    <x v="11"/>
    <x v="1"/>
    <x v="2"/>
    <x v="1"/>
    <n v="76"/>
    <n v="82.08"/>
    <n v="1140"/>
    <n v="1231.2"/>
    <x v="19"/>
    <x v="3"/>
    <x v="1"/>
  </r>
  <r>
    <d v="2022-04-24T00:00:00"/>
    <s v="P0034"/>
    <n v="4"/>
    <x v="2"/>
    <x v="0"/>
    <n v="0"/>
    <x v="13"/>
    <x v="4"/>
    <x v="1"/>
    <x v="2"/>
    <n v="55"/>
    <n v="58.3"/>
    <n v="220"/>
    <n v="233.2"/>
    <x v="27"/>
    <x v="3"/>
    <x v="1"/>
  </r>
  <r>
    <d v="2022-04-25T00:00:00"/>
    <s v="P0004"/>
    <n v="9"/>
    <x v="2"/>
    <x v="1"/>
    <n v="0"/>
    <x v="3"/>
    <x v="3"/>
    <x v="2"/>
    <x v="2"/>
    <n v="44"/>
    <n v="48.84"/>
    <n v="396"/>
    <n v="439.56000000000006"/>
    <x v="11"/>
    <x v="3"/>
    <x v="1"/>
  </r>
  <r>
    <d v="2022-04-25T00:00:00"/>
    <s v="P0003"/>
    <n v="8"/>
    <x v="1"/>
    <x v="0"/>
    <n v="0"/>
    <x v="6"/>
    <x v="3"/>
    <x v="2"/>
    <x v="1"/>
    <n v="71"/>
    <n v="80.94"/>
    <n v="568"/>
    <n v="647.52"/>
    <x v="11"/>
    <x v="3"/>
    <x v="1"/>
  </r>
  <r>
    <d v="2022-04-26T00:00:00"/>
    <s v="P0027"/>
    <n v="2"/>
    <x v="2"/>
    <x v="1"/>
    <n v="0"/>
    <x v="26"/>
    <x v="4"/>
    <x v="4"/>
    <x v="2"/>
    <n v="48"/>
    <n v="57.120000000000005"/>
    <n v="96"/>
    <n v="114.24000000000001"/>
    <x v="12"/>
    <x v="3"/>
    <x v="1"/>
  </r>
  <r>
    <d v="2022-04-28T00:00:00"/>
    <s v="P0014"/>
    <n v="14"/>
    <x v="2"/>
    <x v="1"/>
    <n v="0"/>
    <x v="9"/>
    <x v="2"/>
    <x v="1"/>
    <x v="1"/>
    <n v="112"/>
    <n v="146.72"/>
    <n v="1568"/>
    <n v="2054.08"/>
    <x v="14"/>
    <x v="3"/>
    <x v="1"/>
  </r>
  <r>
    <d v="2022-04-30T00:00:00"/>
    <s v="P0016"/>
    <n v="13"/>
    <x v="1"/>
    <x v="0"/>
    <n v="0"/>
    <x v="21"/>
    <x v="2"/>
    <x v="3"/>
    <x v="3"/>
    <n v="13"/>
    <n v="16.64"/>
    <n v="169"/>
    <n v="216.32"/>
    <x v="24"/>
    <x v="3"/>
    <x v="1"/>
  </r>
  <r>
    <d v="2022-04-30T00:00:00"/>
    <s v="P0027"/>
    <n v="8"/>
    <x v="2"/>
    <x v="0"/>
    <n v="0"/>
    <x v="26"/>
    <x v="4"/>
    <x v="0"/>
    <x v="2"/>
    <n v="48"/>
    <n v="57.120000000000005"/>
    <n v="384"/>
    <n v="456.96000000000004"/>
    <x v="24"/>
    <x v="3"/>
    <x v="1"/>
  </r>
  <r>
    <d v="2022-05-01T00:00:00"/>
    <s v="P0034"/>
    <n v="9"/>
    <x v="0"/>
    <x v="0"/>
    <n v="0"/>
    <x v="13"/>
    <x v="4"/>
    <x v="4"/>
    <x v="2"/>
    <n v="55"/>
    <n v="58.3"/>
    <n v="495"/>
    <n v="524.69999999999993"/>
    <x v="0"/>
    <x v="4"/>
    <x v="1"/>
  </r>
  <r>
    <d v="2022-05-01T00:00:00"/>
    <s v="P0033"/>
    <n v="6"/>
    <x v="1"/>
    <x v="0"/>
    <n v="0"/>
    <x v="38"/>
    <x v="4"/>
    <x v="0"/>
    <x v="1"/>
    <n v="95"/>
    <n v="119.7"/>
    <n v="570"/>
    <n v="718.2"/>
    <x v="0"/>
    <x v="4"/>
    <x v="1"/>
  </r>
  <r>
    <d v="2022-05-02T00:00:00"/>
    <s v="P0013"/>
    <n v="4"/>
    <x v="1"/>
    <x v="1"/>
    <n v="0"/>
    <x v="2"/>
    <x v="2"/>
    <x v="0"/>
    <x v="1"/>
    <n v="112"/>
    <n v="122.08"/>
    <n v="448"/>
    <n v="488.32"/>
    <x v="1"/>
    <x v="4"/>
    <x v="1"/>
  </r>
  <r>
    <d v="2022-05-04T00:00:00"/>
    <s v="P0020"/>
    <n v="10"/>
    <x v="2"/>
    <x v="0"/>
    <n v="0"/>
    <x v="14"/>
    <x v="0"/>
    <x v="1"/>
    <x v="2"/>
    <n v="61"/>
    <n v="76.25"/>
    <n v="610"/>
    <n v="762.5"/>
    <x v="3"/>
    <x v="4"/>
    <x v="1"/>
  </r>
  <r>
    <d v="2022-05-06T00:00:00"/>
    <s v="P0034"/>
    <n v="7"/>
    <x v="2"/>
    <x v="0"/>
    <n v="0"/>
    <x v="13"/>
    <x v="4"/>
    <x v="0"/>
    <x v="2"/>
    <n v="55"/>
    <n v="58.3"/>
    <n v="385"/>
    <n v="408.09999999999997"/>
    <x v="16"/>
    <x v="4"/>
    <x v="1"/>
  </r>
  <r>
    <d v="2022-05-07T00:00:00"/>
    <s v="P0015"/>
    <n v="4"/>
    <x v="1"/>
    <x v="1"/>
    <n v="0"/>
    <x v="27"/>
    <x v="2"/>
    <x v="2"/>
    <x v="3"/>
    <n v="12"/>
    <n v="15.719999999999999"/>
    <n v="48"/>
    <n v="62.879999999999995"/>
    <x v="20"/>
    <x v="4"/>
    <x v="1"/>
  </r>
  <r>
    <d v="2022-05-07T00:00:00"/>
    <s v="P0027"/>
    <n v="1"/>
    <x v="1"/>
    <x v="0"/>
    <n v="0"/>
    <x v="26"/>
    <x v="4"/>
    <x v="1"/>
    <x v="2"/>
    <n v="48"/>
    <n v="57.120000000000005"/>
    <n v="48"/>
    <n v="57.120000000000005"/>
    <x v="20"/>
    <x v="4"/>
    <x v="1"/>
  </r>
  <r>
    <d v="2022-05-08T00:00:00"/>
    <s v="P0022"/>
    <n v="7"/>
    <x v="1"/>
    <x v="0"/>
    <n v="0"/>
    <x v="22"/>
    <x v="0"/>
    <x v="4"/>
    <x v="0"/>
    <n v="121"/>
    <n v="141.57"/>
    <n v="847"/>
    <n v="990.99"/>
    <x v="21"/>
    <x v="4"/>
    <x v="1"/>
  </r>
  <r>
    <d v="2022-05-09T00:00:00"/>
    <s v="P0017"/>
    <n v="12"/>
    <x v="0"/>
    <x v="1"/>
    <n v="0"/>
    <x v="39"/>
    <x v="2"/>
    <x v="2"/>
    <x v="0"/>
    <n v="134"/>
    <n v="156.78"/>
    <n v="1608"/>
    <n v="1881.3600000000001"/>
    <x v="4"/>
    <x v="4"/>
    <x v="1"/>
  </r>
  <r>
    <d v="2022-05-10T00:00:00"/>
    <s v="P0009"/>
    <n v="6"/>
    <x v="2"/>
    <x v="0"/>
    <n v="0"/>
    <x v="37"/>
    <x v="3"/>
    <x v="1"/>
    <x v="3"/>
    <n v="6"/>
    <n v="7.8599999999999994"/>
    <n v="36"/>
    <n v="47.16"/>
    <x v="26"/>
    <x v="4"/>
    <x v="1"/>
  </r>
  <r>
    <d v="2022-05-12T00:00:00"/>
    <s v="P0011"/>
    <n v="7"/>
    <x v="1"/>
    <x v="1"/>
    <n v="0"/>
    <x v="31"/>
    <x v="2"/>
    <x v="1"/>
    <x v="2"/>
    <n v="44"/>
    <n v="48.4"/>
    <n v="308"/>
    <n v="338.8"/>
    <x v="6"/>
    <x v="4"/>
    <x v="1"/>
  </r>
  <r>
    <d v="2022-05-13T00:00:00"/>
    <s v="P0012"/>
    <n v="5"/>
    <x v="2"/>
    <x v="0"/>
    <n v="0"/>
    <x v="35"/>
    <x v="2"/>
    <x v="1"/>
    <x v="1"/>
    <n v="73"/>
    <n v="94.17"/>
    <n v="365"/>
    <n v="470.85"/>
    <x v="22"/>
    <x v="4"/>
    <x v="1"/>
  </r>
  <r>
    <d v="2022-05-14T00:00:00"/>
    <s v="P0008"/>
    <n v="14"/>
    <x v="2"/>
    <x v="1"/>
    <n v="0"/>
    <x v="25"/>
    <x v="3"/>
    <x v="2"/>
    <x v="1"/>
    <n v="83"/>
    <n v="94.62"/>
    <n v="1162"/>
    <n v="1324.68"/>
    <x v="29"/>
    <x v="4"/>
    <x v="1"/>
  </r>
  <r>
    <d v="2022-05-15T00:00:00"/>
    <s v="P0020"/>
    <n v="5"/>
    <x v="1"/>
    <x v="0"/>
    <n v="0"/>
    <x v="14"/>
    <x v="0"/>
    <x v="2"/>
    <x v="2"/>
    <n v="61"/>
    <n v="76.25"/>
    <n v="305"/>
    <n v="381.25"/>
    <x v="17"/>
    <x v="4"/>
    <x v="1"/>
  </r>
  <r>
    <d v="2022-05-16T00:00:00"/>
    <s v="P0010"/>
    <n v="13"/>
    <x v="2"/>
    <x v="1"/>
    <n v="0"/>
    <x v="20"/>
    <x v="2"/>
    <x v="2"/>
    <x v="0"/>
    <n v="148"/>
    <n v="164.28"/>
    <n v="1924"/>
    <n v="2135.64"/>
    <x v="23"/>
    <x v="4"/>
    <x v="1"/>
  </r>
  <r>
    <d v="2022-05-16T00:00:00"/>
    <s v="P0031"/>
    <n v="13"/>
    <x v="1"/>
    <x v="0"/>
    <n v="0"/>
    <x v="5"/>
    <x v="4"/>
    <x v="3"/>
    <x v="1"/>
    <n v="93"/>
    <n v="104.16"/>
    <n v="1209"/>
    <n v="1354.08"/>
    <x v="23"/>
    <x v="4"/>
    <x v="1"/>
  </r>
  <r>
    <d v="2022-05-17T00:00:00"/>
    <s v="P0027"/>
    <n v="8"/>
    <x v="2"/>
    <x v="1"/>
    <n v="0"/>
    <x v="26"/>
    <x v="4"/>
    <x v="4"/>
    <x v="2"/>
    <n v="48"/>
    <n v="57.120000000000005"/>
    <n v="384"/>
    <n v="456.96000000000004"/>
    <x v="30"/>
    <x v="4"/>
    <x v="1"/>
  </r>
  <r>
    <d v="2022-05-18T00:00:00"/>
    <s v="P0027"/>
    <n v="4"/>
    <x v="0"/>
    <x v="0"/>
    <n v="0"/>
    <x v="26"/>
    <x v="4"/>
    <x v="4"/>
    <x v="2"/>
    <n v="48"/>
    <n v="57.120000000000005"/>
    <n v="192"/>
    <n v="228.48000000000002"/>
    <x v="7"/>
    <x v="4"/>
    <x v="1"/>
  </r>
  <r>
    <d v="2022-05-18T00:00:00"/>
    <s v="P0038"/>
    <n v="8"/>
    <x v="0"/>
    <x v="0"/>
    <n v="0"/>
    <x v="1"/>
    <x v="1"/>
    <x v="3"/>
    <x v="1"/>
    <n v="72"/>
    <n v="79.92"/>
    <n v="576"/>
    <n v="639.36"/>
    <x v="7"/>
    <x v="4"/>
    <x v="1"/>
  </r>
  <r>
    <d v="2022-05-20T00:00:00"/>
    <s v="P0044"/>
    <n v="15"/>
    <x v="1"/>
    <x v="1"/>
    <n v="0"/>
    <x v="11"/>
    <x v="1"/>
    <x v="3"/>
    <x v="1"/>
    <n v="76"/>
    <n v="82.08"/>
    <n v="1140"/>
    <n v="1231.2"/>
    <x v="9"/>
    <x v="4"/>
    <x v="1"/>
  </r>
  <r>
    <d v="2022-05-22T00:00:00"/>
    <s v="P0015"/>
    <n v="12"/>
    <x v="2"/>
    <x v="0"/>
    <n v="0"/>
    <x v="27"/>
    <x v="2"/>
    <x v="3"/>
    <x v="3"/>
    <n v="12"/>
    <n v="15.719999999999999"/>
    <n v="144"/>
    <n v="188.64"/>
    <x v="18"/>
    <x v="4"/>
    <x v="1"/>
  </r>
  <r>
    <d v="2022-05-25T00:00:00"/>
    <s v="P0002"/>
    <n v="7"/>
    <x v="1"/>
    <x v="0"/>
    <n v="0"/>
    <x v="29"/>
    <x v="3"/>
    <x v="1"/>
    <x v="1"/>
    <n v="105"/>
    <n v="142.80000000000001"/>
    <n v="735"/>
    <n v="999.60000000000014"/>
    <x v="11"/>
    <x v="4"/>
    <x v="1"/>
  </r>
  <r>
    <d v="2022-05-26T00:00:00"/>
    <s v="P0028"/>
    <n v="2"/>
    <x v="2"/>
    <x v="0"/>
    <n v="0"/>
    <x v="33"/>
    <x v="4"/>
    <x v="2"/>
    <x v="3"/>
    <n v="37"/>
    <n v="41.81"/>
    <n v="74"/>
    <n v="83.62"/>
    <x v="12"/>
    <x v="4"/>
    <x v="1"/>
  </r>
  <r>
    <d v="2022-05-26T00:00:00"/>
    <s v="P0027"/>
    <n v="2"/>
    <x v="1"/>
    <x v="0"/>
    <n v="0"/>
    <x v="26"/>
    <x v="4"/>
    <x v="1"/>
    <x v="2"/>
    <n v="48"/>
    <n v="57.120000000000005"/>
    <n v="96"/>
    <n v="114.24000000000001"/>
    <x v="12"/>
    <x v="4"/>
    <x v="1"/>
  </r>
  <r>
    <d v="2022-05-28T00:00:00"/>
    <s v="P0041"/>
    <n v="10"/>
    <x v="0"/>
    <x v="1"/>
    <n v="0"/>
    <x v="41"/>
    <x v="1"/>
    <x v="3"/>
    <x v="0"/>
    <n v="138"/>
    <n v="173.88"/>
    <n v="1380"/>
    <n v="1738.8"/>
    <x v="14"/>
    <x v="4"/>
    <x v="1"/>
  </r>
  <r>
    <d v="2022-05-28T00:00:00"/>
    <s v="P0008"/>
    <n v="5"/>
    <x v="0"/>
    <x v="0"/>
    <n v="0"/>
    <x v="25"/>
    <x v="3"/>
    <x v="3"/>
    <x v="1"/>
    <n v="83"/>
    <n v="94.62"/>
    <n v="415"/>
    <n v="473.1"/>
    <x v="14"/>
    <x v="4"/>
    <x v="1"/>
  </r>
  <r>
    <d v="2022-05-28T00:00:00"/>
    <s v="P0010"/>
    <n v="9"/>
    <x v="1"/>
    <x v="1"/>
    <n v="0"/>
    <x v="20"/>
    <x v="2"/>
    <x v="2"/>
    <x v="0"/>
    <n v="148"/>
    <n v="164.28"/>
    <n v="1332"/>
    <n v="1478.52"/>
    <x v="14"/>
    <x v="4"/>
    <x v="1"/>
  </r>
  <r>
    <d v="2022-05-28T00:00:00"/>
    <s v="P0004"/>
    <n v="12"/>
    <x v="1"/>
    <x v="0"/>
    <n v="0"/>
    <x v="3"/>
    <x v="3"/>
    <x v="4"/>
    <x v="2"/>
    <n v="44"/>
    <n v="48.84"/>
    <n v="528"/>
    <n v="586.08000000000004"/>
    <x v="14"/>
    <x v="4"/>
    <x v="1"/>
  </r>
  <r>
    <d v="2022-05-28T00:00:00"/>
    <s v="P0020"/>
    <n v="14"/>
    <x v="2"/>
    <x v="1"/>
    <n v="0"/>
    <x v="14"/>
    <x v="0"/>
    <x v="4"/>
    <x v="2"/>
    <n v="61"/>
    <n v="76.25"/>
    <n v="854"/>
    <n v="1067.5"/>
    <x v="14"/>
    <x v="4"/>
    <x v="1"/>
  </r>
  <r>
    <d v="2022-05-30T00:00:00"/>
    <s v="P0044"/>
    <n v="9"/>
    <x v="2"/>
    <x v="0"/>
    <n v="0"/>
    <x v="11"/>
    <x v="1"/>
    <x v="0"/>
    <x v="1"/>
    <n v="76"/>
    <n v="82.08"/>
    <n v="684"/>
    <n v="738.72"/>
    <x v="24"/>
    <x v="4"/>
    <x v="1"/>
  </r>
  <r>
    <d v="2022-05-30T00:00:00"/>
    <s v="P0005"/>
    <n v="4"/>
    <x v="0"/>
    <x v="1"/>
    <n v="0"/>
    <x v="24"/>
    <x v="3"/>
    <x v="2"/>
    <x v="0"/>
    <n v="133"/>
    <n v="155.61000000000001"/>
    <n v="532"/>
    <n v="622.44000000000005"/>
    <x v="24"/>
    <x v="4"/>
    <x v="1"/>
  </r>
  <r>
    <d v="2022-05-30T00:00:00"/>
    <s v="P0033"/>
    <n v="3"/>
    <x v="1"/>
    <x v="1"/>
    <n v="0"/>
    <x v="38"/>
    <x v="4"/>
    <x v="2"/>
    <x v="1"/>
    <n v="95"/>
    <n v="119.7"/>
    <n v="285"/>
    <n v="359.1"/>
    <x v="24"/>
    <x v="4"/>
    <x v="1"/>
  </r>
  <r>
    <d v="2022-06-03T00:00:00"/>
    <s v="P0008"/>
    <n v="14"/>
    <x v="1"/>
    <x v="0"/>
    <n v="0"/>
    <x v="25"/>
    <x v="3"/>
    <x v="1"/>
    <x v="1"/>
    <n v="83"/>
    <n v="94.62"/>
    <n v="1162"/>
    <n v="1324.68"/>
    <x v="2"/>
    <x v="5"/>
    <x v="1"/>
  </r>
  <r>
    <d v="2022-06-10T00:00:00"/>
    <s v="P0028"/>
    <n v="8"/>
    <x v="0"/>
    <x v="0"/>
    <n v="0"/>
    <x v="33"/>
    <x v="4"/>
    <x v="0"/>
    <x v="3"/>
    <n v="37"/>
    <n v="41.81"/>
    <n v="296"/>
    <n v="334.48"/>
    <x v="26"/>
    <x v="5"/>
    <x v="1"/>
  </r>
  <r>
    <d v="2022-06-11T00:00:00"/>
    <s v="P0039"/>
    <n v="13"/>
    <x v="1"/>
    <x v="1"/>
    <n v="0"/>
    <x v="34"/>
    <x v="1"/>
    <x v="3"/>
    <x v="3"/>
    <n v="37"/>
    <n v="42.55"/>
    <n v="481"/>
    <n v="553.15"/>
    <x v="5"/>
    <x v="5"/>
    <x v="1"/>
  </r>
  <r>
    <d v="2022-06-11T00:00:00"/>
    <s v="P0021"/>
    <n v="6"/>
    <x v="2"/>
    <x v="0"/>
    <n v="0"/>
    <x v="32"/>
    <x v="0"/>
    <x v="2"/>
    <x v="0"/>
    <n v="126"/>
    <n v="162.54"/>
    <n v="756"/>
    <n v="975.24"/>
    <x v="5"/>
    <x v="5"/>
    <x v="1"/>
  </r>
  <r>
    <d v="2022-06-13T00:00:00"/>
    <s v="P0026"/>
    <n v="6"/>
    <x v="2"/>
    <x v="1"/>
    <n v="0"/>
    <x v="42"/>
    <x v="4"/>
    <x v="4"/>
    <x v="3"/>
    <n v="18"/>
    <n v="24.66"/>
    <n v="108"/>
    <n v="147.96"/>
    <x v="22"/>
    <x v="5"/>
    <x v="1"/>
  </r>
  <r>
    <d v="2022-06-15T00:00:00"/>
    <s v="P0042"/>
    <n v="15"/>
    <x v="0"/>
    <x v="0"/>
    <n v="0"/>
    <x v="10"/>
    <x v="1"/>
    <x v="1"/>
    <x v="0"/>
    <n v="120"/>
    <n v="162"/>
    <n v="1800"/>
    <n v="2430"/>
    <x v="17"/>
    <x v="5"/>
    <x v="1"/>
  </r>
  <r>
    <d v="2022-06-16T00:00:00"/>
    <s v="P0029"/>
    <n v="15"/>
    <x v="1"/>
    <x v="1"/>
    <n v="0"/>
    <x v="19"/>
    <x v="4"/>
    <x v="3"/>
    <x v="2"/>
    <n v="47"/>
    <n v="53.11"/>
    <n v="705"/>
    <n v="796.65"/>
    <x v="23"/>
    <x v="5"/>
    <x v="1"/>
  </r>
  <r>
    <d v="2022-06-19T00:00:00"/>
    <s v="P0002"/>
    <n v="8"/>
    <x v="2"/>
    <x v="1"/>
    <n v="0"/>
    <x v="29"/>
    <x v="3"/>
    <x v="4"/>
    <x v="1"/>
    <n v="105"/>
    <n v="142.80000000000001"/>
    <n v="840"/>
    <n v="1142.4000000000001"/>
    <x v="8"/>
    <x v="5"/>
    <x v="1"/>
  </r>
  <r>
    <d v="2022-06-21T00:00:00"/>
    <s v="P0017"/>
    <n v="14"/>
    <x v="2"/>
    <x v="1"/>
    <n v="0"/>
    <x v="39"/>
    <x v="2"/>
    <x v="1"/>
    <x v="0"/>
    <n v="134"/>
    <n v="156.78"/>
    <n v="1876"/>
    <n v="2194.92"/>
    <x v="10"/>
    <x v="5"/>
    <x v="1"/>
  </r>
  <r>
    <d v="2022-06-22T00:00:00"/>
    <s v="P0040"/>
    <n v="10"/>
    <x v="1"/>
    <x v="1"/>
    <n v="0"/>
    <x v="17"/>
    <x v="1"/>
    <x v="3"/>
    <x v="1"/>
    <n v="90"/>
    <n v="115.2"/>
    <n v="900"/>
    <n v="1152"/>
    <x v="18"/>
    <x v="5"/>
    <x v="1"/>
  </r>
  <r>
    <d v="2022-06-22T00:00:00"/>
    <s v="P0001"/>
    <n v="4"/>
    <x v="2"/>
    <x v="1"/>
    <n v="0"/>
    <x v="16"/>
    <x v="3"/>
    <x v="0"/>
    <x v="1"/>
    <n v="98"/>
    <n v="103.88"/>
    <n v="392"/>
    <n v="415.52"/>
    <x v="18"/>
    <x v="5"/>
    <x v="1"/>
  </r>
  <r>
    <d v="2022-06-23T00:00:00"/>
    <s v="P0004"/>
    <n v="8"/>
    <x v="2"/>
    <x v="0"/>
    <n v="0"/>
    <x v="3"/>
    <x v="3"/>
    <x v="2"/>
    <x v="2"/>
    <n v="44"/>
    <n v="48.84"/>
    <n v="352"/>
    <n v="390.72"/>
    <x v="19"/>
    <x v="5"/>
    <x v="1"/>
  </r>
  <r>
    <d v="2022-06-24T00:00:00"/>
    <s v="P0018"/>
    <n v="7"/>
    <x v="2"/>
    <x v="1"/>
    <n v="0"/>
    <x v="30"/>
    <x v="2"/>
    <x v="2"/>
    <x v="3"/>
    <n v="37"/>
    <n v="49.21"/>
    <n v="259"/>
    <n v="344.47"/>
    <x v="27"/>
    <x v="5"/>
    <x v="1"/>
  </r>
  <r>
    <d v="2022-06-25T00:00:00"/>
    <s v="P0012"/>
    <n v="7"/>
    <x v="1"/>
    <x v="0"/>
    <n v="0"/>
    <x v="35"/>
    <x v="2"/>
    <x v="4"/>
    <x v="1"/>
    <n v="73"/>
    <n v="94.17"/>
    <n v="511"/>
    <n v="659.19"/>
    <x v="11"/>
    <x v="5"/>
    <x v="1"/>
  </r>
  <r>
    <d v="2022-06-26T00:00:00"/>
    <s v="P0034"/>
    <n v="4"/>
    <x v="2"/>
    <x v="1"/>
    <n v="0"/>
    <x v="13"/>
    <x v="4"/>
    <x v="4"/>
    <x v="2"/>
    <n v="55"/>
    <n v="58.3"/>
    <n v="220"/>
    <n v="233.2"/>
    <x v="12"/>
    <x v="5"/>
    <x v="1"/>
  </r>
  <r>
    <d v="2022-06-26T00:00:00"/>
    <s v="P0043"/>
    <n v="12"/>
    <x v="2"/>
    <x v="0"/>
    <n v="0"/>
    <x v="23"/>
    <x v="1"/>
    <x v="3"/>
    <x v="1"/>
    <n v="67"/>
    <n v="83.08"/>
    <n v="804"/>
    <n v="996.96"/>
    <x v="12"/>
    <x v="5"/>
    <x v="1"/>
  </r>
  <r>
    <d v="2022-07-03T00:00:00"/>
    <s v="P0033"/>
    <n v="15"/>
    <x v="2"/>
    <x v="1"/>
    <n v="0"/>
    <x v="38"/>
    <x v="4"/>
    <x v="1"/>
    <x v="1"/>
    <n v="95"/>
    <n v="119.7"/>
    <n v="1425"/>
    <n v="1795.5"/>
    <x v="2"/>
    <x v="6"/>
    <x v="1"/>
  </r>
  <r>
    <d v="2022-07-04T00:00:00"/>
    <s v="P0007"/>
    <n v="7"/>
    <x v="2"/>
    <x v="0"/>
    <n v="0"/>
    <x v="36"/>
    <x v="3"/>
    <x v="1"/>
    <x v="2"/>
    <n v="43"/>
    <n v="47.730000000000004"/>
    <n v="301"/>
    <n v="334.11"/>
    <x v="3"/>
    <x v="6"/>
    <x v="1"/>
  </r>
  <r>
    <d v="2022-07-05T00:00:00"/>
    <s v="P0025"/>
    <n v="7"/>
    <x v="1"/>
    <x v="1"/>
    <n v="0"/>
    <x v="7"/>
    <x v="0"/>
    <x v="0"/>
    <x v="3"/>
    <n v="7"/>
    <n v="8.33"/>
    <n v="49"/>
    <n v="58.31"/>
    <x v="15"/>
    <x v="6"/>
    <x v="1"/>
  </r>
  <r>
    <d v="2022-07-05T00:00:00"/>
    <s v="P0015"/>
    <n v="8"/>
    <x v="2"/>
    <x v="0"/>
    <n v="0"/>
    <x v="27"/>
    <x v="2"/>
    <x v="1"/>
    <x v="3"/>
    <n v="12"/>
    <n v="15.719999999999999"/>
    <n v="96"/>
    <n v="125.75999999999999"/>
    <x v="15"/>
    <x v="6"/>
    <x v="1"/>
  </r>
  <r>
    <d v="2022-07-06T00:00:00"/>
    <s v="P0041"/>
    <n v="2"/>
    <x v="2"/>
    <x v="1"/>
    <n v="0"/>
    <x v="41"/>
    <x v="1"/>
    <x v="4"/>
    <x v="0"/>
    <n v="138"/>
    <n v="173.88"/>
    <n v="276"/>
    <n v="347.76"/>
    <x v="16"/>
    <x v="6"/>
    <x v="1"/>
  </r>
  <r>
    <d v="2022-07-08T00:00:00"/>
    <s v="P0018"/>
    <n v="2"/>
    <x v="2"/>
    <x v="0"/>
    <n v="0"/>
    <x v="30"/>
    <x v="2"/>
    <x v="2"/>
    <x v="3"/>
    <n v="37"/>
    <n v="49.21"/>
    <n v="74"/>
    <n v="98.42"/>
    <x v="21"/>
    <x v="6"/>
    <x v="1"/>
  </r>
  <r>
    <d v="2022-07-10T00:00:00"/>
    <s v="P0032"/>
    <n v="12"/>
    <x v="1"/>
    <x v="1"/>
    <n v="0"/>
    <x v="18"/>
    <x v="4"/>
    <x v="2"/>
    <x v="1"/>
    <n v="89"/>
    <n v="117.48"/>
    <n v="1068"/>
    <n v="1409.76"/>
    <x v="26"/>
    <x v="6"/>
    <x v="1"/>
  </r>
  <r>
    <d v="2022-07-12T00:00:00"/>
    <s v="P0028"/>
    <n v="12"/>
    <x v="2"/>
    <x v="1"/>
    <n v="0"/>
    <x v="33"/>
    <x v="4"/>
    <x v="2"/>
    <x v="3"/>
    <n v="37"/>
    <n v="41.81"/>
    <n v="444"/>
    <n v="501.72"/>
    <x v="6"/>
    <x v="6"/>
    <x v="1"/>
  </r>
  <r>
    <d v="2022-07-13T00:00:00"/>
    <s v="P0025"/>
    <n v="7"/>
    <x v="2"/>
    <x v="0"/>
    <n v="0"/>
    <x v="7"/>
    <x v="0"/>
    <x v="2"/>
    <x v="3"/>
    <n v="7"/>
    <n v="8.33"/>
    <n v="49"/>
    <n v="58.31"/>
    <x v="22"/>
    <x v="6"/>
    <x v="1"/>
  </r>
  <r>
    <d v="2022-07-14T00:00:00"/>
    <s v="P0033"/>
    <n v="9"/>
    <x v="2"/>
    <x v="0"/>
    <n v="0"/>
    <x v="38"/>
    <x v="4"/>
    <x v="1"/>
    <x v="1"/>
    <n v="95"/>
    <n v="119.7"/>
    <n v="855"/>
    <n v="1077.3"/>
    <x v="29"/>
    <x v="6"/>
    <x v="1"/>
  </r>
  <r>
    <d v="2022-07-15T00:00:00"/>
    <s v="P0004"/>
    <n v="2"/>
    <x v="1"/>
    <x v="0"/>
    <n v="0"/>
    <x v="3"/>
    <x v="3"/>
    <x v="4"/>
    <x v="2"/>
    <n v="44"/>
    <n v="48.84"/>
    <n v="88"/>
    <n v="97.68"/>
    <x v="17"/>
    <x v="6"/>
    <x v="1"/>
  </r>
  <r>
    <d v="2022-07-17T00:00:00"/>
    <s v="P0041"/>
    <n v="8"/>
    <x v="1"/>
    <x v="1"/>
    <n v="0"/>
    <x v="41"/>
    <x v="1"/>
    <x v="1"/>
    <x v="0"/>
    <n v="138"/>
    <n v="173.88"/>
    <n v="1104"/>
    <n v="1391.04"/>
    <x v="30"/>
    <x v="6"/>
    <x v="1"/>
  </r>
  <r>
    <d v="2022-07-18T00:00:00"/>
    <s v="P0010"/>
    <n v="12"/>
    <x v="2"/>
    <x v="0"/>
    <n v="0"/>
    <x v="20"/>
    <x v="2"/>
    <x v="3"/>
    <x v="0"/>
    <n v="148"/>
    <n v="164.28"/>
    <n v="1776"/>
    <n v="1971.3600000000001"/>
    <x v="7"/>
    <x v="6"/>
    <x v="1"/>
  </r>
  <r>
    <d v="2022-07-20T00:00:00"/>
    <s v="P0042"/>
    <n v="8"/>
    <x v="0"/>
    <x v="0"/>
    <n v="0"/>
    <x v="10"/>
    <x v="1"/>
    <x v="2"/>
    <x v="0"/>
    <n v="120"/>
    <n v="162"/>
    <n v="960"/>
    <n v="1296"/>
    <x v="9"/>
    <x v="6"/>
    <x v="1"/>
  </r>
  <r>
    <d v="2022-07-22T00:00:00"/>
    <s v="P0034"/>
    <n v="6"/>
    <x v="2"/>
    <x v="1"/>
    <n v="0"/>
    <x v="13"/>
    <x v="4"/>
    <x v="3"/>
    <x v="2"/>
    <n v="55"/>
    <n v="58.3"/>
    <n v="330"/>
    <n v="349.79999999999995"/>
    <x v="18"/>
    <x v="6"/>
    <x v="1"/>
  </r>
  <r>
    <d v="2022-07-23T00:00:00"/>
    <s v="P0018"/>
    <n v="2"/>
    <x v="1"/>
    <x v="0"/>
    <n v="0"/>
    <x v="30"/>
    <x v="2"/>
    <x v="4"/>
    <x v="3"/>
    <n v="37"/>
    <n v="49.21"/>
    <n v="74"/>
    <n v="98.42"/>
    <x v="19"/>
    <x v="6"/>
    <x v="1"/>
  </r>
  <r>
    <d v="2022-07-24T00:00:00"/>
    <s v="P0006"/>
    <n v="14"/>
    <x v="2"/>
    <x v="1"/>
    <n v="0"/>
    <x v="15"/>
    <x v="3"/>
    <x v="0"/>
    <x v="1"/>
    <n v="75"/>
    <n v="85.5"/>
    <n v="1050"/>
    <n v="1197"/>
    <x v="27"/>
    <x v="6"/>
    <x v="1"/>
  </r>
  <r>
    <d v="2022-07-24T00:00:00"/>
    <s v="P0027"/>
    <n v="1"/>
    <x v="1"/>
    <x v="0"/>
    <n v="0"/>
    <x v="26"/>
    <x v="4"/>
    <x v="1"/>
    <x v="2"/>
    <n v="48"/>
    <n v="57.120000000000005"/>
    <n v="48"/>
    <n v="57.120000000000005"/>
    <x v="27"/>
    <x v="6"/>
    <x v="1"/>
  </r>
  <r>
    <d v="2022-07-25T00:00:00"/>
    <s v="P0044"/>
    <n v="2"/>
    <x v="2"/>
    <x v="1"/>
    <n v="0"/>
    <x v="11"/>
    <x v="1"/>
    <x v="4"/>
    <x v="1"/>
    <n v="76"/>
    <n v="82.08"/>
    <n v="152"/>
    <n v="164.16"/>
    <x v="11"/>
    <x v="6"/>
    <x v="1"/>
  </r>
  <r>
    <d v="2022-07-25T00:00:00"/>
    <s v="P0017"/>
    <n v="12"/>
    <x v="2"/>
    <x v="1"/>
    <n v="0"/>
    <x v="39"/>
    <x v="2"/>
    <x v="2"/>
    <x v="0"/>
    <n v="134"/>
    <n v="156.78"/>
    <n v="1608"/>
    <n v="1881.3600000000001"/>
    <x v="11"/>
    <x v="6"/>
    <x v="1"/>
  </r>
  <r>
    <d v="2022-07-25T00:00:00"/>
    <s v="P0003"/>
    <n v="13"/>
    <x v="1"/>
    <x v="1"/>
    <n v="0"/>
    <x v="6"/>
    <x v="3"/>
    <x v="1"/>
    <x v="1"/>
    <n v="71"/>
    <n v="80.94"/>
    <n v="923"/>
    <n v="1052.22"/>
    <x v="11"/>
    <x v="6"/>
    <x v="1"/>
  </r>
  <r>
    <d v="2022-07-26T00:00:00"/>
    <s v="P0003"/>
    <n v="10"/>
    <x v="1"/>
    <x v="0"/>
    <n v="0"/>
    <x v="6"/>
    <x v="3"/>
    <x v="1"/>
    <x v="1"/>
    <n v="71"/>
    <n v="80.94"/>
    <n v="710"/>
    <n v="809.4"/>
    <x v="12"/>
    <x v="6"/>
    <x v="1"/>
  </r>
  <r>
    <d v="2022-07-26T00:00:00"/>
    <s v="P0026"/>
    <n v="1"/>
    <x v="1"/>
    <x v="1"/>
    <n v="0"/>
    <x v="42"/>
    <x v="4"/>
    <x v="1"/>
    <x v="3"/>
    <n v="18"/>
    <n v="24.66"/>
    <n v="18"/>
    <n v="24.66"/>
    <x v="12"/>
    <x v="6"/>
    <x v="1"/>
  </r>
  <r>
    <d v="2022-08-03T00:00:00"/>
    <s v="P0012"/>
    <n v="5"/>
    <x v="2"/>
    <x v="1"/>
    <n v="0"/>
    <x v="35"/>
    <x v="2"/>
    <x v="0"/>
    <x v="1"/>
    <n v="73"/>
    <n v="94.17"/>
    <n v="365"/>
    <n v="470.85"/>
    <x v="2"/>
    <x v="7"/>
    <x v="1"/>
  </r>
  <r>
    <d v="2022-08-06T00:00:00"/>
    <s v="P0016"/>
    <n v="9"/>
    <x v="1"/>
    <x v="0"/>
    <n v="0"/>
    <x v="21"/>
    <x v="2"/>
    <x v="3"/>
    <x v="3"/>
    <n v="13"/>
    <n v="16.64"/>
    <n v="117"/>
    <n v="149.76"/>
    <x v="16"/>
    <x v="7"/>
    <x v="1"/>
  </r>
  <r>
    <d v="2022-08-08T00:00:00"/>
    <s v="P0016"/>
    <n v="2"/>
    <x v="2"/>
    <x v="0"/>
    <n v="0"/>
    <x v="21"/>
    <x v="2"/>
    <x v="4"/>
    <x v="3"/>
    <n v="13"/>
    <n v="16.64"/>
    <n v="26"/>
    <n v="33.28"/>
    <x v="21"/>
    <x v="7"/>
    <x v="1"/>
  </r>
  <r>
    <d v="2022-08-08T00:00:00"/>
    <s v="P0032"/>
    <n v="12"/>
    <x v="2"/>
    <x v="1"/>
    <n v="0"/>
    <x v="18"/>
    <x v="4"/>
    <x v="0"/>
    <x v="1"/>
    <n v="89"/>
    <n v="117.48"/>
    <n v="1068"/>
    <n v="1409.76"/>
    <x v="21"/>
    <x v="7"/>
    <x v="1"/>
  </r>
  <r>
    <d v="2022-08-08T00:00:00"/>
    <s v="P0021"/>
    <n v="11"/>
    <x v="2"/>
    <x v="1"/>
    <n v="0"/>
    <x v="32"/>
    <x v="0"/>
    <x v="2"/>
    <x v="0"/>
    <n v="126"/>
    <n v="162.54"/>
    <n v="1386"/>
    <n v="1787.9399999999998"/>
    <x v="21"/>
    <x v="7"/>
    <x v="1"/>
  </r>
  <r>
    <d v="2022-08-14T00:00:00"/>
    <s v="P0030"/>
    <n v="14"/>
    <x v="2"/>
    <x v="1"/>
    <n v="0"/>
    <x v="28"/>
    <x v="4"/>
    <x v="4"/>
    <x v="0"/>
    <n v="148"/>
    <n v="201.28"/>
    <n v="2072"/>
    <n v="2817.92"/>
    <x v="29"/>
    <x v="7"/>
    <x v="1"/>
  </r>
  <r>
    <d v="2022-08-15T00:00:00"/>
    <s v="P0011"/>
    <n v="10"/>
    <x v="0"/>
    <x v="1"/>
    <n v="0"/>
    <x v="31"/>
    <x v="2"/>
    <x v="0"/>
    <x v="2"/>
    <n v="44"/>
    <n v="48.4"/>
    <n v="440"/>
    <n v="484"/>
    <x v="17"/>
    <x v="7"/>
    <x v="1"/>
  </r>
  <r>
    <d v="2022-08-15T00:00:00"/>
    <s v="P0015"/>
    <n v="7"/>
    <x v="2"/>
    <x v="0"/>
    <n v="0"/>
    <x v="27"/>
    <x v="2"/>
    <x v="3"/>
    <x v="3"/>
    <n v="12"/>
    <n v="15.719999999999999"/>
    <n v="84"/>
    <n v="110.03999999999999"/>
    <x v="17"/>
    <x v="7"/>
    <x v="1"/>
  </r>
  <r>
    <d v="2022-08-18T00:00:00"/>
    <s v="P0029"/>
    <n v="8"/>
    <x v="1"/>
    <x v="0"/>
    <n v="0"/>
    <x v="19"/>
    <x v="4"/>
    <x v="0"/>
    <x v="2"/>
    <n v="47"/>
    <n v="53.11"/>
    <n v="376"/>
    <n v="424.88"/>
    <x v="7"/>
    <x v="7"/>
    <x v="1"/>
  </r>
  <r>
    <d v="2022-08-18T00:00:00"/>
    <s v="P0010"/>
    <n v="2"/>
    <x v="1"/>
    <x v="1"/>
    <n v="0"/>
    <x v="20"/>
    <x v="2"/>
    <x v="1"/>
    <x v="0"/>
    <n v="148"/>
    <n v="164.28"/>
    <n v="296"/>
    <n v="328.56"/>
    <x v="7"/>
    <x v="7"/>
    <x v="1"/>
  </r>
  <r>
    <d v="2022-08-19T00:00:00"/>
    <s v="P0007"/>
    <n v="3"/>
    <x v="1"/>
    <x v="0"/>
    <n v="0"/>
    <x v="36"/>
    <x v="3"/>
    <x v="0"/>
    <x v="2"/>
    <n v="43"/>
    <n v="47.730000000000004"/>
    <n v="129"/>
    <n v="143.19"/>
    <x v="8"/>
    <x v="7"/>
    <x v="1"/>
  </r>
  <r>
    <d v="2022-08-20T00:00:00"/>
    <s v="P0023"/>
    <n v="13"/>
    <x v="2"/>
    <x v="0"/>
    <n v="0"/>
    <x v="12"/>
    <x v="0"/>
    <x v="3"/>
    <x v="0"/>
    <n v="141"/>
    <n v="149.46"/>
    <n v="1833"/>
    <n v="1942.98"/>
    <x v="9"/>
    <x v="7"/>
    <x v="1"/>
  </r>
  <r>
    <d v="2022-08-20T00:00:00"/>
    <s v="P0033"/>
    <n v="14"/>
    <x v="2"/>
    <x v="0"/>
    <n v="0"/>
    <x v="38"/>
    <x v="4"/>
    <x v="2"/>
    <x v="1"/>
    <n v="95"/>
    <n v="119.7"/>
    <n v="1330"/>
    <n v="1675.8"/>
    <x v="9"/>
    <x v="7"/>
    <x v="1"/>
  </r>
  <r>
    <d v="2022-08-21T00:00:00"/>
    <s v="P0016"/>
    <n v="4"/>
    <x v="2"/>
    <x v="0"/>
    <n v="0"/>
    <x v="21"/>
    <x v="2"/>
    <x v="4"/>
    <x v="3"/>
    <n v="13"/>
    <n v="16.64"/>
    <n v="52"/>
    <n v="66.56"/>
    <x v="10"/>
    <x v="7"/>
    <x v="1"/>
  </r>
  <r>
    <d v="2022-08-23T00:00:00"/>
    <s v="P0044"/>
    <n v="11"/>
    <x v="1"/>
    <x v="0"/>
    <n v="0"/>
    <x v="11"/>
    <x v="1"/>
    <x v="4"/>
    <x v="1"/>
    <n v="76"/>
    <n v="82.08"/>
    <n v="836"/>
    <n v="902.88"/>
    <x v="19"/>
    <x v="7"/>
    <x v="1"/>
  </r>
  <r>
    <d v="2022-08-23T00:00:00"/>
    <s v="P0029"/>
    <n v="14"/>
    <x v="2"/>
    <x v="1"/>
    <n v="0"/>
    <x v="19"/>
    <x v="4"/>
    <x v="2"/>
    <x v="2"/>
    <n v="47"/>
    <n v="53.11"/>
    <n v="658"/>
    <n v="743.54"/>
    <x v="19"/>
    <x v="7"/>
    <x v="1"/>
  </r>
  <r>
    <d v="2022-08-24T00:00:00"/>
    <s v="P0005"/>
    <n v="5"/>
    <x v="2"/>
    <x v="1"/>
    <n v="0"/>
    <x v="24"/>
    <x v="3"/>
    <x v="2"/>
    <x v="0"/>
    <n v="133"/>
    <n v="155.61000000000001"/>
    <n v="665"/>
    <n v="778.05000000000007"/>
    <x v="27"/>
    <x v="7"/>
    <x v="1"/>
  </r>
  <r>
    <d v="2022-08-26T00:00:00"/>
    <s v="P0019"/>
    <n v="13"/>
    <x v="0"/>
    <x v="1"/>
    <n v="0"/>
    <x v="40"/>
    <x v="2"/>
    <x v="1"/>
    <x v="0"/>
    <n v="150"/>
    <n v="210"/>
    <n v="1950"/>
    <n v="2730"/>
    <x v="12"/>
    <x v="7"/>
    <x v="1"/>
  </r>
  <r>
    <d v="2022-08-26T00:00:00"/>
    <s v="P0037"/>
    <n v="8"/>
    <x v="1"/>
    <x v="0"/>
    <n v="0"/>
    <x v="8"/>
    <x v="1"/>
    <x v="1"/>
    <x v="1"/>
    <n v="67"/>
    <n v="85.76"/>
    <n v="536"/>
    <n v="686.08"/>
    <x v="12"/>
    <x v="7"/>
    <x v="1"/>
  </r>
  <r>
    <d v="2022-08-27T00:00:00"/>
    <s v="P0039"/>
    <n v="15"/>
    <x v="0"/>
    <x v="0"/>
    <n v="0"/>
    <x v="34"/>
    <x v="1"/>
    <x v="2"/>
    <x v="3"/>
    <n v="37"/>
    <n v="42.55"/>
    <n v="555"/>
    <n v="638.25"/>
    <x v="13"/>
    <x v="7"/>
    <x v="1"/>
  </r>
  <r>
    <d v="2022-08-28T00:00:00"/>
    <s v="P0005"/>
    <n v="9"/>
    <x v="1"/>
    <x v="0"/>
    <n v="0"/>
    <x v="24"/>
    <x v="3"/>
    <x v="0"/>
    <x v="0"/>
    <n v="133"/>
    <n v="155.61000000000001"/>
    <n v="1197"/>
    <n v="1400.4900000000002"/>
    <x v="14"/>
    <x v="7"/>
    <x v="1"/>
  </r>
  <r>
    <d v="2022-08-28T00:00:00"/>
    <s v="P0039"/>
    <n v="5"/>
    <x v="2"/>
    <x v="0"/>
    <n v="0"/>
    <x v="34"/>
    <x v="1"/>
    <x v="1"/>
    <x v="3"/>
    <n v="37"/>
    <n v="42.55"/>
    <n v="185"/>
    <n v="212.75"/>
    <x v="14"/>
    <x v="7"/>
    <x v="1"/>
  </r>
  <r>
    <d v="2022-08-30T00:00:00"/>
    <s v="P0006"/>
    <n v="6"/>
    <x v="1"/>
    <x v="1"/>
    <n v="0"/>
    <x v="15"/>
    <x v="3"/>
    <x v="4"/>
    <x v="1"/>
    <n v="75"/>
    <n v="85.5"/>
    <n v="450"/>
    <n v="513"/>
    <x v="24"/>
    <x v="7"/>
    <x v="1"/>
  </r>
  <r>
    <d v="2022-08-30T00:00:00"/>
    <s v="P0043"/>
    <n v="6"/>
    <x v="2"/>
    <x v="1"/>
    <n v="0"/>
    <x v="23"/>
    <x v="1"/>
    <x v="3"/>
    <x v="1"/>
    <n v="67"/>
    <n v="83.08"/>
    <n v="402"/>
    <n v="498.48"/>
    <x v="24"/>
    <x v="7"/>
    <x v="1"/>
  </r>
  <r>
    <d v="2022-08-30T00:00:00"/>
    <s v="P0025"/>
    <n v="5"/>
    <x v="2"/>
    <x v="1"/>
    <n v="0"/>
    <x v="7"/>
    <x v="0"/>
    <x v="4"/>
    <x v="3"/>
    <n v="7"/>
    <n v="8.33"/>
    <n v="35"/>
    <n v="41.65"/>
    <x v="24"/>
    <x v="7"/>
    <x v="1"/>
  </r>
  <r>
    <d v="2022-08-31T00:00:00"/>
    <s v="P0015"/>
    <n v="13"/>
    <x v="2"/>
    <x v="1"/>
    <n v="0"/>
    <x v="27"/>
    <x v="2"/>
    <x v="2"/>
    <x v="3"/>
    <n v="12"/>
    <n v="15.719999999999999"/>
    <n v="156"/>
    <n v="204.35999999999999"/>
    <x v="25"/>
    <x v="7"/>
    <x v="1"/>
  </r>
  <r>
    <d v="2022-09-04T00:00:00"/>
    <s v="P0002"/>
    <n v="1"/>
    <x v="2"/>
    <x v="1"/>
    <n v="0"/>
    <x v="29"/>
    <x v="3"/>
    <x v="2"/>
    <x v="1"/>
    <n v="105"/>
    <n v="142.80000000000001"/>
    <n v="105"/>
    <n v="142.80000000000001"/>
    <x v="3"/>
    <x v="8"/>
    <x v="1"/>
  </r>
  <r>
    <d v="2022-09-06T00:00:00"/>
    <s v="P0005"/>
    <n v="12"/>
    <x v="0"/>
    <x v="0"/>
    <n v="0"/>
    <x v="24"/>
    <x v="3"/>
    <x v="4"/>
    <x v="0"/>
    <n v="133"/>
    <n v="155.61000000000001"/>
    <n v="1596"/>
    <n v="1867.3200000000002"/>
    <x v="16"/>
    <x v="8"/>
    <x v="1"/>
  </r>
  <r>
    <d v="2022-09-09T00:00:00"/>
    <s v="P0041"/>
    <n v="9"/>
    <x v="2"/>
    <x v="0"/>
    <n v="0"/>
    <x v="41"/>
    <x v="1"/>
    <x v="4"/>
    <x v="0"/>
    <n v="138"/>
    <n v="173.88"/>
    <n v="1242"/>
    <n v="1564.92"/>
    <x v="4"/>
    <x v="8"/>
    <x v="1"/>
  </r>
  <r>
    <d v="2022-09-09T00:00:00"/>
    <s v="P0003"/>
    <n v="3"/>
    <x v="2"/>
    <x v="0"/>
    <n v="0"/>
    <x v="6"/>
    <x v="3"/>
    <x v="2"/>
    <x v="1"/>
    <n v="71"/>
    <n v="80.94"/>
    <n v="213"/>
    <n v="242.82"/>
    <x v="4"/>
    <x v="8"/>
    <x v="1"/>
  </r>
  <r>
    <d v="2022-09-10T00:00:00"/>
    <s v="P0035"/>
    <n v="15"/>
    <x v="1"/>
    <x v="1"/>
    <n v="0"/>
    <x v="4"/>
    <x v="4"/>
    <x v="4"/>
    <x v="3"/>
    <n v="5"/>
    <n v="6.7"/>
    <n v="75"/>
    <n v="100.5"/>
    <x v="26"/>
    <x v="8"/>
    <x v="1"/>
  </r>
  <r>
    <d v="2022-09-10T00:00:00"/>
    <s v="P0038"/>
    <n v="4"/>
    <x v="2"/>
    <x v="1"/>
    <n v="0"/>
    <x v="1"/>
    <x v="1"/>
    <x v="2"/>
    <x v="1"/>
    <n v="72"/>
    <n v="79.92"/>
    <n v="288"/>
    <n v="319.68"/>
    <x v="26"/>
    <x v="8"/>
    <x v="1"/>
  </r>
  <r>
    <d v="2022-09-14T00:00:00"/>
    <s v="P0029"/>
    <n v="3"/>
    <x v="2"/>
    <x v="1"/>
    <n v="0"/>
    <x v="19"/>
    <x v="4"/>
    <x v="2"/>
    <x v="2"/>
    <n v="47"/>
    <n v="53.11"/>
    <n v="141"/>
    <n v="159.32999999999998"/>
    <x v="29"/>
    <x v="8"/>
    <x v="1"/>
  </r>
  <r>
    <d v="2022-09-15T00:00:00"/>
    <s v="P0037"/>
    <n v="15"/>
    <x v="1"/>
    <x v="0"/>
    <n v="0"/>
    <x v="8"/>
    <x v="1"/>
    <x v="3"/>
    <x v="1"/>
    <n v="67"/>
    <n v="85.76"/>
    <n v="1005"/>
    <n v="1286.4000000000001"/>
    <x v="17"/>
    <x v="8"/>
    <x v="1"/>
  </r>
  <r>
    <d v="2022-09-18T00:00:00"/>
    <s v="P0026"/>
    <n v="14"/>
    <x v="1"/>
    <x v="1"/>
    <n v="0"/>
    <x v="42"/>
    <x v="4"/>
    <x v="2"/>
    <x v="3"/>
    <n v="18"/>
    <n v="24.66"/>
    <n v="252"/>
    <n v="345.24"/>
    <x v="7"/>
    <x v="8"/>
    <x v="1"/>
  </r>
  <r>
    <d v="2022-09-19T00:00:00"/>
    <s v="P0033"/>
    <n v="8"/>
    <x v="0"/>
    <x v="1"/>
    <n v="0"/>
    <x v="38"/>
    <x v="4"/>
    <x v="4"/>
    <x v="1"/>
    <n v="95"/>
    <n v="119.7"/>
    <n v="760"/>
    <n v="957.6"/>
    <x v="8"/>
    <x v="8"/>
    <x v="1"/>
  </r>
  <r>
    <d v="2022-09-20T00:00:00"/>
    <s v="P0033"/>
    <n v="6"/>
    <x v="2"/>
    <x v="0"/>
    <n v="0"/>
    <x v="38"/>
    <x v="4"/>
    <x v="3"/>
    <x v="1"/>
    <n v="95"/>
    <n v="119.7"/>
    <n v="570"/>
    <n v="718.2"/>
    <x v="9"/>
    <x v="8"/>
    <x v="1"/>
  </r>
  <r>
    <d v="2022-09-20T00:00:00"/>
    <s v="P0001"/>
    <n v="10"/>
    <x v="2"/>
    <x v="0"/>
    <n v="0"/>
    <x v="16"/>
    <x v="3"/>
    <x v="0"/>
    <x v="1"/>
    <n v="98"/>
    <n v="103.88"/>
    <n v="980"/>
    <n v="1038.8"/>
    <x v="9"/>
    <x v="8"/>
    <x v="1"/>
  </r>
  <r>
    <d v="2022-09-21T00:00:00"/>
    <s v="P0018"/>
    <n v="14"/>
    <x v="1"/>
    <x v="0"/>
    <n v="0"/>
    <x v="30"/>
    <x v="2"/>
    <x v="4"/>
    <x v="3"/>
    <n v="37"/>
    <n v="49.21"/>
    <n v="518"/>
    <n v="688.94"/>
    <x v="10"/>
    <x v="8"/>
    <x v="1"/>
  </r>
  <r>
    <d v="2022-09-21T00:00:00"/>
    <s v="P0026"/>
    <n v="5"/>
    <x v="2"/>
    <x v="1"/>
    <n v="0"/>
    <x v="42"/>
    <x v="4"/>
    <x v="2"/>
    <x v="3"/>
    <n v="18"/>
    <n v="24.66"/>
    <n v="90"/>
    <n v="123.3"/>
    <x v="10"/>
    <x v="8"/>
    <x v="1"/>
  </r>
  <r>
    <d v="2022-09-22T00:00:00"/>
    <s v="P0043"/>
    <n v="12"/>
    <x v="1"/>
    <x v="0"/>
    <n v="0"/>
    <x v="23"/>
    <x v="1"/>
    <x v="1"/>
    <x v="1"/>
    <n v="67"/>
    <n v="83.08"/>
    <n v="804"/>
    <n v="996.96"/>
    <x v="18"/>
    <x v="8"/>
    <x v="1"/>
  </r>
  <r>
    <d v="2022-09-23T00:00:00"/>
    <s v="P0012"/>
    <n v="12"/>
    <x v="2"/>
    <x v="0"/>
    <n v="0"/>
    <x v="35"/>
    <x v="2"/>
    <x v="3"/>
    <x v="1"/>
    <n v="73"/>
    <n v="94.17"/>
    <n v="876"/>
    <n v="1130.04"/>
    <x v="19"/>
    <x v="8"/>
    <x v="1"/>
  </r>
  <r>
    <d v="2022-09-24T00:00:00"/>
    <s v="P0032"/>
    <n v="14"/>
    <x v="2"/>
    <x v="0"/>
    <n v="0"/>
    <x v="18"/>
    <x v="4"/>
    <x v="3"/>
    <x v="1"/>
    <n v="89"/>
    <n v="117.48"/>
    <n v="1246"/>
    <n v="1644.72"/>
    <x v="27"/>
    <x v="8"/>
    <x v="1"/>
  </r>
  <r>
    <d v="2022-09-24T00:00:00"/>
    <s v="P0032"/>
    <n v="8"/>
    <x v="2"/>
    <x v="1"/>
    <n v="0"/>
    <x v="18"/>
    <x v="4"/>
    <x v="2"/>
    <x v="1"/>
    <n v="89"/>
    <n v="117.48"/>
    <n v="712"/>
    <n v="939.84"/>
    <x v="27"/>
    <x v="8"/>
    <x v="1"/>
  </r>
  <r>
    <d v="2022-09-27T00:00:00"/>
    <s v="P0036"/>
    <n v="4"/>
    <x v="2"/>
    <x v="1"/>
    <n v="0"/>
    <x v="43"/>
    <x v="4"/>
    <x v="0"/>
    <x v="1"/>
    <n v="90"/>
    <n v="96.3"/>
    <n v="360"/>
    <n v="385.2"/>
    <x v="13"/>
    <x v="8"/>
    <x v="1"/>
  </r>
  <r>
    <d v="2022-09-27T00:00:00"/>
    <s v="P0044"/>
    <n v="9"/>
    <x v="2"/>
    <x v="1"/>
    <n v="0"/>
    <x v="11"/>
    <x v="1"/>
    <x v="4"/>
    <x v="1"/>
    <n v="76"/>
    <n v="82.08"/>
    <n v="684"/>
    <n v="738.72"/>
    <x v="13"/>
    <x v="8"/>
    <x v="1"/>
  </r>
  <r>
    <d v="2022-09-27T00:00:00"/>
    <s v="P0038"/>
    <n v="3"/>
    <x v="0"/>
    <x v="1"/>
    <n v="0"/>
    <x v="1"/>
    <x v="1"/>
    <x v="3"/>
    <x v="1"/>
    <n v="72"/>
    <n v="79.92"/>
    <n v="216"/>
    <n v="239.76"/>
    <x v="13"/>
    <x v="8"/>
    <x v="1"/>
  </r>
  <r>
    <d v="2022-09-29T00:00:00"/>
    <s v="P0034"/>
    <n v="13"/>
    <x v="2"/>
    <x v="0"/>
    <n v="0"/>
    <x v="13"/>
    <x v="4"/>
    <x v="1"/>
    <x v="2"/>
    <n v="55"/>
    <n v="58.3"/>
    <n v="715"/>
    <n v="757.9"/>
    <x v="28"/>
    <x v="8"/>
    <x v="1"/>
  </r>
  <r>
    <d v="2022-10-03T00:00:00"/>
    <s v="P0011"/>
    <n v="5"/>
    <x v="2"/>
    <x v="1"/>
    <n v="0"/>
    <x v="31"/>
    <x v="2"/>
    <x v="1"/>
    <x v="2"/>
    <n v="44"/>
    <n v="48.4"/>
    <n v="220"/>
    <n v="242"/>
    <x v="2"/>
    <x v="9"/>
    <x v="1"/>
  </r>
  <r>
    <d v="2022-10-04T00:00:00"/>
    <s v="P0007"/>
    <n v="15"/>
    <x v="2"/>
    <x v="0"/>
    <n v="0"/>
    <x v="36"/>
    <x v="3"/>
    <x v="0"/>
    <x v="2"/>
    <n v="43"/>
    <n v="47.730000000000004"/>
    <n v="645"/>
    <n v="715.95"/>
    <x v="3"/>
    <x v="9"/>
    <x v="1"/>
  </r>
  <r>
    <d v="2022-10-06T00:00:00"/>
    <s v="P0035"/>
    <n v="1"/>
    <x v="2"/>
    <x v="0"/>
    <n v="0"/>
    <x v="4"/>
    <x v="4"/>
    <x v="0"/>
    <x v="3"/>
    <n v="5"/>
    <n v="6.7"/>
    <n v="5"/>
    <n v="6.7"/>
    <x v="16"/>
    <x v="9"/>
    <x v="1"/>
  </r>
  <r>
    <d v="2022-10-09T00:00:00"/>
    <s v="P0038"/>
    <n v="14"/>
    <x v="1"/>
    <x v="0"/>
    <n v="0"/>
    <x v="1"/>
    <x v="1"/>
    <x v="1"/>
    <x v="1"/>
    <n v="72"/>
    <n v="79.92"/>
    <n v="1008"/>
    <n v="1118.8800000000001"/>
    <x v="4"/>
    <x v="9"/>
    <x v="1"/>
  </r>
  <r>
    <d v="2022-10-10T00:00:00"/>
    <s v="P0019"/>
    <n v="9"/>
    <x v="2"/>
    <x v="0"/>
    <n v="0"/>
    <x v="40"/>
    <x v="2"/>
    <x v="2"/>
    <x v="0"/>
    <n v="150"/>
    <n v="210"/>
    <n v="1350"/>
    <n v="1890"/>
    <x v="26"/>
    <x v="9"/>
    <x v="1"/>
  </r>
  <r>
    <d v="2022-10-10T00:00:00"/>
    <s v="P0044"/>
    <n v="12"/>
    <x v="1"/>
    <x v="0"/>
    <n v="0"/>
    <x v="11"/>
    <x v="1"/>
    <x v="0"/>
    <x v="1"/>
    <n v="76"/>
    <n v="82.08"/>
    <n v="912"/>
    <n v="984.96"/>
    <x v="26"/>
    <x v="9"/>
    <x v="1"/>
  </r>
  <r>
    <d v="2022-10-11T00:00:00"/>
    <s v="P0008"/>
    <n v="10"/>
    <x v="2"/>
    <x v="0"/>
    <n v="0"/>
    <x v="25"/>
    <x v="3"/>
    <x v="0"/>
    <x v="1"/>
    <n v="83"/>
    <n v="94.62"/>
    <n v="830"/>
    <n v="946.2"/>
    <x v="5"/>
    <x v="9"/>
    <x v="1"/>
  </r>
  <r>
    <d v="2022-10-13T00:00:00"/>
    <s v="P0002"/>
    <n v="15"/>
    <x v="1"/>
    <x v="0"/>
    <n v="0"/>
    <x v="29"/>
    <x v="3"/>
    <x v="3"/>
    <x v="1"/>
    <n v="105"/>
    <n v="142.80000000000001"/>
    <n v="1575"/>
    <n v="2142"/>
    <x v="22"/>
    <x v="9"/>
    <x v="1"/>
  </r>
  <r>
    <d v="2022-10-14T00:00:00"/>
    <s v="P0044"/>
    <n v="15"/>
    <x v="0"/>
    <x v="0"/>
    <n v="0"/>
    <x v="11"/>
    <x v="1"/>
    <x v="2"/>
    <x v="1"/>
    <n v="76"/>
    <n v="82.08"/>
    <n v="1140"/>
    <n v="1231.2"/>
    <x v="29"/>
    <x v="9"/>
    <x v="1"/>
  </r>
  <r>
    <d v="2022-10-15T00:00:00"/>
    <s v="P0015"/>
    <n v="10"/>
    <x v="2"/>
    <x v="1"/>
    <n v="0"/>
    <x v="27"/>
    <x v="2"/>
    <x v="1"/>
    <x v="3"/>
    <n v="12"/>
    <n v="15.719999999999999"/>
    <n v="120"/>
    <n v="157.19999999999999"/>
    <x v="17"/>
    <x v="9"/>
    <x v="1"/>
  </r>
  <r>
    <d v="2022-10-16T00:00:00"/>
    <s v="P0036"/>
    <n v="3"/>
    <x v="1"/>
    <x v="0"/>
    <n v="0"/>
    <x v="43"/>
    <x v="4"/>
    <x v="4"/>
    <x v="1"/>
    <n v="90"/>
    <n v="96.3"/>
    <n v="270"/>
    <n v="288.89999999999998"/>
    <x v="23"/>
    <x v="9"/>
    <x v="1"/>
  </r>
  <r>
    <d v="2022-10-23T00:00:00"/>
    <s v="P0024"/>
    <n v="14"/>
    <x v="1"/>
    <x v="1"/>
    <n v="0"/>
    <x v="0"/>
    <x v="0"/>
    <x v="2"/>
    <x v="0"/>
    <n v="144"/>
    <n v="156.96"/>
    <n v="2016"/>
    <n v="2197.44"/>
    <x v="19"/>
    <x v="9"/>
    <x v="1"/>
  </r>
  <r>
    <d v="2022-10-30T00:00:00"/>
    <s v="P0042"/>
    <n v="3"/>
    <x v="2"/>
    <x v="1"/>
    <n v="0"/>
    <x v="10"/>
    <x v="1"/>
    <x v="3"/>
    <x v="0"/>
    <n v="120"/>
    <n v="162"/>
    <n v="360"/>
    <n v="486"/>
    <x v="24"/>
    <x v="9"/>
    <x v="1"/>
  </r>
  <r>
    <d v="2022-10-31T00:00:00"/>
    <s v="P0038"/>
    <n v="8"/>
    <x v="2"/>
    <x v="0"/>
    <n v="0"/>
    <x v="1"/>
    <x v="1"/>
    <x v="3"/>
    <x v="1"/>
    <n v="72"/>
    <n v="79.92"/>
    <n v="576"/>
    <n v="639.36"/>
    <x v="25"/>
    <x v="9"/>
    <x v="1"/>
  </r>
  <r>
    <d v="2022-11-01T00:00:00"/>
    <s v="P0012"/>
    <n v="15"/>
    <x v="0"/>
    <x v="0"/>
    <n v="0"/>
    <x v="35"/>
    <x v="2"/>
    <x v="4"/>
    <x v="1"/>
    <n v="73"/>
    <n v="94.17"/>
    <n v="1095"/>
    <n v="1412.55"/>
    <x v="0"/>
    <x v="10"/>
    <x v="1"/>
  </r>
  <r>
    <d v="2022-11-02T00:00:00"/>
    <s v="P0015"/>
    <n v="15"/>
    <x v="0"/>
    <x v="1"/>
    <n v="0"/>
    <x v="27"/>
    <x v="2"/>
    <x v="1"/>
    <x v="3"/>
    <n v="12"/>
    <n v="15.719999999999999"/>
    <n v="180"/>
    <n v="235.79999999999998"/>
    <x v="1"/>
    <x v="10"/>
    <x v="1"/>
  </r>
  <r>
    <d v="2022-11-02T00:00:00"/>
    <s v="P0030"/>
    <n v="15"/>
    <x v="2"/>
    <x v="1"/>
    <n v="0"/>
    <x v="28"/>
    <x v="4"/>
    <x v="2"/>
    <x v="0"/>
    <n v="148"/>
    <n v="201.28"/>
    <n v="2220"/>
    <n v="3019.2"/>
    <x v="1"/>
    <x v="10"/>
    <x v="1"/>
  </r>
  <r>
    <d v="2022-11-02T00:00:00"/>
    <s v="P0035"/>
    <n v="5"/>
    <x v="2"/>
    <x v="1"/>
    <n v="0"/>
    <x v="4"/>
    <x v="4"/>
    <x v="3"/>
    <x v="3"/>
    <n v="5"/>
    <n v="6.7"/>
    <n v="25"/>
    <n v="33.5"/>
    <x v="1"/>
    <x v="10"/>
    <x v="1"/>
  </r>
  <r>
    <d v="2022-11-03T00:00:00"/>
    <s v="P0020"/>
    <n v="11"/>
    <x v="1"/>
    <x v="0"/>
    <n v="0"/>
    <x v="14"/>
    <x v="0"/>
    <x v="2"/>
    <x v="2"/>
    <n v="61"/>
    <n v="76.25"/>
    <n v="671"/>
    <n v="838.75"/>
    <x v="2"/>
    <x v="10"/>
    <x v="1"/>
  </r>
  <r>
    <d v="2022-11-04T00:00:00"/>
    <s v="P0008"/>
    <n v="10"/>
    <x v="2"/>
    <x v="0"/>
    <n v="0"/>
    <x v="25"/>
    <x v="3"/>
    <x v="0"/>
    <x v="1"/>
    <n v="83"/>
    <n v="94.62"/>
    <n v="830"/>
    <n v="946.2"/>
    <x v="3"/>
    <x v="10"/>
    <x v="1"/>
  </r>
  <r>
    <d v="2022-11-05T00:00:00"/>
    <s v="P0019"/>
    <n v="15"/>
    <x v="2"/>
    <x v="1"/>
    <n v="0"/>
    <x v="40"/>
    <x v="2"/>
    <x v="3"/>
    <x v="0"/>
    <n v="150"/>
    <n v="210"/>
    <n v="2250"/>
    <n v="3150"/>
    <x v="15"/>
    <x v="10"/>
    <x v="1"/>
  </r>
  <r>
    <d v="2022-11-06T00:00:00"/>
    <s v="P0043"/>
    <n v="13"/>
    <x v="2"/>
    <x v="1"/>
    <n v="0"/>
    <x v="23"/>
    <x v="1"/>
    <x v="4"/>
    <x v="1"/>
    <n v="67"/>
    <n v="83.08"/>
    <n v="871"/>
    <n v="1080.04"/>
    <x v="16"/>
    <x v="10"/>
    <x v="1"/>
  </r>
  <r>
    <d v="2022-11-06T00:00:00"/>
    <s v="P0015"/>
    <n v="13"/>
    <x v="1"/>
    <x v="0"/>
    <n v="0"/>
    <x v="27"/>
    <x v="2"/>
    <x v="0"/>
    <x v="3"/>
    <n v="12"/>
    <n v="15.719999999999999"/>
    <n v="156"/>
    <n v="204.35999999999999"/>
    <x v="16"/>
    <x v="10"/>
    <x v="1"/>
  </r>
  <r>
    <d v="2022-11-06T00:00:00"/>
    <s v="P0042"/>
    <n v="13"/>
    <x v="2"/>
    <x v="1"/>
    <n v="0"/>
    <x v="10"/>
    <x v="1"/>
    <x v="4"/>
    <x v="0"/>
    <n v="120"/>
    <n v="162"/>
    <n v="1560"/>
    <n v="2106"/>
    <x v="16"/>
    <x v="10"/>
    <x v="1"/>
  </r>
  <r>
    <d v="2022-11-07T00:00:00"/>
    <s v="P0040"/>
    <n v="13"/>
    <x v="1"/>
    <x v="1"/>
    <n v="0"/>
    <x v="17"/>
    <x v="1"/>
    <x v="4"/>
    <x v="1"/>
    <n v="90"/>
    <n v="115.2"/>
    <n v="1170"/>
    <n v="1497.6000000000001"/>
    <x v="20"/>
    <x v="10"/>
    <x v="1"/>
  </r>
  <r>
    <d v="2022-11-08T00:00:00"/>
    <s v="P0036"/>
    <n v="11"/>
    <x v="0"/>
    <x v="1"/>
    <n v="0"/>
    <x v="43"/>
    <x v="4"/>
    <x v="4"/>
    <x v="1"/>
    <n v="90"/>
    <n v="96.3"/>
    <n v="990"/>
    <n v="1059.3"/>
    <x v="21"/>
    <x v="10"/>
    <x v="1"/>
  </r>
  <r>
    <d v="2022-11-08T00:00:00"/>
    <s v="P0019"/>
    <n v="10"/>
    <x v="0"/>
    <x v="0"/>
    <n v="0"/>
    <x v="40"/>
    <x v="2"/>
    <x v="2"/>
    <x v="0"/>
    <n v="150"/>
    <n v="210"/>
    <n v="1500"/>
    <n v="2100"/>
    <x v="21"/>
    <x v="10"/>
    <x v="1"/>
  </r>
  <r>
    <d v="2022-11-09T00:00:00"/>
    <s v="P0027"/>
    <n v="8"/>
    <x v="1"/>
    <x v="1"/>
    <n v="0"/>
    <x v="26"/>
    <x v="4"/>
    <x v="2"/>
    <x v="2"/>
    <n v="48"/>
    <n v="57.120000000000005"/>
    <n v="384"/>
    <n v="456.96000000000004"/>
    <x v="4"/>
    <x v="10"/>
    <x v="1"/>
  </r>
  <r>
    <d v="2022-11-10T00:00:00"/>
    <s v="P0018"/>
    <n v="7"/>
    <x v="2"/>
    <x v="0"/>
    <n v="0"/>
    <x v="30"/>
    <x v="2"/>
    <x v="2"/>
    <x v="3"/>
    <n v="37"/>
    <n v="49.21"/>
    <n v="259"/>
    <n v="344.47"/>
    <x v="26"/>
    <x v="10"/>
    <x v="1"/>
  </r>
  <r>
    <d v="2022-11-13T00:00:00"/>
    <s v="P0027"/>
    <n v="10"/>
    <x v="0"/>
    <x v="1"/>
    <n v="0"/>
    <x v="26"/>
    <x v="4"/>
    <x v="0"/>
    <x v="2"/>
    <n v="48"/>
    <n v="57.120000000000005"/>
    <n v="480"/>
    <n v="571.20000000000005"/>
    <x v="22"/>
    <x v="10"/>
    <x v="1"/>
  </r>
  <r>
    <d v="2022-11-14T00:00:00"/>
    <s v="P0002"/>
    <n v="1"/>
    <x v="2"/>
    <x v="1"/>
    <n v="0"/>
    <x v="29"/>
    <x v="3"/>
    <x v="4"/>
    <x v="1"/>
    <n v="105"/>
    <n v="142.80000000000001"/>
    <n v="105"/>
    <n v="142.80000000000001"/>
    <x v="29"/>
    <x v="10"/>
    <x v="1"/>
  </r>
  <r>
    <d v="2022-11-15T00:00:00"/>
    <s v="P0012"/>
    <n v="14"/>
    <x v="2"/>
    <x v="1"/>
    <n v="0"/>
    <x v="35"/>
    <x v="2"/>
    <x v="2"/>
    <x v="1"/>
    <n v="73"/>
    <n v="94.17"/>
    <n v="1022"/>
    <n v="1318.38"/>
    <x v="17"/>
    <x v="10"/>
    <x v="1"/>
  </r>
  <r>
    <d v="2022-11-16T00:00:00"/>
    <s v="P0017"/>
    <n v="8"/>
    <x v="1"/>
    <x v="0"/>
    <n v="0"/>
    <x v="39"/>
    <x v="2"/>
    <x v="2"/>
    <x v="0"/>
    <n v="134"/>
    <n v="156.78"/>
    <n v="1072"/>
    <n v="1254.24"/>
    <x v="23"/>
    <x v="10"/>
    <x v="1"/>
  </r>
  <r>
    <d v="2022-11-18T00:00:00"/>
    <s v="P0034"/>
    <n v="8"/>
    <x v="2"/>
    <x v="1"/>
    <n v="0"/>
    <x v="13"/>
    <x v="4"/>
    <x v="0"/>
    <x v="2"/>
    <n v="55"/>
    <n v="58.3"/>
    <n v="440"/>
    <n v="466.4"/>
    <x v="7"/>
    <x v="10"/>
    <x v="1"/>
  </r>
  <r>
    <d v="2022-11-21T00:00:00"/>
    <s v="P0020"/>
    <n v="6"/>
    <x v="2"/>
    <x v="1"/>
    <n v="0"/>
    <x v="14"/>
    <x v="0"/>
    <x v="1"/>
    <x v="2"/>
    <n v="61"/>
    <n v="76.25"/>
    <n v="366"/>
    <n v="457.5"/>
    <x v="10"/>
    <x v="10"/>
    <x v="1"/>
  </r>
  <r>
    <d v="2022-11-23T00:00:00"/>
    <s v="P0036"/>
    <n v="12"/>
    <x v="1"/>
    <x v="0"/>
    <n v="0"/>
    <x v="43"/>
    <x v="4"/>
    <x v="0"/>
    <x v="1"/>
    <n v="90"/>
    <n v="96.3"/>
    <n v="1080"/>
    <n v="1155.5999999999999"/>
    <x v="19"/>
    <x v="10"/>
    <x v="1"/>
  </r>
  <r>
    <d v="2022-11-25T00:00:00"/>
    <s v="P0004"/>
    <n v="5"/>
    <x v="2"/>
    <x v="1"/>
    <n v="0"/>
    <x v="3"/>
    <x v="3"/>
    <x v="4"/>
    <x v="2"/>
    <n v="44"/>
    <n v="48.84"/>
    <n v="220"/>
    <n v="244.20000000000002"/>
    <x v="11"/>
    <x v="10"/>
    <x v="1"/>
  </r>
  <r>
    <d v="2022-11-26T00:00:00"/>
    <s v="P0032"/>
    <n v="5"/>
    <x v="2"/>
    <x v="0"/>
    <n v="0"/>
    <x v="18"/>
    <x v="4"/>
    <x v="3"/>
    <x v="1"/>
    <n v="89"/>
    <n v="117.48"/>
    <n v="445"/>
    <n v="587.4"/>
    <x v="12"/>
    <x v="10"/>
    <x v="1"/>
  </r>
  <r>
    <d v="2022-11-27T00:00:00"/>
    <s v="P0034"/>
    <n v="15"/>
    <x v="2"/>
    <x v="0"/>
    <n v="0"/>
    <x v="13"/>
    <x v="4"/>
    <x v="4"/>
    <x v="2"/>
    <n v="55"/>
    <n v="58.3"/>
    <n v="825"/>
    <n v="874.5"/>
    <x v="13"/>
    <x v="10"/>
    <x v="1"/>
  </r>
  <r>
    <d v="2022-11-28T00:00:00"/>
    <s v="P0031"/>
    <n v="8"/>
    <x v="2"/>
    <x v="1"/>
    <n v="0"/>
    <x v="5"/>
    <x v="4"/>
    <x v="0"/>
    <x v="1"/>
    <n v="93"/>
    <n v="104.16"/>
    <n v="744"/>
    <n v="833.28"/>
    <x v="14"/>
    <x v="10"/>
    <x v="1"/>
  </r>
  <r>
    <d v="2022-11-30T00:00:00"/>
    <s v="P0015"/>
    <n v="2"/>
    <x v="2"/>
    <x v="0"/>
    <n v="0"/>
    <x v="27"/>
    <x v="2"/>
    <x v="0"/>
    <x v="3"/>
    <n v="12"/>
    <n v="15.719999999999999"/>
    <n v="24"/>
    <n v="31.439999999999998"/>
    <x v="24"/>
    <x v="10"/>
    <x v="1"/>
  </r>
  <r>
    <d v="2022-12-03T00:00:00"/>
    <s v="P0028"/>
    <n v="5"/>
    <x v="0"/>
    <x v="1"/>
    <n v="0"/>
    <x v="33"/>
    <x v="4"/>
    <x v="0"/>
    <x v="3"/>
    <n v="37"/>
    <n v="41.81"/>
    <n v="185"/>
    <n v="209.05"/>
    <x v="2"/>
    <x v="11"/>
    <x v="1"/>
  </r>
  <r>
    <d v="2022-12-04T00:00:00"/>
    <s v="P0026"/>
    <n v="10"/>
    <x v="2"/>
    <x v="1"/>
    <n v="0"/>
    <x v="42"/>
    <x v="4"/>
    <x v="2"/>
    <x v="3"/>
    <n v="18"/>
    <n v="24.66"/>
    <n v="180"/>
    <n v="246.6"/>
    <x v="3"/>
    <x v="11"/>
    <x v="1"/>
  </r>
  <r>
    <d v="2022-12-04T00:00:00"/>
    <s v="P0044"/>
    <n v="15"/>
    <x v="2"/>
    <x v="1"/>
    <n v="0"/>
    <x v="11"/>
    <x v="1"/>
    <x v="3"/>
    <x v="1"/>
    <n v="76"/>
    <n v="82.08"/>
    <n v="1140"/>
    <n v="1231.2"/>
    <x v="3"/>
    <x v="11"/>
    <x v="1"/>
  </r>
  <r>
    <d v="2022-12-07T00:00:00"/>
    <s v="P0038"/>
    <n v="12"/>
    <x v="2"/>
    <x v="1"/>
    <n v="0"/>
    <x v="1"/>
    <x v="1"/>
    <x v="2"/>
    <x v="1"/>
    <n v="72"/>
    <n v="79.92"/>
    <n v="864"/>
    <n v="959.04"/>
    <x v="20"/>
    <x v="11"/>
    <x v="1"/>
  </r>
  <r>
    <d v="2022-12-07T00:00:00"/>
    <s v="P0016"/>
    <n v="13"/>
    <x v="2"/>
    <x v="0"/>
    <n v="0"/>
    <x v="21"/>
    <x v="2"/>
    <x v="2"/>
    <x v="3"/>
    <n v="13"/>
    <n v="16.64"/>
    <n v="169"/>
    <n v="216.32"/>
    <x v="20"/>
    <x v="11"/>
    <x v="1"/>
  </r>
  <r>
    <d v="2022-12-07T00:00:00"/>
    <s v="P0038"/>
    <n v="5"/>
    <x v="2"/>
    <x v="1"/>
    <n v="0"/>
    <x v="1"/>
    <x v="1"/>
    <x v="0"/>
    <x v="1"/>
    <n v="72"/>
    <n v="79.92"/>
    <n v="360"/>
    <n v="399.6"/>
    <x v="20"/>
    <x v="11"/>
    <x v="1"/>
  </r>
  <r>
    <d v="2022-12-11T00:00:00"/>
    <s v="P0027"/>
    <n v="5"/>
    <x v="2"/>
    <x v="0"/>
    <n v="0"/>
    <x v="26"/>
    <x v="4"/>
    <x v="2"/>
    <x v="2"/>
    <n v="48"/>
    <n v="57.120000000000005"/>
    <n v="240"/>
    <n v="285.60000000000002"/>
    <x v="5"/>
    <x v="11"/>
    <x v="1"/>
  </r>
  <r>
    <d v="2022-12-11T00:00:00"/>
    <s v="P0013"/>
    <n v="9"/>
    <x v="0"/>
    <x v="0"/>
    <n v="0"/>
    <x v="2"/>
    <x v="2"/>
    <x v="3"/>
    <x v="1"/>
    <n v="112"/>
    <n v="122.08"/>
    <n v="1008"/>
    <n v="1098.72"/>
    <x v="5"/>
    <x v="11"/>
    <x v="1"/>
  </r>
  <r>
    <d v="2022-12-11T00:00:00"/>
    <s v="P0014"/>
    <n v="10"/>
    <x v="1"/>
    <x v="1"/>
    <n v="0"/>
    <x v="9"/>
    <x v="2"/>
    <x v="4"/>
    <x v="1"/>
    <n v="112"/>
    <n v="146.72"/>
    <n v="1120"/>
    <n v="1467.2"/>
    <x v="5"/>
    <x v="11"/>
    <x v="1"/>
  </r>
  <r>
    <d v="2022-12-12T00:00:00"/>
    <s v="P0030"/>
    <n v="9"/>
    <x v="0"/>
    <x v="1"/>
    <n v="0"/>
    <x v="28"/>
    <x v="4"/>
    <x v="2"/>
    <x v="0"/>
    <n v="148"/>
    <n v="201.28"/>
    <n v="1332"/>
    <n v="1811.52"/>
    <x v="6"/>
    <x v="11"/>
    <x v="1"/>
  </r>
  <r>
    <d v="2022-12-12T00:00:00"/>
    <s v="P0041"/>
    <n v="10"/>
    <x v="0"/>
    <x v="0"/>
    <n v="0"/>
    <x v="41"/>
    <x v="1"/>
    <x v="4"/>
    <x v="0"/>
    <n v="138"/>
    <n v="173.88"/>
    <n v="1380"/>
    <n v="1738.8"/>
    <x v="6"/>
    <x v="11"/>
    <x v="1"/>
  </r>
  <r>
    <d v="2022-12-14T00:00:00"/>
    <s v="P0005"/>
    <n v="4"/>
    <x v="2"/>
    <x v="1"/>
    <n v="0"/>
    <x v="24"/>
    <x v="3"/>
    <x v="0"/>
    <x v="0"/>
    <n v="133"/>
    <n v="155.61000000000001"/>
    <n v="532"/>
    <n v="622.44000000000005"/>
    <x v="29"/>
    <x v="11"/>
    <x v="1"/>
  </r>
  <r>
    <d v="2022-12-15T00:00:00"/>
    <s v="P0009"/>
    <n v="13"/>
    <x v="2"/>
    <x v="0"/>
    <n v="0"/>
    <x v="37"/>
    <x v="3"/>
    <x v="2"/>
    <x v="3"/>
    <n v="6"/>
    <n v="7.8599999999999994"/>
    <n v="78"/>
    <n v="102.17999999999999"/>
    <x v="17"/>
    <x v="11"/>
    <x v="1"/>
  </r>
  <r>
    <d v="2022-12-19T00:00:00"/>
    <s v="P0044"/>
    <n v="7"/>
    <x v="2"/>
    <x v="0"/>
    <n v="0"/>
    <x v="11"/>
    <x v="1"/>
    <x v="1"/>
    <x v="1"/>
    <n v="76"/>
    <n v="82.08"/>
    <n v="532"/>
    <n v="574.55999999999995"/>
    <x v="8"/>
    <x v="11"/>
    <x v="1"/>
  </r>
  <r>
    <d v="2022-12-19T00:00:00"/>
    <s v="P0011"/>
    <n v="14"/>
    <x v="2"/>
    <x v="1"/>
    <n v="0"/>
    <x v="31"/>
    <x v="2"/>
    <x v="4"/>
    <x v="2"/>
    <n v="44"/>
    <n v="48.4"/>
    <n v="616"/>
    <n v="677.6"/>
    <x v="8"/>
    <x v="11"/>
    <x v="1"/>
  </r>
  <r>
    <d v="2022-12-19T00:00:00"/>
    <s v="P0009"/>
    <n v="11"/>
    <x v="1"/>
    <x v="0"/>
    <n v="0"/>
    <x v="37"/>
    <x v="3"/>
    <x v="0"/>
    <x v="3"/>
    <n v="6"/>
    <n v="7.8599999999999994"/>
    <n v="66"/>
    <n v="86.46"/>
    <x v="8"/>
    <x v="11"/>
    <x v="1"/>
  </r>
  <r>
    <d v="2022-12-21T00:00:00"/>
    <s v="P0006"/>
    <n v="10"/>
    <x v="2"/>
    <x v="0"/>
    <n v="0"/>
    <x v="15"/>
    <x v="3"/>
    <x v="1"/>
    <x v="1"/>
    <n v="75"/>
    <n v="85.5"/>
    <n v="750"/>
    <n v="855"/>
    <x v="10"/>
    <x v="11"/>
    <x v="1"/>
  </r>
  <r>
    <d v="2022-12-29T00:00:00"/>
    <s v="P0008"/>
    <n v="15"/>
    <x v="2"/>
    <x v="0"/>
    <n v="0"/>
    <x v="25"/>
    <x v="3"/>
    <x v="1"/>
    <x v="1"/>
    <n v="83"/>
    <n v="94.62"/>
    <n v="1245"/>
    <n v="1419.3000000000002"/>
    <x v="28"/>
    <x v="11"/>
    <x v="1"/>
  </r>
  <r>
    <d v="2022-12-29T00:00:00"/>
    <s v="P0042"/>
    <n v="1"/>
    <x v="0"/>
    <x v="1"/>
    <n v="0"/>
    <x v="10"/>
    <x v="1"/>
    <x v="0"/>
    <x v="0"/>
    <n v="120"/>
    <n v="162"/>
    <n v="120"/>
    <n v="162"/>
    <x v="28"/>
    <x v="11"/>
    <x v="1"/>
  </r>
  <r>
    <d v="2022-12-30T00:00:00"/>
    <s v="P0041"/>
    <n v="14"/>
    <x v="2"/>
    <x v="0"/>
    <n v="0"/>
    <x v="41"/>
    <x v="1"/>
    <x v="1"/>
    <x v="0"/>
    <n v="138"/>
    <n v="173.88"/>
    <n v="1932"/>
    <n v="2434.3199999999997"/>
    <x v="24"/>
    <x v="11"/>
    <x v="1"/>
  </r>
  <r>
    <d v="2022-12-31T00:00:00"/>
    <s v="P0033"/>
    <n v="12"/>
    <x v="1"/>
    <x v="0"/>
    <n v="0"/>
    <x v="38"/>
    <x v="4"/>
    <x v="3"/>
    <x v="1"/>
    <n v="95"/>
    <n v="119.7"/>
    <n v="1140"/>
    <n v="1436.4"/>
    <x v="25"/>
    <x v="11"/>
    <x v="1"/>
  </r>
  <r>
    <d v="2022-12-31T00:00:00"/>
    <s v="P0011"/>
    <n v="6"/>
    <x v="1"/>
    <x v="0"/>
    <n v="0"/>
    <x v="31"/>
    <x v="2"/>
    <x v="3"/>
    <x v="2"/>
    <n v="44"/>
    <n v="48.4"/>
    <n v="264"/>
    <n v="290.39999999999998"/>
    <x v="25"/>
    <x v="11"/>
    <x v="1"/>
  </r>
  <r>
    <d v="2022-12-31T00:00:00"/>
    <s v="P0011"/>
    <n v="3"/>
    <x v="0"/>
    <x v="1"/>
    <n v="0"/>
    <x v="31"/>
    <x v="2"/>
    <x v="1"/>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E1F446-3682-F64E-B1E7-6DD04B4F1FBE}" name="Productwise" cacheId="6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P1:S45" firstHeaderRow="0" firstDataRow="1" firstDataCol="2"/>
  <pivotFields count="17">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compact="0" outline="0" showAll="0"/>
    <pivotField axis="axisRow" compact="0" outline="0" showAll="0">
      <items count="5">
        <item x="0"/>
        <item x="2"/>
        <item x="3"/>
        <item x="1"/>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9"/>
  </rowFields>
  <rowItems count="44">
    <i>
      <x/>
      <x v="3"/>
    </i>
    <i>
      <x v="1"/>
      <x v="3"/>
    </i>
    <i>
      <x v="2"/>
      <x v="3"/>
    </i>
    <i>
      <x v="3"/>
      <x v="1"/>
    </i>
    <i>
      <x v="4"/>
      <x/>
    </i>
    <i>
      <x v="5"/>
      <x v="3"/>
    </i>
    <i>
      <x v="6"/>
      <x v="1"/>
    </i>
    <i>
      <x v="7"/>
      <x v="3"/>
    </i>
    <i>
      <x v="8"/>
      <x v="2"/>
    </i>
    <i>
      <x v="9"/>
      <x/>
    </i>
    <i>
      <x v="10"/>
      <x v="1"/>
    </i>
    <i>
      <x v="11"/>
      <x v="3"/>
    </i>
    <i>
      <x v="12"/>
      <x v="3"/>
    </i>
    <i>
      <x v="13"/>
      <x v="3"/>
    </i>
    <i>
      <x v="14"/>
      <x v="2"/>
    </i>
    <i>
      <x v="15"/>
      <x v="2"/>
    </i>
    <i>
      <x v="16"/>
      <x/>
    </i>
    <i>
      <x v="17"/>
      <x v="2"/>
    </i>
    <i>
      <x v="18"/>
      <x/>
    </i>
    <i>
      <x v="19"/>
      <x v="1"/>
    </i>
    <i>
      <x v="20"/>
      <x/>
    </i>
    <i>
      <x v="21"/>
      <x/>
    </i>
    <i>
      <x v="22"/>
      <x/>
    </i>
    <i>
      <x v="23"/>
      <x/>
    </i>
    <i>
      <x v="24"/>
      <x v="2"/>
    </i>
    <i>
      <x v="25"/>
      <x v="2"/>
    </i>
    <i>
      <x v="26"/>
      <x v="1"/>
    </i>
    <i>
      <x v="27"/>
      <x v="2"/>
    </i>
    <i>
      <x v="28"/>
      <x v="1"/>
    </i>
    <i>
      <x v="29"/>
      <x/>
    </i>
    <i>
      <x v="30"/>
      <x v="3"/>
    </i>
    <i>
      <x v="31"/>
      <x v="3"/>
    </i>
    <i>
      <x v="32"/>
      <x v="3"/>
    </i>
    <i>
      <x v="33"/>
      <x v="1"/>
    </i>
    <i>
      <x v="34"/>
      <x v="2"/>
    </i>
    <i>
      <x v="35"/>
      <x v="3"/>
    </i>
    <i>
      <x v="36"/>
      <x v="3"/>
    </i>
    <i>
      <x v="37"/>
      <x v="3"/>
    </i>
    <i>
      <x v="38"/>
      <x v="2"/>
    </i>
    <i>
      <x v="39"/>
      <x v="3"/>
    </i>
    <i>
      <x v="40"/>
      <x/>
    </i>
    <i>
      <x v="41"/>
      <x/>
    </i>
    <i>
      <x v="42"/>
      <x v="3"/>
    </i>
    <i>
      <x v="43"/>
      <x v="3"/>
    </i>
  </rowItems>
  <colFields count="1">
    <field x="-2"/>
  </colFields>
  <colItems count="2">
    <i>
      <x/>
    </i>
    <i i="1">
      <x v="1"/>
    </i>
  </colItems>
  <dataFields count="2">
    <dataField name="Sum of TOTAL SELLING VALUE" fld="13" baseField="0" baseItem="0" numFmtId="166"/>
    <dataField name="Sum of QUANTITY" fld="2" baseField="0" baseItem="0"/>
  </dataFields>
  <formats count="2">
    <format dxfId="1">
      <pivotArea outline="0" fieldPosition="0">
        <references count="1">
          <reference field="4294967294" count="1" selected="0">
            <x v="0"/>
          </reference>
        </references>
      </pivotArea>
    </format>
    <format dxfId="0">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EEF092-A928-A546-A90D-51E7D3AC3768}" name="Categorywise" cacheId="6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1">
  <location ref="AE1:AF6" firstHeaderRow="1" firstDataRow="1" firstDataCol="1"/>
  <pivotFields count="17">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3" baseField="0" baseItem="0" numFmtId="166"/>
  </dataFields>
  <formats count="2">
    <format dxfId="3">
      <pivotArea outline="0" collapsedLevelsAreSubtotals="1"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723A76-4E9E-9D46-BEA6-9EAE9B96D93D}" name="PaymentMode" cacheId="6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8">
  <location ref="AO1:AP3" firstHeaderRow="1" firstDataRow="1" firstDataCol="1"/>
  <pivotFields count="17">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3" baseField="0" baseItem="0" numFmtId="166"/>
  </dataFields>
  <formats count="2">
    <format dxfId="5">
      <pivotArea outline="0" collapsedLevelsAreSubtotals="1" fieldPosition="0"/>
    </format>
    <format dxfId="4">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4" count="1" selected="0">
            <x v="0"/>
          </reference>
        </references>
      </pivotArea>
    </chartFormat>
    <chartFormat chart="5" format="1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4D4A3D-2904-D647-814F-EBE8B6D2E866}" name="PivotTable1" cacheId="6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8">
  <location ref="A1:B32" firstHeaderRow="1" firstDataRow="1" firstDataCol="1"/>
  <pivotFields count="17">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3" baseField="0" baseItem="0" numFmtId="166"/>
  </dataFields>
  <formats count="1">
    <format dxfId="6">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21F131-CA34-F848-AF66-59A718BB3506}" name="Monthly" cacheId="6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G1:I13" firstHeaderRow="0" firstDataRow="1" firstDataCol="1"/>
  <pivotFields count="17">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2" baseField="0" baseItem="0" numFmtId="166"/>
    <dataField name="Sum of TOTAL SELLING VALUE" fld="13" baseField="0" baseItem="0" numFmtId="166"/>
  </dataFields>
  <formats count="4">
    <format dxfId="10">
      <pivotArea outline="0" fieldPosition="0">
        <references count="1">
          <reference field="4294967294" count="1" selected="0">
            <x v="0"/>
          </reference>
        </references>
      </pivotArea>
    </format>
    <format dxfId="9">
      <pivotArea dataOnly="0" labelOnly="1" outline="0" fieldPosition="0">
        <references count="1">
          <reference field="4294967294" count="1">
            <x v="0"/>
          </reference>
        </references>
      </pivotArea>
    </format>
    <format dxfId="8">
      <pivotArea outline="0" fieldPosition="0">
        <references count="1">
          <reference field="4294967294" count="1" selected="0">
            <x v="1"/>
          </reference>
        </references>
      </pivotArea>
    </format>
    <format dxfId="7">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F8F67F-18CF-2A49-83DC-EC57F628A8A6}" name="Total Sales" cacheId="6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1:E2" firstHeaderRow="0" firstDataRow="1" firstDataCol="0"/>
  <pivotFields count="17">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BUYING VALUE" fld="12" baseField="0" baseItem="0" numFmtId="166"/>
    <dataField name="Sum of TOTAL SELLING VALUE" fld="13" baseField="0" baseItem="0" numFmtId="166"/>
  </dataFields>
  <formats count="3">
    <format dxfId="13">
      <pivotArea outline="0" collapsedLevelsAreSubtotals="1" fieldPosition="0"/>
    </format>
    <format dxfId="12">
      <pivotArea outline="0" fieldPosition="0">
        <references count="1">
          <reference field="4294967294" count="1" selected="0">
            <x v="0"/>
          </reference>
        </references>
      </pivotArea>
    </format>
    <format dxfId="11">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EE4795-57B7-E941-87DB-3F3E57E4ACCA}" name="SalesType" cacheId="6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9">
  <location ref="AL1:AM4" firstHeaderRow="1" firstDataRow="1" firstDataCol="1"/>
  <pivotFields count="17">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3" baseField="0" baseItem="0" numFmtId="166"/>
  </dataFields>
  <formats count="2">
    <format dxfId="15">
      <pivotArea outline="0" collapsedLevelsAreSubtotals="1" fieldPosition="0"/>
    </format>
    <format dxfId="14">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3" count="1" selected="0">
            <x v="0"/>
          </reference>
        </references>
      </pivotArea>
    </chartFormat>
    <chartFormat chart="3" format="3">
      <pivotArea type="data" outline="0" fieldPosition="0">
        <references count="2">
          <reference field="4294967294" count="1" selected="0">
            <x v="0"/>
          </reference>
          <reference field="3" count="1" selected="0">
            <x v="1"/>
          </reference>
        </references>
      </pivotArea>
    </chartFormat>
    <chartFormat chart="3" format="4">
      <pivotArea type="data" outline="0" fieldPosition="0">
        <references count="2">
          <reference field="4294967294" count="1" selected="0">
            <x v="0"/>
          </reference>
          <reference field="3" count="1" selected="0">
            <x v="2"/>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3" count="1" selected="0">
            <x v="0"/>
          </reference>
        </references>
      </pivotArea>
    </chartFormat>
    <chartFormat chart="6" format="15">
      <pivotArea type="data" outline="0" fieldPosition="0">
        <references count="2">
          <reference field="4294967294" count="1" selected="0">
            <x v="0"/>
          </reference>
          <reference field="3" count="1" selected="0">
            <x v="1"/>
          </reference>
        </references>
      </pivotArea>
    </chartFormat>
    <chartFormat chart="6" format="16">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EBF81A-3EF2-394D-BAFE-7D5E88033036}" name="PivotTable10" cacheId="6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1">
  <location ref="AR1:AS6" firstHeaderRow="1" firstDataRow="1" firstDataCol="1"/>
  <pivotFields count="17">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axis="axisRow" compact="0" outline="0" showAll="0">
      <items count="6">
        <item x="3"/>
        <item x="4"/>
        <item x="1"/>
        <item x="0"/>
        <item x="2"/>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8"/>
  </rowFields>
  <rowItems count="5">
    <i>
      <x/>
    </i>
    <i>
      <x v="1"/>
    </i>
    <i>
      <x v="2"/>
    </i>
    <i>
      <x v="3"/>
    </i>
    <i>
      <x v="4"/>
    </i>
  </rowItems>
  <colItems count="1">
    <i/>
  </colItems>
  <dataFields count="1">
    <dataField name="Sum of TOTAL SELLING VALUE" fld="13" baseField="0" baseItem="0" numFmtId="166"/>
  </dataFields>
  <formats count="2">
    <format dxfId="17">
      <pivotArea outline="0" collapsedLevelsAreSubtotals="1" fieldPosition="0"/>
    </format>
    <format dxfId="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12D3BAE-C0C9-3F42-9034-06D1F5A8B5A2}" sourceName="SALE TYPE">
  <pivotTables>
    <pivotTable tabId="3" name="PivotTable1"/>
    <pivotTable tabId="3" name="Categorywise"/>
    <pivotTable tabId="3" name="Monthly"/>
    <pivotTable tabId="3" name="PaymentMode"/>
    <pivotTable tabId="3" name="Productwise"/>
    <pivotTable tabId="3" name="Total Sales"/>
    <pivotTable tabId="3" name="PivotTable10"/>
  </pivotTables>
  <data>
    <tabular pivotCacheId="207483462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FD5C2ADB-0EAE-2446-8551-B4BD8C6EF6C7}" sourceName="PAYMENT MODE">
  <pivotTables>
    <pivotTable tabId="3" name="PivotTable1"/>
    <pivotTable tabId="3" name="Categorywise"/>
    <pivotTable tabId="3" name="Monthly"/>
    <pivotTable tabId="3" name="Productwise"/>
    <pivotTable tabId="3" name="SalesType"/>
    <pivotTable tabId="3" name="Total Sales"/>
    <pivotTable tabId="3" name="PivotTable10"/>
  </pivotTables>
  <data>
    <tabular pivotCacheId="207483462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64C365F-E9BE-D441-A83F-94D82C2E5F6B}" sourceName="MONTH">
  <pivotTables>
    <pivotTable tabId="3" name="PivotTable1"/>
    <pivotTable tabId="3" name="PaymentMode"/>
    <pivotTable tabId="3" name="Productwise"/>
    <pivotTable tabId="3" name="SalesType"/>
    <pivotTable tabId="3" name="Total Sales"/>
    <pivotTable tabId="3" name="PivotTable10"/>
  </pivotTables>
  <data>
    <tabular pivotCacheId="2074834623">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51CC5F0-2CB4-DD4D-BAA8-D2008A9346F6}" sourceName="YEAR">
  <pivotTables>
    <pivotTable tabId="3" name="PivotTable1"/>
    <pivotTable tabId="3" name="Categorywise"/>
    <pivotTable tabId="3" name="Monthly"/>
    <pivotTable tabId="3" name="PaymentMode"/>
    <pivotTable tabId="3" name="Productwise"/>
    <pivotTable tabId="3" name="SalesType"/>
    <pivotTable tabId="3" name="Total Sales"/>
    <pivotTable tabId="3" name="PivotTable10"/>
  </pivotTables>
  <data>
    <tabular pivotCacheId="207483462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657B3C76-FEF2-604C-8F2B-0F1F970F0955}" cache="Slicer_SALE_TYPE" caption="SALE TYPE" rowHeight="230716"/>
  <slicer name="PAYMENT MODE" xr10:uid="{14D9DC08-E0C3-D740-B903-B011585C7890}" cache="Slicer_PAYMENT_MODE" caption="PAYMENT MODE" rowHeight="230716"/>
  <slicer name="MONTH" xr10:uid="{FEEF8494-37BF-BB43-8AF7-7E2074788A11}" cache="Slicer_MONTH" caption="MONTH" startItem="4" rowHeight="230716"/>
  <slicer name="YEAR" xr10:uid="{9E59C952-43E7-6543-883A-49D1F9F244FE}" cache="Slicer_YEAR" caption="YEAR"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DBD65407-4A8A-CF41-825D-4144C88353B2}" cache="Slicer_SALE_TYPE" caption="SALES TYPE" columnCount="3" style="SLICERS" rowHeight="594360"/>
  <slicer name="PAYMENT MODE 1" xr10:uid="{017E9A23-51C5-6046-A499-E9BE42B0D308}" cache="Slicer_PAYMENT_MODE" caption="PAYMENT MODE" columnCount="2" style="SLICERS" rowHeight="594360"/>
  <slicer name="MONTH 1" xr10:uid="{4B08F99E-8D75-C04B-8A78-E303843B4CC2}" cache="Slicer_MONTH" caption="MONTH" style="SLICERS" rowHeight="411480"/>
  <slicer name="YEAR 1" xr10:uid="{829A62BD-33D2-A149-8686-0D8BF6A26AA2}" cache="Slicer_YEAR" caption="YEAR" style="SLICERS" rowHeight="5486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Q528" totalsRowShown="0" headerRowDxfId="45" headerRowBorderDxfId="44">
  <autoFilter ref="A1:Q528" xr:uid="{60351B27-4213-4B50-AF1E-6DD234ED1CD8}"/>
  <sortState xmlns:xlrd2="http://schemas.microsoft.com/office/spreadsheetml/2017/richdata2" ref="A2:E527">
    <sortCondition ref="A1:A527"/>
  </sortState>
  <tableColumns count="17">
    <tableColumn id="1" xr3:uid="{7E2D9722-C99A-4D79-AD8A-A4AF24D31B15}" name="DATE" dataDxfId="43"/>
    <tableColumn id="3" xr3:uid="{1B687DA1-746A-409E-8132-464ADA2D65F7}" name="PRODUCT ID" dataDxfId="42"/>
    <tableColumn id="2" xr3:uid="{3D21C161-3520-4EEB-95C2-BC89A67F811B}" name="QUANTITY" dataDxfId="41"/>
    <tableColumn id="4" xr3:uid="{51AFA112-3989-4C7A-B537-003512753602}" name="SALE TYPE" dataDxfId="40"/>
    <tableColumn id="5" xr3:uid="{057B8FDA-60FB-4816-999C-2030B688B9CF}" name="PAYMENT MODE" dataDxfId="39"/>
    <tableColumn id="6" xr3:uid="{A77A9445-20AF-4122-92EB-C3706E536AB4}" name="DISCOUNT %" dataDxfId="38"/>
    <tableColumn id="8" xr3:uid="{2140DC50-F87C-804C-BFD7-8CA57A96AC94}" name="PRODUCT" dataDxfId="37">
      <calculatedColumnFormula>VLOOKUP(InputData[[#This Row],[PRODUCT ID]],MasterData[],2,0)</calculatedColumnFormula>
    </tableColumn>
    <tableColumn id="9" xr3:uid="{44A2E3D4-756D-A949-8B3B-F6A94124C47E}" name="CATEGORY" dataDxfId="36">
      <calculatedColumnFormula>VLOOKUP(InputData[[#This Row],[PRODUCT ID]],MasterData[],3,0)</calculatedColumnFormula>
    </tableColumn>
    <tableColumn id="7" xr3:uid="{B5242B87-5C26-0C49-B718-D13095C56314}" name="REGION" dataDxfId="35">
      <calculatedColumnFormula>CHOOSE(RANDBETWEEN(1,5),"SK","ON","BC","MB","QC")</calculatedColumnFormula>
    </tableColumn>
    <tableColumn id="10" xr3:uid="{DB3BB478-2A61-4E44-8986-C2969DDCB519}" name="UOM" dataDxfId="34">
      <calculatedColumnFormula>VLOOKUP(InputData[[#This Row],[PRODUCT ID]],MasterData[],4,0)</calculatedColumnFormula>
    </tableColumn>
    <tableColumn id="11" xr3:uid="{F20B3E70-AABB-354E-A2A3-F2A65BC0D0D3}" name="BUYING PRICE" dataDxfId="33">
      <calculatedColumnFormula>VLOOKUP(InputData[[#This Row],[PRODUCT ID]],MasterData[],5,0)</calculatedColumnFormula>
    </tableColumn>
    <tableColumn id="12" xr3:uid="{FFEA65D2-C15F-7243-BA96-06B8BD8B483F}" name="SELLING PRICE" dataDxfId="32">
      <calculatedColumnFormula>VLOOKUP(InputData[[#This Row],[PRODUCT ID]],MasterData[],6,0)</calculatedColumnFormula>
    </tableColumn>
    <tableColumn id="13" xr3:uid="{83B95170-242E-E740-8EA8-C3969720FA21}" name="TOTAL BUYING VALUE" dataDxfId="31">
      <calculatedColumnFormula>(InputData[[#This Row],[BUYING PRICE]]*InputData[[#This Row],[QUANTITY]])</calculatedColumnFormula>
    </tableColumn>
    <tableColumn id="14" xr3:uid="{CFB69C14-C1C8-084C-966A-480BE123E81B}" name="TOTAL SELLING VALUE" dataDxfId="30">
      <calculatedColumnFormula>(InputData[[#This Row],[SELLING PRICE]]*InputData[[#This Row],[QUANTITY]])*(1-InputData[[#This Row],[DISCOUNT %]])</calculatedColumnFormula>
    </tableColumn>
    <tableColumn id="15" xr3:uid="{3C6AF86E-71D3-0443-9B7D-4C71421073A4}" name="DAY" dataDxfId="29">
      <calculatedColumnFormula>DAY(InputData[[#This Row],[DATE]])</calculatedColumnFormula>
    </tableColumn>
    <tableColumn id="16" xr3:uid="{9226064D-C001-F549-A8F8-331C65A30534}" name="MONTH" dataDxfId="28">
      <calculatedColumnFormula>TEXT(InputData[[#This Row],[DATE]], "mmm")</calculatedColumnFormula>
    </tableColumn>
    <tableColumn id="17" xr3:uid="{7A690F6F-8FDE-E84D-AB96-5363D8196A3E}" name="YEAR" dataDxfId="27">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6" dataDxfId="24" headerRowBorderDxfId="25">
  <autoFilter ref="A1:F46" xr:uid="{DE6FA1E2-6EE8-430A-AF62-020400F3E926}"/>
  <tableColumns count="6">
    <tableColumn id="1" xr3:uid="{106E50BA-9FFB-484D-AC75-176578AFED44}" name="PRODUCT ID" dataDxfId="23"/>
    <tableColumn id="2" xr3:uid="{C6063C4C-22AC-43C3-B630-5C0916CFA263}" name="PRODUCT" dataDxfId="22"/>
    <tableColumn id="3" xr3:uid="{FEA9A0A4-A0D7-45FA-BD75-4D9EBBD09441}" name="CATEGORY" dataDxfId="21"/>
    <tableColumn id="4" xr3:uid="{3BDFD3DA-79CD-4B0E-9F98-1F406523093B}" name="UOM" dataDxfId="20"/>
    <tableColumn id="5" xr3:uid="{C286276F-25D5-4D9D-9759-32EF67A133BE}" name="BUYING PRIZE" dataDxfId="19"/>
    <tableColumn id="6" xr3:uid="{BFC92544-6510-4B40-ABEE-FD6A4B0302D7}" name="SELLING PRICE" dataDxfId="1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range Red">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Q528"/>
  <sheetViews>
    <sheetView workbookViewId="0">
      <selection sqref="A1:XFD3"/>
    </sheetView>
  </sheetViews>
  <sheetFormatPr baseColWidth="10" defaultColWidth="8.83203125" defaultRowHeight="15" x14ac:dyDescent="0.2"/>
  <cols>
    <col min="1" max="1" width="10.1640625" bestFit="1" customWidth="1"/>
    <col min="2" max="2" width="15.5" bestFit="1" customWidth="1"/>
    <col min="3" max="4" width="14.1640625" bestFit="1" customWidth="1"/>
    <col min="5" max="5" width="19" bestFit="1" customWidth="1"/>
    <col min="6" max="6" width="15.6640625" bestFit="1" customWidth="1"/>
    <col min="7" max="7" width="14.5" bestFit="1" customWidth="1"/>
    <col min="8" max="8" width="9.83203125" bestFit="1" customWidth="1"/>
    <col min="9" max="9" width="13.83203125" bestFit="1" customWidth="1"/>
    <col min="10" max="10" width="10.1640625" bestFit="1" customWidth="1"/>
    <col min="11" max="11" width="16.83203125" bestFit="1" customWidth="1"/>
    <col min="12" max="12" width="17" bestFit="1" customWidth="1"/>
    <col min="13" max="13" width="23" bestFit="1" customWidth="1"/>
    <col min="14" max="14" width="23.1640625" bestFit="1" customWidth="1"/>
    <col min="15" max="15" width="9.5" bestFit="1" customWidth="1"/>
    <col min="16" max="16" width="12.1640625" bestFit="1" customWidth="1"/>
    <col min="17" max="17" width="10.1640625" bestFit="1" customWidth="1"/>
  </cols>
  <sheetData>
    <row r="1" spans="1:17" ht="16" thickBot="1" x14ac:dyDescent="0.25">
      <c r="A1" s="13" t="s">
        <v>100</v>
      </c>
      <c r="B1" s="13" t="s">
        <v>0</v>
      </c>
      <c r="C1" s="13" t="s">
        <v>101</v>
      </c>
      <c r="D1" s="13" t="s">
        <v>102</v>
      </c>
      <c r="E1" s="13" t="s">
        <v>103</v>
      </c>
      <c r="F1" s="13" t="s">
        <v>104</v>
      </c>
      <c r="G1" s="13" t="s">
        <v>1</v>
      </c>
      <c r="H1" s="13" t="s">
        <v>2</v>
      </c>
      <c r="I1" s="13" t="s">
        <v>143</v>
      </c>
      <c r="J1" s="13" t="s">
        <v>3</v>
      </c>
      <c r="K1" s="13" t="s">
        <v>116</v>
      </c>
      <c r="L1" s="13" t="s">
        <v>5</v>
      </c>
      <c r="M1" s="13" t="s">
        <v>114</v>
      </c>
      <c r="N1" s="13" t="s">
        <v>115</v>
      </c>
      <c r="O1" s="13" t="s">
        <v>117</v>
      </c>
      <c r="P1" s="13" t="s">
        <v>118</v>
      </c>
      <c r="Q1" s="13" t="s">
        <v>119</v>
      </c>
    </row>
    <row r="2" spans="1:17" x14ac:dyDescent="0.2">
      <c r="A2" s="8">
        <v>44197</v>
      </c>
      <c r="B2" s="9" t="s">
        <v>56</v>
      </c>
      <c r="C2" s="10">
        <v>9</v>
      </c>
      <c r="D2" s="10" t="s">
        <v>105</v>
      </c>
      <c r="E2" s="10" t="s">
        <v>106</v>
      </c>
      <c r="F2" s="11">
        <v>0</v>
      </c>
      <c r="G2" t="str">
        <f>VLOOKUP(InputData[[#This Row],[PRODUCT ID]],MasterData[],2,0)</f>
        <v>Product24</v>
      </c>
      <c r="H2" t="str">
        <f>VLOOKUP(InputData[[#This Row],[PRODUCT ID]],MasterData[],3,0)</f>
        <v>Category03</v>
      </c>
      <c r="I2" t="str">
        <f t="shared" ref="I2:I65" ca="1" si="0">CHOOSE(RANDBETWEEN(1,5),"SK","ON","BC","MB","QC")</f>
        <v>SK</v>
      </c>
      <c r="J2" t="str">
        <f>VLOOKUP(InputData[[#This Row],[PRODUCT ID]],MasterData[],4,0)</f>
        <v>Ft</v>
      </c>
      <c r="K2" s="1">
        <f>VLOOKUP(InputData[[#This Row],[PRODUCT ID]],MasterData[],5,0)</f>
        <v>144</v>
      </c>
      <c r="L2" s="1">
        <f>VLOOKUP(InputData[[#This Row],[PRODUCT ID]],MasterData[],6,0)</f>
        <v>156.96</v>
      </c>
      <c r="M2" s="1">
        <f>(InputData[[#This Row],[BUYING PRICE]]*InputData[[#This Row],[QUANTITY]])</f>
        <v>1296</v>
      </c>
      <c r="N2" s="1">
        <f>(InputData[[#This Row],[SELLING PRICE]]*InputData[[#This Row],[QUANTITY]])*(1-InputData[[#This Row],[DISCOUNT %]])</f>
        <v>1412.64</v>
      </c>
      <c r="O2">
        <f>DAY(InputData[[#This Row],[DATE]])</f>
        <v>1</v>
      </c>
      <c r="P2" t="str">
        <f>TEXT(InputData[[#This Row],[DATE]], "mmm")</f>
        <v>Jan</v>
      </c>
      <c r="Q2">
        <f>YEAR(InputData[[#This Row],[DATE]])</f>
        <v>2021</v>
      </c>
    </row>
    <row r="3" spans="1:17" x14ac:dyDescent="0.2">
      <c r="A3" s="8">
        <v>44198</v>
      </c>
      <c r="B3" s="9" t="s">
        <v>86</v>
      </c>
      <c r="C3" s="10">
        <v>15</v>
      </c>
      <c r="D3" s="10" t="s">
        <v>106</v>
      </c>
      <c r="E3" s="10" t="s">
        <v>107</v>
      </c>
      <c r="F3" s="11">
        <v>0</v>
      </c>
      <c r="G3" t="str">
        <f>VLOOKUP(InputData[[#This Row],[PRODUCT ID]],MasterData[],2,0)</f>
        <v>Product38</v>
      </c>
      <c r="H3" t="str">
        <f>VLOOKUP(InputData[[#This Row],[PRODUCT ID]],MasterData[],3,0)</f>
        <v>Category05</v>
      </c>
      <c r="I3" t="str">
        <f t="shared" ca="1" si="0"/>
        <v>ON</v>
      </c>
      <c r="J3" t="str">
        <f>VLOOKUP(InputData[[#This Row],[PRODUCT ID]],MasterData[],4,0)</f>
        <v>Kg</v>
      </c>
      <c r="K3" s="1">
        <f>VLOOKUP(InputData[[#This Row],[PRODUCT ID]],MasterData[],5,0)</f>
        <v>72</v>
      </c>
      <c r="L3" s="1">
        <f>VLOOKUP(InputData[[#This Row],[PRODUCT ID]],MasterData[],6,0)</f>
        <v>79.92</v>
      </c>
      <c r="M3" s="1">
        <f>(InputData[[#This Row],[BUYING PRICE]]*InputData[[#This Row],[QUANTITY]])</f>
        <v>1080</v>
      </c>
      <c r="N3" s="1">
        <f>(InputData[[#This Row],[SELLING PRICE]]*InputData[[#This Row],[QUANTITY]])*(1-InputData[[#This Row],[DISCOUNT %]])</f>
        <v>1198.8</v>
      </c>
      <c r="O3">
        <f>DAY(InputData[[#This Row],[DATE]])</f>
        <v>2</v>
      </c>
      <c r="P3" t="str">
        <f>TEXT(InputData[[#This Row],[DATE]], "mmm")</f>
        <v>Jan</v>
      </c>
      <c r="Q3">
        <f>YEAR(InputData[[#This Row],[DATE]])</f>
        <v>2021</v>
      </c>
    </row>
    <row r="4" spans="1:17" x14ac:dyDescent="0.2">
      <c r="A4" s="8">
        <v>44198</v>
      </c>
      <c r="B4" s="9" t="s">
        <v>33</v>
      </c>
      <c r="C4" s="10">
        <v>6</v>
      </c>
      <c r="D4" s="10" t="s">
        <v>108</v>
      </c>
      <c r="E4" s="10" t="s">
        <v>107</v>
      </c>
      <c r="F4" s="11">
        <v>0</v>
      </c>
      <c r="G4" t="str">
        <f>VLOOKUP(InputData[[#This Row],[PRODUCT ID]],MasterData[],2,0)</f>
        <v>Product13</v>
      </c>
      <c r="H4" t="str">
        <f>VLOOKUP(InputData[[#This Row],[PRODUCT ID]],MasterData[],3,0)</f>
        <v>Category02</v>
      </c>
      <c r="I4" t="str">
        <f t="shared" ca="1" si="0"/>
        <v>QC</v>
      </c>
      <c r="J4" t="str">
        <f>VLOOKUP(InputData[[#This Row],[PRODUCT ID]],MasterData[],4,0)</f>
        <v>Kg</v>
      </c>
      <c r="K4" s="1">
        <f>VLOOKUP(InputData[[#This Row],[PRODUCT ID]],MasterData[],5,0)</f>
        <v>112</v>
      </c>
      <c r="L4" s="1">
        <f>VLOOKUP(InputData[[#This Row],[PRODUCT ID]],MasterData[],6,0)</f>
        <v>122.08</v>
      </c>
      <c r="M4" s="1">
        <f>(InputData[[#This Row],[BUYING PRICE]]*InputData[[#This Row],[QUANTITY]])</f>
        <v>672</v>
      </c>
      <c r="N4" s="1">
        <f>(InputData[[#This Row],[SELLING PRICE]]*InputData[[#This Row],[QUANTITY]])*(1-InputData[[#This Row],[DISCOUNT %]])</f>
        <v>732.48</v>
      </c>
      <c r="O4">
        <f>DAY(InputData[[#This Row],[DATE]])</f>
        <v>2</v>
      </c>
      <c r="P4" t="str">
        <f>TEXT(InputData[[#This Row],[DATE]], "mmm")</f>
        <v>Jan</v>
      </c>
      <c r="Q4">
        <f>YEAR(InputData[[#This Row],[DATE]])</f>
        <v>2021</v>
      </c>
    </row>
    <row r="5" spans="1:17" x14ac:dyDescent="0.2">
      <c r="A5" s="8">
        <v>44199</v>
      </c>
      <c r="B5" s="9" t="s">
        <v>14</v>
      </c>
      <c r="C5" s="10">
        <v>5</v>
      </c>
      <c r="D5" s="10" t="s">
        <v>108</v>
      </c>
      <c r="E5" s="10" t="s">
        <v>106</v>
      </c>
      <c r="F5" s="11">
        <v>0</v>
      </c>
      <c r="G5" t="str">
        <f>VLOOKUP(InputData[[#This Row],[PRODUCT ID]],MasterData[],2,0)</f>
        <v>Product04</v>
      </c>
      <c r="H5" t="str">
        <f>VLOOKUP(InputData[[#This Row],[PRODUCT ID]],MasterData[],3,0)</f>
        <v>Category01</v>
      </c>
      <c r="I5" t="str">
        <f t="shared" ca="1" si="0"/>
        <v>BC</v>
      </c>
      <c r="J5" t="str">
        <f>VLOOKUP(InputData[[#This Row],[PRODUCT ID]],MasterData[],4,0)</f>
        <v>Lt</v>
      </c>
      <c r="K5" s="1">
        <f>VLOOKUP(InputData[[#This Row],[PRODUCT ID]],MasterData[],5,0)</f>
        <v>44</v>
      </c>
      <c r="L5" s="1">
        <f>VLOOKUP(InputData[[#This Row],[PRODUCT ID]],MasterData[],6,0)</f>
        <v>48.84</v>
      </c>
      <c r="M5" s="1">
        <f>(InputData[[#This Row],[BUYING PRICE]]*InputData[[#This Row],[QUANTITY]])</f>
        <v>220</v>
      </c>
      <c r="N5" s="1">
        <f>(InputData[[#This Row],[SELLING PRICE]]*InputData[[#This Row],[QUANTITY]])*(1-InputData[[#This Row],[DISCOUNT %]])</f>
        <v>244.20000000000002</v>
      </c>
      <c r="O5">
        <f>DAY(InputData[[#This Row],[DATE]])</f>
        <v>3</v>
      </c>
      <c r="P5" t="str">
        <f>TEXT(InputData[[#This Row],[DATE]], "mmm")</f>
        <v>Jan</v>
      </c>
      <c r="Q5">
        <f>YEAR(InputData[[#This Row],[DATE]])</f>
        <v>2021</v>
      </c>
    </row>
    <row r="6" spans="1:17" x14ac:dyDescent="0.2">
      <c r="A6" s="8">
        <v>44200</v>
      </c>
      <c r="B6" s="9" t="s">
        <v>79</v>
      </c>
      <c r="C6" s="10">
        <v>12</v>
      </c>
      <c r="D6" s="10" t="s">
        <v>106</v>
      </c>
      <c r="E6" s="10" t="s">
        <v>106</v>
      </c>
      <c r="F6" s="11">
        <v>0</v>
      </c>
      <c r="G6" t="str">
        <f>VLOOKUP(InputData[[#This Row],[PRODUCT ID]],MasterData[],2,0)</f>
        <v>Product35</v>
      </c>
      <c r="H6" t="str">
        <f>VLOOKUP(InputData[[#This Row],[PRODUCT ID]],MasterData[],3,0)</f>
        <v>Category04</v>
      </c>
      <c r="I6" t="str">
        <f t="shared" ca="1" si="0"/>
        <v>MB</v>
      </c>
      <c r="J6" t="str">
        <f>VLOOKUP(InputData[[#This Row],[PRODUCT ID]],MasterData[],4,0)</f>
        <v>No.</v>
      </c>
      <c r="K6" s="1">
        <f>VLOOKUP(InputData[[#This Row],[PRODUCT ID]],MasterData[],5,0)</f>
        <v>5</v>
      </c>
      <c r="L6" s="1">
        <f>VLOOKUP(InputData[[#This Row],[PRODUCT ID]],MasterData[],6,0)</f>
        <v>6.7</v>
      </c>
      <c r="M6" s="1">
        <f>(InputData[[#This Row],[BUYING PRICE]]*InputData[[#This Row],[QUANTITY]])</f>
        <v>60</v>
      </c>
      <c r="N6" s="1">
        <f>(InputData[[#This Row],[SELLING PRICE]]*InputData[[#This Row],[QUANTITY]])*(1-InputData[[#This Row],[DISCOUNT %]])</f>
        <v>80.400000000000006</v>
      </c>
      <c r="O6">
        <f>DAY(InputData[[#This Row],[DATE]])</f>
        <v>4</v>
      </c>
      <c r="P6" t="str">
        <f>TEXT(InputData[[#This Row],[DATE]], "mmm")</f>
        <v>Jan</v>
      </c>
      <c r="Q6">
        <f>YEAR(InputData[[#This Row],[DATE]])</f>
        <v>2021</v>
      </c>
    </row>
    <row r="7" spans="1:17" x14ac:dyDescent="0.2">
      <c r="A7" s="8">
        <v>44205</v>
      </c>
      <c r="B7" s="9" t="s">
        <v>71</v>
      </c>
      <c r="C7" s="10">
        <v>1</v>
      </c>
      <c r="D7" s="10" t="s">
        <v>108</v>
      </c>
      <c r="E7" s="10" t="s">
        <v>107</v>
      </c>
      <c r="F7" s="11">
        <v>0</v>
      </c>
      <c r="G7" t="str">
        <f>VLOOKUP(InputData[[#This Row],[PRODUCT ID]],MasterData[],2,0)</f>
        <v>Product31</v>
      </c>
      <c r="H7" t="str">
        <f>VLOOKUP(InputData[[#This Row],[PRODUCT ID]],MasterData[],3,0)</f>
        <v>Category04</v>
      </c>
      <c r="I7" t="str">
        <f t="shared" ca="1" si="0"/>
        <v>QC</v>
      </c>
      <c r="J7" t="str">
        <f>VLOOKUP(InputData[[#This Row],[PRODUCT ID]],MasterData[],4,0)</f>
        <v>Kg</v>
      </c>
      <c r="K7" s="1">
        <f>VLOOKUP(InputData[[#This Row],[PRODUCT ID]],MasterData[],5,0)</f>
        <v>93</v>
      </c>
      <c r="L7" s="1">
        <f>VLOOKUP(InputData[[#This Row],[PRODUCT ID]],MasterData[],6,0)</f>
        <v>104.16</v>
      </c>
      <c r="M7" s="1">
        <f>(InputData[[#This Row],[BUYING PRICE]]*InputData[[#This Row],[QUANTITY]])</f>
        <v>93</v>
      </c>
      <c r="N7" s="1">
        <f>(InputData[[#This Row],[SELLING PRICE]]*InputData[[#This Row],[QUANTITY]])*(1-InputData[[#This Row],[DISCOUNT %]])</f>
        <v>104.16</v>
      </c>
      <c r="O7">
        <f>DAY(InputData[[#This Row],[DATE]])</f>
        <v>9</v>
      </c>
      <c r="P7" t="str">
        <f>TEXT(InputData[[#This Row],[DATE]], "mmm")</f>
        <v>Jan</v>
      </c>
      <c r="Q7">
        <f>YEAR(InputData[[#This Row],[DATE]])</f>
        <v>2021</v>
      </c>
    </row>
    <row r="8" spans="1:17" x14ac:dyDescent="0.2">
      <c r="A8" s="8">
        <v>44205</v>
      </c>
      <c r="B8" s="9" t="s">
        <v>12</v>
      </c>
      <c r="C8" s="10">
        <v>8</v>
      </c>
      <c r="D8" s="10" t="s">
        <v>108</v>
      </c>
      <c r="E8" s="10" t="s">
        <v>107</v>
      </c>
      <c r="F8" s="11">
        <v>0</v>
      </c>
      <c r="G8" t="str">
        <f>VLOOKUP(InputData[[#This Row],[PRODUCT ID]],MasterData[],2,0)</f>
        <v>Product03</v>
      </c>
      <c r="H8" t="str">
        <f>VLOOKUP(InputData[[#This Row],[PRODUCT ID]],MasterData[],3,0)</f>
        <v>Category01</v>
      </c>
      <c r="I8" t="str">
        <f t="shared" ca="1" si="0"/>
        <v>SK</v>
      </c>
      <c r="J8" t="str">
        <f>VLOOKUP(InputData[[#This Row],[PRODUCT ID]],MasterData[],4,0)</f>
        <v>Kg</v>
      </c>
      <c r="K8" s="1">
        <f>VLOOKUP(InputData[[#This Row],[PRODUCT ID]],MasterData[],5,0)</f>
        <v>71</v>
      </c>
      <c r="L8" s="1">
        <f>VLOOKUP(InputData[[#This Row],[PRODUCT ID]],MasterData[],6,0)</f>
        <v>80.94</v>
      </c>
      <c r="M8" s="1">
        <f>(InputData[[#This Row],[BUYING PRICE]]*InputData[[#This Row],[QUANTITY]])</f>
        <v>568</v>
      </c>
      <c r="N8" s="1">
        <f>(InputData[[#This Row],[SELLING PRICE]]*InputData[[#This Row],[QUANTITY]])*(1-InputData[[#This Row],[DISCOUNT %]])</f>
        <v>647.52</v>
      </c>
      <c r="O8">
        <f>DAY(InputData[[#This Row],[DATE]])</f>
        <v>9</v>
      </c>
      <c r="P8" t="str">
        <f>TEXT(InputData[[#This Row],[DATE]], "mmm")</f>
        <v>Jan</v>
      </c>
      <c r="Q8">
        <f>YEAR(InputData[[#This Row],[DATE]])</f>
        <v>2021</v>
      </c>
    </row>
    <row r="9" spans="1:17" x14ac:dyDescent="0.2">
      <c r="A9" s="8">
        <v>44205</v>
      </c>
      <c r="B9" s="9" t="s">
        <v>58</v>
      </c>
      <c r="C9" s="10">
        <v>4</v>
      </c>
      <c r="D9" s="10" t="s">
        <v>108</v>
      </c>
      <c r="E9" s="10" t="s">
        <v>106</v>
      </c>
      <c r="F9" s="11">
        <v>0</v>
      </c>
      <c r="G9" t="str">
        <f>VLOOKUP(InputData[[#This Row],[PRODUCT ID]],MasterData[],2,0)</f>
        <v>Product25</v>
      </c>
      <c r="H9" t="str">
        <f>VLOOKUP(InputData[[#This Row],[PRODUCT ID]],MasterData[],3,0)</f>
        <v>Category03</v>
      </c>
      <c r="I9" t="str">
        <f t="shared" ca="1" si="0"/>
        <v>MB</v>
      </c>
      <c r="J9" t="str">
        <f>VLOOKUP(InputData[[#This Row],[PRODUCT ID]],MasterData[],4,0)</f>
        <v>No.</v>
      </c>
      <c r="K9" s="1">
        <f>VLOOKUP(InputData[[#This Row],[PRODUCT ID]],MasterData[],5,0)</f>
        <v>7</v>
      </c>
      <c r="L9" s="1">
        <f>VLOOKUP(InputData[[#This Row],[PRODUCT ID]],MasterData[],6,0)</f>
        <v>8.33</v>
      </c>
      <c r="M9" s="1">
        <f>(InputData[[#This Row],[BUYING PRICE]]*InputData[[#This Row],[QUANTITY]])</f>
        <v>28</v>
      </c>
      <c r="N9" s="1">
        <f>(InputData[[#This Row],[SELLING PRICE]]*InputData[[#This Row],[QUANTITY]])*(1-InputData[[#This Row],[DISCOUNT %]])</f>
        <v>33.32</v>
      </c>
      <c r="O9">
        <f>DAY(InputData[[#This Row],[DATE]])</f>
        <v>9</v>
      </c>
      <c r="P9" t="str">
        <f>TEXT(InputData[[#This Row],[DATE]], "mmm")</f>
        <v>Jan</v>
      </c>
      <c r="Q9">
        <f>YEAR(InputData[[#This Row],[DATE]])</f>
        <v>2021</v>
      </c>
    </row>
    <row r="10" spans="1:17" x14ac:dyDescent="0.2">
      <c r="A10" s="8">
        <v>44207</v>
      </c>
      <c r="B10" s="9" t="s">
        <v>83</v>
      </c>
      <c r="C10" s="10">
        <v>3</v>
      </c>
      <c r="D10" s="10" t="s">
        <v>108</v>
      </c>
      <c r="E10" s="10" t="s">
        <v>107</v>
      </c>
      <c r="F10" s="11">
        <v>0</v>
      </c>
      <c r="G10" t="str">
        <f>VLOOKUP(InputData[[#This Row],[PRODUCT ID]],MasterData[],2,0)</f>
        <v>Product37</v>
      </c>
      <c r="H10" t="str">
        <f>VLOOKUP(InputData[[#This Row],[PRODUCT ID]],MasterData[],3,0)</f>
        <v>Category05</v>
      </c>
      <c r="I10" t="str">
        <f t="shared" ca="1" si="0"/>
        <v>BC</v>
      </c>
      <c r="J10" t="str">
        <f>VLOOKUP(InputData[[#This Row],[PRODUCT ID]],MasterData[],4,0)</f>
        <v>Kg</v>
      </c>
      <c r="K10" s="1">
        <f>VLOOKUP(InputData[[#This Row],[PRODUCT ID]],MasterData[],5,0)</f>
        <v>67</v>
      </c>
      <c r="L10" s="1">
        <f>VLOOKUP(InputData[[#This Row],[PRODUCT ID]],MasterData[],6,0)</f>
        <v>85.76</v>
      </c>
      <c r="M10" s="1">
        <f>(InputData[[#This Row],[BUYING PRICE]]*InputData[[#This Row],[QUANTITY]])</f>
        <v>201</v>
      </c>
      <c r="N10" s="1">
        <f>(InputData[[#This Row],[SELLING PRICE]]*InputData[[#This Row],[QUANTITY]])*(1-InputData[[#This Row],[DISCOUNT %]])</f>
        <v>257.28000000000003</v>
      </c>
      <c r="O10">
        <f>DAY(InputData[[#This Row],[DATE]])</f>
        <v>11</v>
      </c>
      <c r="P10" t="str">
        <f>TEXT(InputData[[#This Row],[DATE]], "mmm")</f>
        <v>Jan</v>
      </c>
      <c r="Q10">
        <f>YEAR(InputData[[#This Row],[DATE]])</f>
        <v>2021</v>
      </c>
    </row>
    <row r="11" spans="1:17" x14ac:dyDescent="0.2">
      <c r="A11" s="8">
        <v>44207</v>
      </c>
      <c r="B11" s="9" t="s">
        <v>35</v>
      </c>
      <c r="C11" s="10">
        <v>4</v>
      </c>
      <c r="D11" s="10" t="s">
        <v>105</v>
      </c>
      <c r="E11" s="10" t="s">
        <v>106</v>
      </c>
      <c r="F11" s="11">
        <v>0</v>
      </c>
      <c r="G11" t="str">
        <f>VLOOKUP(InputData[[#This Row],[PRODUCT ID]],MasterData[],2,0)</f>
        <v>Product14</v>
      </c>
      <c r="H11" t="str">
        <f>VLOOKUP(InputData[[#This Row],[PRODUCT ID]],MasterData[],3,0)</f>
        <v>Category02</v>
      </c>
      <c r="I11" t="str">
        <f t="shared" ca="1" si="0"/>
        <v>QC</v>
      </c>
      <c r="J11" t="str">
        <f>VLOOKUP(InputData[[#This Row],[PRODUCT ID]],MasterData[],4,0)</f>
        <v>Kg</v>
      </c>
      <c r="K11" s="1">
        <f>VLOOKUP(InputData[[#This Row],[PRODUCT ID]],MasterData[],5,0)</f>
        <v>112</v>
      </c>
      <c r="L11" s="1">
        <f>VLOOKUP(InputData[[#This Row],[PRODUCT ID]],MasterData[],6,0)</f>
        <v>146.72</v>
      </c>
      <c r="M11" s="1">
        <f>(InputData[[#This Row],[BUYING PRICE]]*InputData[[#This Row],[QUANTITY]])</f>
        <v>448</v>
      </c>
      <c r="N11" s="1">
        <f>(InputData[[#This Row],[SELLING PRICE]]*InputData[[#This Row],[QUANTITY]])*(1-InputData[[#This Row],[DISCOUNT %]])</f>
        <v>586.88</v>
      </c>
      <c r="O11">
        <f>DAY(InputData[[#This Row],[DATE]])</f>
        <v>11</v>
      </c>
      <c r="P11" t="str">
        <f>TEXT(InputData[[#This Row],[DATE]], "mmm")</f>
        <v>Jan</v>
      </c>
      <c r="Q11">
        <f>YEAR(InputData[[#This Row],[DATE]])</f>
        <v>2021</v>
      </c>
    </row>
    <row r="12" spans="1:17" x14ac:dyDescent="0.2">
      <c r="A12" s="8">
        <v>44207</v>
      </c>
      <c r="B12" s="9" t="s">
        <v>94</v>
      </c>
      <c r="C12" s="10">
        <v>4</v>
      </c>
      <c r="D12" s="10" t="s">
        <v>108</v>
      </c>
      <c r="E12" s="10" t="s">
        <v>106</v>
      </c>
      <c r="F12" s="11">
        <v>0</v>
      </c>
      <c r="G12" t="str">
        <f>VLOOKUP(InputData[[#This Row],[PRODUCT ID]],MasterData[],2,0)</f>
        <v>Product42</v>
      </c>
      <c r="H12" t="str">
        <f>VLOOKUP(InputData[[#This Row],[PRODUCT ID]],MasterData[],3,0)</f>
        <v>Category05</v>
      </c>
      <c r="I12" t="str">
        <f t="shared" ca="1" si="0"/>
        <v>SK</v>
      </c>
      <c r="J12" t="str">
        <f>VLOOKUP(InputData[[#This Row],[PRODUCT ID]],MasterData[],4,0)</f>
        <v>Ft</v>
      </c>
      <c r="K12" s="1">
        <f>VLOOKUP(InputData[[#This Row],[PRODUCT ID]],MasterData[],5,0)</f>
        <v>120</v>
      </c>
      <c r="L12" s="1">
        <f>VLOOKUP(InputData[[#This Row],[PRODUCT ID]],MasterData[],6,0)</f>
        <v>162</v>
      </c>
      <c r="M12" s="1">
        <f>(InputData[[#This Row],[BUYING PRICE]]*InputData[[#This Row],[QUANTITY]])</f>
        <v>480</v>
      </c>
      <c r="N12" s="1">
        <f>(InputData[[#This Row],[SELLING PRICE]]*InputData[[#This Row],[QUANTITY]])*(1-InputData[[#This Row],[DISCOUNT %]])</f>
        <v>648</v>
      </c>
      <c r="O12">
        <f>DAY(InputData[[#This Row],[DATE]])</f>
        <v>11</v>
      </c>
      <c r="P12" t="str">
        <f>TEXT(InputData[[#This Row],[DATE]], "mmm")</f>
        <v>Jan</v>
      </c>
      <c r="Q12">
        <f>YEAR(InputData[[#This Row],[DATE]])</f>
        <v>2021</v>
      </c>
    </row>
    <row r="13" spans="1:17" x14ac:dyDescent="0.2">
      <c r="A13" s="8">
        <v>44208</v>
      </c>
      <c r="B13" s="9" t="s">
        <v>94</v>
      </c>
      <c r="C13" s="10">
        <v>10</v>
      </c>
      <c r="D13" s="10" t="s">
        <v>106</v>
      </c>
      <c r="E13" s="10" t="s">
        <v>107</v>
      </c>
      <c r="F13" s="11">
        <v>0</v>
      </c>
      <c r="G13" t="str">
        <f>VLOOKUP(InputData[[#This Row],[PRODUCT ID]],MasterData[],2,0)</f>
        <v>Product42</v>
      </c>
      <c r="H13" t="str">
        <f>VLOOKUP(InputData[[#This Row],[PRODUCT ID]],MasterData[],3,0)</f>
        <v>Category05</v>
      </c>
      <c r="I13" t="str">
        <f t="shared" ca="1" si="0"/>
        <v>ON</v>
      </c>
      <c r="J13" t="str">
        <f>VLOOKUP(InputData[[#This Row],[PRODUCT ID]],MasterData[],4,0)</f>
        <v>Ft</v>
      </c>
      <c r="K13" s="1">
        <f>VLOOKUP(InputData[[#This Row],[PRODUCT ID]],MasterData[],5,0)</f>
        <v>120</v>
      </c>
      <c r="L13" s="1">
        <f>VLOOKUP(InputData[[#This Row],[PRODUCT ID]],MasterData[],6,0)</f>
        <v>162</v>
      </c>
      <c r="M13" s="1">
        <f>(InputData[[#This Row],[BUYING PRICE]]*InputData[[#This Row],[QUANTITY]])</f>
        <v>1200</v>
      </c>
      <c r="N13" s="1">
        <f>(InputData[[#This Row],[SELLING PRICE]]*InputData[[#This Row],[QUANTITY]])*(1-InputData[[#This Row],[DISCOUNT %]])</f>
        <v>1620</v>
      </c>
      <c r="O13">
        <f>DAY(InputData[[#This Row],[DATE]])</f>
        <v>12</v>
      </c>
      <c r="P13" t="str">
        <f>TEXT(InputData[[#This Row],[DATE]], "mmm")</f>
        <v>Jan</v>
      </c>
      <c r="Q13">
        <f>YEAR(InputData[[#This Row],[DATE]])</f>
        <v>2021</v>
      </c>
    </row>
    <row r="14" spans="1:17" x14ac:dyDescent="0.2">
      <c r="A14" s="8">
        <v>44214</v>
      </c>
      <c r="B14" s="9" t="s">
        <v>98</v>
      </c>
      <c r="C14" s="10">
        <v>13</v>
      </c>
      <c r="D14" s="10" t="s">
        <v>108</v>
      </c>
      <c r="E14" s="10" t="s">
        <v>106</v>
      </c>
      <c r="F14" s="11">
        <v>0</v>
      </c>
      <c r="G14" t="str">
        <f>VLOOKUP(InputData[[#This Row],[PRODUCT ID]],MasterData[],2,0)</f>
        <v>Product44</v>
      </c>
      <c r="H14" t="str">
        <f>VLOOKUP(InputData[[#This Row],[PRODUCT ID]],MasterData[],3,0)</f>
        <v>Category05</v>
      </c>
      <c r="I14" t="str">
        <f t="shared" ca="1" si="0"/>
        <v>ON</v>
      </c>
      <c r="J14" t="str">
        <f>VLOOKUP(InputData[[#This Row],[PRODUCT ID]],MasterData[],4,0)</f>
        <v>Kg</v>
      </c>
      <c r="K14" s="1">
        <f>VLOOKUP(InputData[[#This Row],[PRODUCT ID]],MasterData[],5,0)</f>
        <v>76</v>
      </c>
      <c r="L14" s="1">
        <f>VLOOKUP(InputData[[#This Row],[PRODUCT ID]],MasterData[],6,0)</f>
        <v>82.08</v>
      </c>
      <c r="M14" s="1">
        <f>(InputData[[#This Row],[BUYING PRICE]]*InputData[[#This Row],[QUANTITY]])</f>
        <v>988</v>
      </c>
      <c r="N14" s="1">
        <f>(InputData[[#This Row],[SELLING PRICE]]*InputData[[#This Row],[QUANTITY]])*(1-InputData[[#This Row],[DISCOUNT %]])</f>
        <v>1067.04</v>
      </c>
      <c r="O14">
        <f>DAY(InputData[[#This Row],[DATE]])</f>
        <v>18</v>
      </c>
      <c r="P14" t="str">
        <f>TEXT(InputData[[#This Row],[DATE]], "mmm")</f>
        <v>Jan</v>
      </c>
      <c r="Q14">
        <f>YEAR(InputData[[#This Row],[DATE]])</f>
        <v>2021</v>
      </c>
    </row>
    <row r="15" spans="1:17" x14ac:dyDescent="0.2">
      <c r="A15" s="8">
        <v>44214</v>
      </c>
      <c r="B15" s="9" t="s">
        <v>54</v>
      </c>
      <c r="C15" s="10">
        <v>3</v>
      </c>
      <c r="D15" s="10" t="s">
        <v>106</v>
      </c>
      <c r="E15" s="10" t="s">
        <v>107</v>
      </c>
      <c r="F15" s="11">
        <v>0</v>
      </c>
      <c r="G15" t="str">
        <f>VLOOKUP(InputData[[#This Row],[PRODUCT ID]],MasterData[],2,0)</f>
        <v>Product23</v>
      </c>
      <c r="H15" t="str">
        <f>VLOOKUP(InputData[[#This Row],[PRODUCT ID]],MasterData[],3,0)</f>
        <v>Category03</v>
      </c>
      <c r="I15" t="str">
        <f t="shared" ca="1" si="0"/>
        <v>MB</v>
      </c>
      <c r="J15" t="str">
        <f>VLOOKUP(InputData[[#This Row],[PRODUCT ID]],MasterData[],4,0)</f>
        <v>Ft</v>
      </c>
      <c r="K15" s="1">
        <f>VLOOKUP(InputData[[#This Row],[PRODUCT ID]],MasterData[],5,0)</f>
        <v>141</v>
      </c>
      <c r="L15" s="1">
        <f>VLOOKUP(InputData[[#This Row],[PRODUCT ID]],MasterData[],6,0)</f>
        <v>149.46</v>
      </c>
      <c r="M15" s="1">
        <f>(InputData[[#This Row],[BUYING PRICE]]*InputData[[#This Row],[QUANTITY]])</f>
        <v>423</v>
      </c>
      <c r="N15" s="1">
        <f>(InputData[[#This Row],[SELLING PRICE]]*InputData[[#This Row],[QUANTITY]])*(1-InputData[[#This Row],[DISCOUNT %]])</f>
        <v>448.38</v>
      </c>
      <c r="O15">
        <f>DAY(InputData[[#This Row],[DATE]])</f>
        <v>18</v>
      </c>
      <c r="P15" t="str">
        <f>TEXT(InputData[[#This Row],[DATE]], "mmm")</f>
        <v>Jan</v>
      </c>
      <c r="Q15">
        <f>YEAR(InputData[[#This Row],[DATE]])</f>
        <v>2021</v>
      </c>
    </row>
    <row r="16" spans="1:17" x14ac:dyDescent="0.2">
      <c r="A16" s="8">
        <v>44215</v>
      </c>
      <c r="B16" s="9" t="s">
        <v>79</v>
      </c>
      <c r="C16" s="10">
        <v>6</v>
      </c>
      <c r="D16" s="10" t="s">
        <v>108</v>
      </c>
      <c r="E16" s="10" t="s">
        <v>107</v>
      </c>
      <c r="F16" s="11">
        <v>0</v>
      </c>
      <c r="G16" t="str">
        <f>VLOOKUP(InputData[[#This Row],[PRODUCT ID]],MasterData[],2,0)</f>
        <v>Product35</v>
      </c>
      <c r="H16" t="str">
        <f>VLOOKUP(InputData[[#This Row],[PRODUCT ID]],MasterData[],3,0)</f>
        <v>Category04</v>
      </c>
      <c r="I16" t="str">
        <f t="shared" ca="1" si="0"/>
        <v>ON</v>
      </c>
      <c r="J16" t="str">
        <f>VLOOKUP(InputData[[#This Row],[PRODUCT ID]],MasterData[],4,0)</f>
        <v>No.</v>
      </c>
      <c r="K16" s="1">
        <f>VLOOKUP(InputData[[#This Row],[PRODUCT ID]],MasterData[],5,0)</f>
        <v>5</v>
      </c>
      <c r="L16" s="1">
        <f>VLOOKUP(InputData[[#This Row],[PRODUCT ID]],MasterData[],6,0)</f>
        <v>6.7</v>
      </c>
      <c r="M16" s="1">
        <f>(InputData[[#This Row],[BUYING PRICE]]*InputData[[#This Row],[QUANTITY]])</f>
        <v>30</v>
      </c>
      <c r="N16" s="1">
        <f>(InputData[[#This Row],[SELLING PRICE]]*InputData[[#This Row],[QUANTITY]])*(1-InputData[[#This Row],[DISCOUNT %]])</f>
        <v>40.200000000000003</v>
      </c>
      <c r="O16">
        <f>DAY(InputData[[#This Row],[DATE]])</f>
        <v>19</v>
      </c>
      <c r="P16" t="str">
        <f>TEXT(InputData[[#This Row],[DATE]], "mmm")</f>
        <v>Jan</v>
      </c>
      <c r="Q16">
        <f>YEAR(InputData[[#This Row],[DATE]])</f>
        <v>2021</v>
      </c>
    </row>
    <row r="17" spans="1:17" x14ac:dyDescent="0.2">
      <c r="A17" s="8">
        <v>44216</v>
      </c>
      <c r="B17" s="9" t="s">
        <v>77</v>
      </c>
      <c r="C17" s="10">
        <v>4</v>
      </c>
      <c r="D17" s="10" t="s">
        <v>108</v>
      </c>
      <c r="E17" s="10" t="s">
        <v>107</v>
      </c>
      <c r="F17" s="11">
        <v>0</v>
      </c>
      <c r="G17" t="str">
        <f>VLOOKUP(InputData[[#This Row],[PRODUCT ID]],MasterData[],2,0)</f>
        <v>Product34</v>
      </c>
      <c r="H17" t="str">
        <f>VLOOKUP(InputData[[#This Row],[PRODUCT ID]],MasterData[],3,0)</f>
        <v>Category04</v>
      </c>
      <c r="I17" t="str">
        <f t="shared" ca="1" si="0"/>
        <v>QC</v>
      </c>
      <c r="J17" t="str">
        <f>VLOOKUP(InputData[[#This Row],[PRODUCT ID]],MasterData[],4,0)</f>
        <v>Lt</v>
      </c>
      <c r="K17" s="1">
        <f>VLOOKUP(InputData[[#This Row],[PRODUCT ID]],MasterData[],5,0)</f>
        <v>55</v>
      </c>
      <c r="L17" s="1">
        <f>VLOOKUP(InputData[[#This Row],[PRODUCT ID]],MasterData[],6,0)</f>
        <v>58.3</v>
      </c>
      <c r="M17" s="1">
        <f>(InputData[[#This Row],[BUYING PRICE]]*InputData[[#This Row],[QUANTITY]])</f>
        <v>220</v>
      </c>
      <c r="N17" s="1">
        <f>(InputData[[#This Row],[SELLING PRICE]]*InputData[[#This Row],[QUANTITY]])*(1-InputData[[#This Row],[DISCOUNT %]])</f>
        <v>233.2</v>
      </c>
      <c r="O17">
        <f>DAY(InputData[[#This Row],[DATE]])</f>
        <v>20</v>
      </c>
      <c r="P17" t="str">
        <f>TEXT(InputData[[#This Row],[DATE]], "mmm")</f>
        <v>Jan</v>
      </c>
      <c r="Q17">
        <f>YEAR(InputData[[#This Row],[DATE]])</f>
        <v>2021</v>
      </c>
    </row>
    <row r="18" spans="1:17" x14ac:dyDescent="0.2">
      <c r="A18" s="8">
        <v>44216</v>
      </c>
      <c r="B18" s="9" t="s">
        <v>47</v>
      </c>
      <c r="C18" s="10">
        <v>4</v>
      </c>
      <c r="D18" s="10" t="s">
        <v>108</v>
      </c>
      <c r="E18" s="10" t="s">
        <v>107</v>
      </c>
      <c r="F18" s="11">
        <v>0</v>
      </c>
      <c r="G18" t="str">
        <f>VLOOKUP(InputData[[#This Row],[PRODUCT ID]],MasterData[],2,0)</f>
        <v>Product20</v>
      </c>
      <c r="H18" t="str">
        <f>VLOOKUP(InputData[[#This Row],[PRODUCT ID]],MasterData[],3,0)</f>
        <v>Category03</v>
      </c>
      <c r="I18" t="str">
        <f t="shared" ca="1" si="0"/>
        <v>QC</v>
      </c>
      <c r="J18" t="str">
        <f>VLOOKUP(InputData[[#This Row],[PRODUCT ID]],MasterData[],4,0)</f>
        <v>Lt</v>
      </c>
      <c r="K18" s="1">
        <f>VLOOKUP(InputData[[#This Row],[PRODUCT ID]],MasterData[],5,0)</f>
        <v>61</v>
      </c>
      <c r="L18" s="1">
        <f>VLOOKUP(InputData[[#This Row],[PRODUCT ID]],MasterData[],6,0)</f>
        <v>76.25</v>
      </c>
      <c r="M18" s="1">
        <f>(InputData[[#This Row],[BUYING PRICE]]*InputData[[#This Row],[QUANTITY]])</f>
        <v>244</v>
      </c>
      <c r="N18" s="1">
        <f>(InputData[[#This Row],[SELLING PRICE]]*InputData[[#This Row],[QUANTITY]])*(1-InputData[[#This Row],[DISCOUNT %]])</f>
        <v>305</v>
      </c>
      <c r="O18">
        <f>DAY(InputData[[#This Row],[DATE]])</f>
        <v>20</v>
      </c>
      <c r="P18" t="str">
        <f>TEXT(InputData[[#This Row],[DATE]], "mmm")</f>
        <v>Jan</v>
      </c>
      <c r="Q18">
        <f>YEAR(InputData[[#This Row],[DATE]])</f>
        <v>2021</v>
      </c>
    </row>
    <row r="19" spans="1:17" x14ac:dyDescent="0.2">
      <c r="A19" s="8">
        <v>44217</v>
      </c>
      <c r="B19" s="9" t="s">
        <v>14</v>
      </c>
      <c r="C19" s="10">
        <v>15</v>
      </c>
      <c r="D19" s="10" t="s">
        <v>105</v>
      </c>
      <c r="E19" s="10" t="s">
        <v>107</v>
      </c>
      <c r="F19" s="11">
        <v>0</v>
      </c>
      <c r="G19" t="str">
        <f>VLOOKUP(InputData[[#This Row],[PRODUCT ID]],MasterData[],2,0)</f>
        <v>Product04</v>
      </c>
      <c r="H19" t="str">
        <f>VLOOKUP(InputData[[#This Row],[PRODUCT ID]],MasterData[],3,0)</f>
        <v>Category01</v>
      </c>
      <c r="I19" t="str">
        <f t="shared" ca="1" si="0"/>
        <v>SK</v>
      </c>
      <c r="J19" t="str">
        <f>VLOOKUP(InputData[[#This Row],[PRODUCT ID]],MasterData[],4,0)</f>
        <v>Lt</v>
      </c>
      <c r="K19" s="1">
        <f>VLOOKUP(InputData[[#This Row],[PRODUCT ID]],MasterData[],5,0)</f>
        <v>44</v>
      </c>
      <c r="L19" s="1">
        <f>VLOOKUP(InputData[[#This Row],[PRODUCT ID]],MasterData[],6,0)</f>
        <v>48.84</v>
      </c>
      <c r="M19" s="1">
        <f>(InputData[[#This Row],[BUYING PRICE]]*InputData[[#This Row],[QUANTITY]])</f>
        <v>660</v>
      </c>
      <c r="N19" s="1">
        <f>(InputData[[#This Row],[SELLING PRICE]]*InputData[[#This Row],[QUANTITY]])*(1-InputData[[#This Row],[DISCOUNT %]])</f>
        <v>732.6</v>
      </c>
      <c r="O19">
        <f>DAY(InputData[[#This Row],[DATE]])</f>
        <v>21</v>
      </c>
      <c r="P19" t="str">
        <f>TEXT(InputData[[#This Row],[DATE]], "mmm")</f>
        <v>Jan</v>
      </c>
      <c r="Q19">
        <f>YEAR(InputData[[#This Row],[DATE]])</f>
        <v>2021</v>
      </c>
    </row>
    <row r="20" spans="1:17" x14ac:dyDescent="0.2">
      <c r="A20" s="8">
        <v>44217</v>
      </c>
      <c r="B20" s="9" t="s">
        <v>12</v>
      </c>
      <c r="C20" s="10">
        <v>9</v>
      </c>
      <c r="D20" s="10" t="s">
        <v>108</v>
      </c>
      <c r="E20" s="10" t="s">
        <v>106</v>
      </c>
      <c r="F20" s="11">
        <v>0</v>
      </c>
      <c r="G20" t="str">
        <f>VLOOKUP(InputData[[#This Row],[PRODUCT ID]],MasterData[],2,0)</f>
        <v>Product03</v>
      </c>
      <c r="H20" t="str">
        <f>VLOOKUP(InputData[[#This Row],[PRODUCT ID]],MasterData[],3,0)</f>
        <v>Category01</v>
      </c>
      <c r="I20" t="str">
        <f t="shared" ca="1" si="0"/>
        <v>SK</v>
      </c>
      <c r="J20" t="str">
        <f>VLOOKUP(InputData[[#This Row],[PRODUCT ID]],MasterData[],4,0)</f>
        <v>Kg</v>
      </c>
      <c r="K20" s="1">
        <f>VLOOKUP(InputData[[#This Row],[PRODUCT ID]],MasterData[],5,0)</f>
        <v>71</v>
      </c>
      <c r="L20" s="1">
        <f>VLOOKUP(InputData[[#This Row],[PRODUCT ID]],MasterData[],6,0)</f>
        <v>80.94</v>
      </c>
      <c r="M20" s="1">
        <f>(InputData[[#This Row],[BUYING PRICE]]*InputData[[#This Row],[QUANTITY]])</f>
        <v>639</v>
      </c>
      <c r="N20" s="1">
        <f>(InputData[[#This Row],[SELLING PRICE]]*InputData[[#This Row],[QUANTITY]])*(1-InputData[[#This Row],[DISCOUNT %]])</f>
        <v>728.46</v>
      </c>
      <c r="O20">
        <f>DAY(InputData[[#This Row],[DATE]])</f>
        <v>21</v>
      </c>
      <c r="P20" t="str">
        <f>TEXT(InputData[[#This Row],[DATE]], "mmm")</f>
        <v>Jan</v>
      </c>
      <c r="Q20">
        <f>YEAR(InputData[[#This Row],[DATE]])</f>
        <v>2021</v>
      </c>
    </row>
    <row r="21" spans="1:17" x14ac:dyDescent="0.2">
      <c r="A21" s="8">
        <v>44217</v>
      </c>
      <c r="B21" s="9" t="s">
        <v>94</v>
      </c>
      <c r="C21" s="10">
        <v>6</v>
      </c>
      <c r="D21" s="10" t="s">
        <v>108</v>
      </c>
      <c r="E21" s="10" t="s">
        <v>106</v>
      </c>
      <c r="F21" s="11">
        <v>0</v>
      </c>
      <c r="G21" t="str">
        <f>VLOOKUP(InputData[[#This Row],[PRODUCT ID]],MasterData[],2,0)</f>
        <v>Product42</v>
      </c>
      <c r="H21" t="str">
        <f>VLOOKUP(InputData[[#This Row],[PRODUCT ID]],MasterData[],3,0)</f>
        <v>Category05</v>
      </c>
      <c r="I21" t="str">
        <f t="shared" ca="1" si="0"/>
        <v>BC</v>
      </c>
      <c r="J21" t="str">
        <f>VLOOKUP(InputData[[#This Row],[PRODUCT ID]],MasterData[],4,0)</f>
        <v>Ft</v>
      </c>
      <c r="K21" s="1">
        <f>VLOOKUP(InputData[[#This Row],[PRODUCT ID]],MasterData[],5,0)</f>
        <v>120</v>
      </c>
      <c r="L21" s="1">
        <f>VLOOKUP(InputData[[#This Row],[PRODUCT ID]],MasterData[],6,0)</f>
        <v>162</v>
      </c>
      <c r="M21" s="1">
        <f>(InputData[[#This Row],[BUYING PRICE]]*InputData[[#This Row],[QUANTITY]])</f>
        <v>720</v>
      </c>
      <c r="N21" s="1">
        <f>(InputData[[#This Row],[SELLING PRICE]]*InputData[[#This Row],[QUANTITY]])*(1-InputData[[#This Row],[DISCOUNT %]])</f>
        <v>972</v>
      </c>
      <c r="O21">
        <f>DAY(InputData[[#This Row],[DATE]])</f>
        <v>21</v>
      </c>
      <c r="P21" t="str">
        <f>TEXT(InputData[[#This Row],[DATE]], "mmm")</f>
        <v>Jan</v>
      </c>
      <c r="Q21">
        <f>YEAR(InputData[[#This Row],[DATE]])</f>
        <v>2021</v>
      </c>
    </row>
    <row r="22" spans="1:17" x14ac:dyDescent="0.2">
      <c r="A22" s="8">
        <v>44221</v>
      </c>
      <c r="B22" s="9" t="s">
        <v>77</v>
      </c>
      <c r="C22" s="10">
        <v>6</v>
      </c>
      <c r="D22" s="10" t="s">
        <v>108</v>
      </c>
      <c r="E22" s="10" t="s">
        <v>107</v>
      </c>
      <c r="F22" s="11">
        <v>0</v>
      </c>
      <c r="G22" t="str">
        <f>VLOOKUP(InputData[[#This Row],[PRODUCT ID]],MasterData[],2,0)</f>
        <v>Product34</v>
      </c>
      <c r="H22" t="str">
        <f>VLOOKUP(InputData[[#This Row],[PRODUCT ID]],MasterData[],3,0)</f>
        <v>Category04</v>
      </c>
      <c r="I22" t="str">
        <f t="shared" ca="1" si="0"/>
        <v>SK</v>
      </c>
      <c r="J22" t="str">
        <f>VLOOKUP(InputData[[#This Row],[PRODUCT ID]],MasterData[],4,0)</f>
        <v>Lt</v>
      </c>
      <c r="K22" s="1">
        <f>VLOOKUP(InputData[[#This Row],[PRODUCT ID]],MasterData[],5,0)</f>
        <v>55</v>
      </c>
      <c r="L22" s="1">
        <f>VLOOKUP(InputData[[#This Row],[PRODUCT ID]],MasterData[],6,0)</f>
        <v>58.3</v>
      </c>
      <c r="M22" s="1">
        <f>(InputData[[#This Row],[BUYING PRICE]]*InputData[[#This Row],[QUANTITY]])</f>
        <v>330</v>
      </c>
      <c r="N22" s="1">
        <f>(InputData[[#This Row],[SELLING PRICE]]*InputData[[#This Row],[QUANTITY]])*(1-InputData[[#This Row],[DISCOUNT %]])</f>
        <v>349.79999999999995</v>
      </c>
      <c r="O22">
        <f>DAY(InputData[[#This Row],[DATE]])</f>
        <v>25</v>
      </c>
      <c r="P22" t="str">
        <f>TEXT(InputData[[#This Row],[DATE]], "mmm")</f>
        <v>Jan</v>
      </c>
      <c r="Q22">
        <f>YEAR(InputData[[#This Row],[DATE]])</f>
        <v>2021</v>
      </c>
    </row>
    <row r="23" spans="1:17" x14ac:dyDescent="0.2">
      <c r="A23" s="8">
        <v>44221</v>
      </c>
      <c r="B23" s="9" t="s">
        <v>79</v>
      </c>
      <c r="C23" s="10">
        <v>7</v>
      </c>
      <c r="D23" s="10" t="s">
        <v>108</v>
      </c>
      <c r="E23" s="10" t="s">
        <v>106</v>
      </c>
      <c r="F23" s="11">
        <v>0</v>
      </c>
      <c r="G23" t="str">
        <f>VLOOKUP(InputData[[#This Row],[PRODUCT ID]],MasterData[],2,0)</f>
        <v>Product35</v>
      </c>
      <c r="H23" t="str">
        <f>VLOOKUP(InputData[[#This Row],[PRODUCT ID]],MasterData[],3,0)</f>
        <v>Category04</v>
      </c>
      <c r="I23" t="str">
        <f t="shared" ca="1" si="0"/>
        <v>QC</v>
      </c>
      <c r="J23" t="str">
        <f>VLOOKUP(InputData[[#This Row],[PRODUCT ID]],MasterData[],4,0)</f>
        <v>No.</v>
      </c>
      <c r="K23" s="1">
        <f>VLOOKUP(InputData[[#This Row],[PRODUCT ID]],MasterData[],5,0)</f>
        <v>5</v>
      </c>
      <c r="L23" s="1">
        <f>VLOOKUP(InputData[[#This Row],[PRODUCT ID]],MasterData[],6,0)</f>
        <v>6.7</v>
      </c>
      <c r="M23" s="1">
        <f>(InputData[[#This Row],[BUYING PRICE]]*InputData[[#This Row],[QUANTITY]])</f>
        <v>35</v>
      </c>
      <c r="N23" s="1">
        <f>(InputData[[#This Row],[SELLING PRICE]]*InputData[[#This Row],[QUANTITY]])*(1-InputData[[#This Row],[DISCOUNT %]])</f>
        <v>46.9</v>
      </c>
      <c r="O23">
        <f>DAY(InputData[[#This Row],[DATE]])</f>
        <v>25</v>
      </c>
      <c r="P23" t="str">
        <f>TEXT(InputData[[#This Row],[DATE]], "mmm")</f>
        <v>Jan</v>
      </c>
      <c r="Q23">
        <f>YEAR(InputData[[#This Row],[DATE]])</f>
        <v>2021</v>
      </c>
    </row>
    <row r="24" spans="1:17" x14ac:dyDescent="0.2">
      <c r="A24" s="8">
        <v>44221</v>
      </c>
      <c r="B24" s="9" t="s">
        <v>71</v>
      </c>
      <c r="C24" s="10">
        <v>14</v>
      </c>
      <c r="D24" s="10" t="s">
        <v>108</v>
      </c>
      <c r="E24" s="10" t="s">
        <v>106</v>
      </c>
      <c r="F24" s="11">
        <v>0</v>
      </c>
      <c r="G24" t="str">
        <f>VLOOKUP(InputData[[#This Row],[PRODUCT ID]],MasterData[],2,0)</f>
        <v>Product31</v>
      </c>
      <c r="H24" t="str">
        <f>VLOOKUP(InputData[[#This Row],[PRODUCT ID]],MasterData[],3,0)</f>
        <v>Category04</v>
      </c>
      <c r="I24" t="str">
        <f t="shared" ca="1" si="0"/>
        <v>BC</v>
      </c>
      <c r="J24" t="str">
        <f>VLOOKUP(InputData[[#This Row],[PRODUCT ID]],MasterData[],4,0)</f>
        <v>Kg</v>
      </c>
      <c r="K24" s="1">
        <f>VLOOKUP(InputData[[#This Row],[PRODUCT ID]],MasterData[],5,0)</f>
        <v>93</v>
      </c>
      <c r="L24" s="1">
        <f>VLOOKUP(InputData[[#This Row],[PRODUCT ID]],MasterData[],6,0)</f>
        <v>104.16</v>
      </c>
      <c r="M24" s="1">
        <f>(InputData[[#This Row],[BUYING PRICE]]*InputData[[#This Row],[QUANTITY]])</f>
        <v>1302</v>
      </c>
      <c r="N24" s="1">
        <f>(InputData[[#This Row],[SELLING PRICE]]*InputData[[#This Row],[QUANTITY]])*(1-InputData[[#This Row],[DISCOUNT %]])</f>
        <v>1458.24</v>
      </c>
      <c r="O24">
        <f>DAY(InputData[[#This Row],[DATE]])</f>
        <v>25</v>
      </c>
      <c r="P24" t="str">
        <f>TEXT(InputData[[#This Row],[DATE]], "mmm")</f>
        <v>Jan</v>
      </c>
      <c r="Q24">
        <f>YEAR(InputData[[#This Row],[DATE]])</f>
        <v>2021</v>
      </c>
    </row>
    <row r="25" spans="1:17" x14ac:dyDescent="0.2">
      <c r="A25" s="8">
        <v>44222</v>
      </c>
      <c r="B25" s="9" t="s">
        <v>98</v>
      </c>
      <c r="C25" s="10">
        <v>9</v>
      </c>
      <c r="D25" s="10" t="s">
        <v>105</v>
      </c>
      <c r="E25" s="10" t="s">
        <v>107</v>
      </c>
      <c r="F25" s="11">
        <v>0</v>
      </c>
      <c r="G25" t="str">
        <f>VLOOKUP(InputData[[#This Row],[PRODUCT ID]],MasterData[],2,0)</f>
        <v>Product44</v>
      </c>
      <c r="H25" t="str">
        <f>VLOOKUP(InputData[[#This Row],[PRODUCT ID]],MasterData[],3,0)</f>
        <v>Category05</v>
      </c>
      <c r="I25" t="str">
        <f t="shared" ca="1" si="0"/>
        <v>MB</v>
      </c>
      <c r="J25" t="str">
        <f>VLOOKUP(InputData[[#This Row],[PRODUCT ID]],MasterData[],4,0)</f>
        <v>Kg</v>
      </c>
      <c r="K25" s="1">
        <f>VLOOKUP(InputData[[#This Row],[PRODUCT ID]],MasterData[],5,0)</f>
        <v>76</v>
      </c>
      <c r="L25" s="1">
        <f>VLOOKUP(InputData[[#This Row],[PRODUCT ID]],MasterData[],6,0)</f>
        <v>82.08</v>
      </c>
      <c r="M25" s="1">
        <f>(InputData[[#This Row],[BUYING PRICE]]*InputData[[#This Row],[QUANTITY]])</f>
        <v>684</v>
      </c>
      <c r="N25" s="1">
        <f>(InputData[[#This Row],[SELLING PRICE]]*InputData[[#This Row],[QUANTITY]])*(1-InputData[[#This Row],[DISCOUNT %]])</f>
        <v>738.72</v>
      </c>
      <c r="O25">
        <f>DAY(InputData[[#This Row],[DATE]])</f>
        <v>26</v>
      </c>
      <c r="P25" t="str">
        <f>TEXT(InputData[[#This Row],[DATE]], "mmm")</f>
        <v>Jan</v>
      </c>
      <c r="Q25">
        <f>YEAR(InputData[[#This Row],[DATE]])</f>
        <v>2021</v>
      </c>
    </row>
    <row r="26" spans="1:17" x14ac:dyDescent="0.2">
      <c r="A26" s="8">
        <v>44222</v>
      </c>
      <c r="B26" s="9" t="s">
        <v>18</v>
      </c>
      <c r="C26" s="10">
        <v>7</v>
      </c>
      <c r="D26" s="10" t="s">
        <v>106</v>
      </c>
      <c r="E26" s="10" t="s">
        <v>107</v>
      </c>
      <c r="F26" s="11">
        <v>0</v>
      </c>
      <c r="G26" t="str">
        <f>VLOOKUP(InputData[[#This Row],[PRODUCT ID]],MasterData[],2,0)</f>
        <v>Product06</v>
      </c>
      <c r="H26" t="str">
        <f>VLOOKUP(InputData[[#This Row],[PRODUCT ID]],MasterData[],3,0)</f>
        <v>Category01</v>
      </c>
      <c r="I26" t="str">
        <f t="shared" ca="1" si="0"/>
        <v>MB</v>
      </c>
      <c r="J26" t="str">
        <f>VLOOKUP(InputData[[#This Row],[PRODUCT ID]],MasterData[],4,0)</f>
        <v>Kg</v>
      </c>
      <c r="K26" s="1">
        <f>VLOOKUP(InputData[[#This Row],[PRODUCT ID]],MasterData[],5,0)</f>
        <v>75</v>
      </c>
      <c r="L26" s="1">
        <f>VLOOKUP(InputData[[#This Row],[PRODUCT ID]],MasterData[],6,0)</f>
        <v>85.5</v>
      </c>
      <c r="M26" s="1">
        <f>(InputData[[#This Row],[BUYING PRICE]]*InputData[[#This Row],[QUANTITY]])</f>
        <v>525</v>
      </c>
      <c r="N26" s="1">
        <f>(InputData[[#This Row],[SELLING PRICE]]*InputData[[#This Row],[QUANTITY]])*(1-InputData[[#This Row],[DISCOUNT %]])</f>
        <v>598.5</v>
      </c>
      <c r="O26">
        <f>DAY(InputData[[#This Row],[DATE]])</f>
        <v>26</v>
      </c>
      <c r="P26" t="str">
        <f>TEXT(InputData[[#This Row],[DATE]], "mmm")</f>
        <v>Jan</v>
      </c>
      <c r="Q26">
        <f>YEAR(InputData[[#This Row],[DATE]])</f>
        <v>2021</v>
      </c>
    </row>
    <row r="27" spans="1:17" x14ac:dyDescent="0.2">
      <c r="A27" s="8">
        <v>44222</v>
      </c>
      <c r="B27" s="9" t="s">
        <v>6</v>
      </c>
      <c r="C27" s="10">
        <v>7</v>
      </c>
      <c r="D27" s="10" t="s">
        <v>106</v>
      </c>
      <c r="E27" s="10" t="s">
        <v>106</v>
      </c>
      <c r="F27" s="11">
        <v>0</v>
      </c>
      <c r="G27" t="str">
        <f>VLOOKUP(InputData[[#This Row],[PRODUCT ID]],MasterData[],2,0)</f>
        <v>Product01</v>
      </c>
      <c r="H27" t="str">
        <f>VLOOKUP(InputData[[#This Row],[PRODUCT ID]],MasterData[],3,0)</f>
        <v>Category01</v>
      </c>
      <c r="I27" t="str">
        <f t="shared" ca="1" si="0"/>
        <v>ON</v>
      </c>
      <c r="J27" t="str">
        <f>VLOOKUP(InputData[[#This Row],[PRODUCT ID]],MasterData[],4,0)</f>
        <v>Kg</v>
      </c>
      <c r="K27" s="1">
        <f>VLOOKUP(InputData[[#This Row],[PRODUCT ID]],MasterData[],5,0)</f>
        <v>98</v>
      </c>
      <c r="L27" s="1">
        <f>VLOOKUP(InputData[[#This Row],[PRODUCT ID]],MasterData[],6,0)</f>
        <v>103.88</v>
      </c>
      <c r="M27" s="1">
        <f>(InputData[[#This Row],[BUYING PRICE]]*InputData[[#This Row],[QUANTITY]])</f>
        <v>686</v>
      </c>
      <c r="N27" s="1">
        <f>(InputData[[#This Row],[SELLING PRICE]]*InputData[[#This Row],[QUANTITY]])*(1-InputData[[#This Row],[DISCOUNT %]])</f>
        <v>727.16</v>
      </c>
      <c r="O27">
        <f>DAY(InputData[[#This Row],[DATE]])</f>
        <v>26</v>
      </c>
      <c r="P27" t="str">
        <f>TEXT(InputData[[#This Row],[DATE]], "mmm")</f>
        <v>Jan</v>
      </c>
      <c r="Q27">
        <f>YEAR(InputData[[#This Row],[DATE]])</f>
        <v>2021</v>
      </c>
    </row>
    <row r="28" spans="1:17" x14ac:dyDescent="0.2">
      <c r="A28" s="8">
        <v>44223</v>
      </c>
      <c r="B28" s="9" t="s">
        <v>90</v>
      </c>
      <c r="C28" s="10">
        <v>7</v>
      </c>
      <c r="D28" s="10" t="s">
        <v>105</v>
      </c>
      <c r="E28" s="10" t="s">
        <v>106</v>
      </c>
      <c r="F28" s="11">
        <v>0</v>
      </c>
      <c r="G28" t="str">
        <f>VLOOKUP(InputData[[#This Row],[PRODUCT ID]],MasterData[],2,0)</f>
        <v>Product40</v>
      </c>
      <c r="H28" t="str">
        <f>VLOOKUP(InputData[[#This Row],[PRODUCT ID]],MasterData[],3,0)</f>
        <v>Category05</v>
      </c>
      <c r="I28" t="str">
        <f t="shared" ca="1" si="0"/>
        <v>QC</v>
      </c>
      <c r="J28" t="str">
        <f>VLOOKUP(InputData[[#This Row],[PRODUCT ID]],MasterData[],4,0)</f>
        <v>Kg</v>
      </c>
      <c r="K28" s="1">
        <f>VLOOKUP(InputData[[#This Row],[PRODUCT ID]],MasterData[],5,0)</f>
        <v>90</v>
      </c>
      <c r="L28" s="1">
        <f>VLOOKUP(InputData[[#This Row],[PRODUCT ID]],MasterData[],6,0)</f>
        <v>115.2</v>
      </c>
      <c r="M28" s="1">
        <f>(InputData[[#This Row],[BUYING PRICE]]*InputData[[#This Row],[QUANTITY]])</f>
        <v>630</v>
      </c>
      <c r="N28" s="1">
        <f>(InputData[[#This Row],[SELLING PRICE]]*InputData[[#This Row],[QUANTITY]])*(1-InputData[[#This Row],[DISCOUNT %]])</f>
        <v>806.4</v>
      </c>
      <c r="O28">
        <f>DAY(InputData[[#This Row],[DATE]])</f>
        <v>27</v>
      </c>
      <c r="P28" t="str">
        <f>TEXT(InputData[[#This Row],[DATE]], "mmm")</f>
        <v>Jan</v>
      </c>
      <c r="Q28">
        <f>YEAR(InputData[[#This Row],[DATE]])</f>
        <v>2021</v>
      </c>
    </row>
    <row r="29" spans="1:17" x14ac:dyDescent="0.2">
      <c r="A29" s="8">
        <v>44223</v>
      </c>
      <c r="B29" s="9" t="s">
        <v>73</v>
      </c>
      <c r="C29" s="10">
        <v>3</v>
      </c>
      <c r="D29" s="10" t="s">
        <v>105</v>
      </c>
      <c r="E29" s="10" t="s">
        <v>106</v>
      </c>
      <c r="F29" s="11">
        <v>0</v>
      </c>
      <c r="G29" t="str">
        <f>VLOOKUP(InputData[[#This Row],[PRODUCT ID]],MasterData[],2,0)</f>
        <v>Product32</v>
      </c>
      <c r="H29" t="str">
        <f>VLOOKUP(InputData[[#This Row],[PRODUCT ID]],MasterData[],3,0)</f>
        <v>Category04</v>
      </c>
      <c r="I29" t="str">
        <f t="shared" ca="1" si="0"/>
        <v>ON</v>
      </c>
      <c r="J29" t="str">
        <f>VLOOKUP(InputData[[#This Row],[PRODUCT ID]],MasterData[],4,0)</f>
        <v>Kg</v>
      </c>
      <c r="K29" s="1">
        <f>VLOOKUP(InputData[[#This Row],[PRODUCT ID]],MasterData[],5,0)</f>
        <v>89</v>
      </c>
      <c r="L29" s="1">
        <f>VLOOKUP(InputData[[#This Row],[PRODUCT ID]],MasterData[],6,0)</f>
        <v>117.48</v>
      </c>
      <c r="M29" s="1">
        <f>(InputData[[#This Row],[BUYING PRICE]]*InputData[[#This Row],[QUANTITY]])</f>
        <v>267</v>
      </c>
      <c r="N29" s="1">
        <f>(InputData[[#This Row],[SELLING PRICE]]*InputData[[#This Row],[QUANTITY]])*(1-InputData[[#This Row],[DISCOUNT %]])</f>
        <v>352.44</v>
      </c>
      <c r="O29">
        <f>DAY(InputData[[#This Row],[DATE]])</f>
        <v>27</v>
      </c>
      <c r="P29" t="str">
        <f>TEXT(InputData[[#This Row],[DATE]], "mmm")</f>
        <v>Jan</v>
      </c>
      <c r="Q29">
        <f>YEAR(InputData[[#This Row],[DATE]])</f>
        <v>2021</v>
      </c>
    </row>
    <row r="30" spans="1:17" x14ac:dyDescent="0.2">
      <c r="A30" s="8">
        <v>44224</v>
      </c>
      <c r="B30" s="9" t="s">
        <v>14</v>
      </c>
      <c r="C30" s="10">
        <v>10</v>
      </c>
      <c r="D30" s="10" t="s">
        <v>106</v>
      </c>
      <c r="E30" s="10" t="s">
        <v>107</v>
      </c>
      <c r="F30" s="11">
        <v>0</v>
      </c>
      <c r="G30" t="str">
        <f>VLOOKUP(InputData[[#This Row],[PRODUCT ID]],MasterData[],2,0)</f>
        <v>Product04</v>
      </c>
      <c r="H30" t="str">
        <f>VLOOKUP(InputData[[#This Row],[PRODUCT ID]],MasterData[],3,0)</f>
        <v>Category01</v>
      </c>
      <c r="I30" t="str">
        <f t="shared" ca="1" si="0"/>
        <v>MB</v>
      </c>
      <c r="J30" t="str">
        <f>VLOOKUP(InputData[[#This Row],[PRODUCT ID]],MasterData[],4,0)</f>
        <v>Lt</v>
      </c>
      <c r="K30" s="1">
        <f>VLOOKUP(InputData[[#This Row],[PRODUCT ID]],MasterData[],5,0)</f>
        <v>44</v>
      </c>
      <c r="L30" s="1">
        <f>VLOOKUP(InputData[[#This Row],[PRODUCT ID]],MasterData[],6,0)</f>
        <v>48.84</v>
      </c>
      <c r="M30" s="1">
        <f>(InputData[[#This Row],[BUYING PRICE]]*InputData[[#This Row],[QUANTITY]])</f>
        <v>440</v>
      </c>
      <c r="N30" s="1">
        <f>(InputData[[#This Row],[SELLING PRICE]]*InputData[[#This Row],[QUANTITY]])*(1-InputData[[#This Row],[DISCOUNT %]])</f>
        <v>488.40000000000003</v>
      </c>
      <c r="O30">
        <f>DAY(InputData[[#This Row],[DATE]])</f>
        <v>28</v>
      </c>
      <c r="P30" t="str">
        <f>TEXT(InputData[[#This Row],[DATE]], "mmm")</f>
        <v>Jan</v>
      </c>
      <c r="Q30">
        <f>YEAR(InputData[[#This Row],[DATE]])</f>
        <v>2021</v>
      </c>
    </row>
    <row r="31" spans="1:17" x14ac:dyDescent="0.2">
      <c r="A31" s="8">
        <v>44224</v>
      </c>
      <c r="B31" s="9" t="s">
        <v>67</v>
      </c>
      <c r="C31" s="10">
        <v>2</v>
      </c>
      <c r="D31" s="10" t="s">
        <v>108</v>
      </c>
      <c r="E31" s="10" t="s">
        <v>107</v>
      </c>
      <c r="F31" s="11">
        <v>0</v>
      </c>
      <c r="G31" t="str">
        <f>VLOOKUP(InputData[[#This Row],[PRODUCT ID]],MasterData[],2,0)</f>
        <v>Product29</v>
      </c>
      <c r="H31" t="str">
        <f>VLOOKUP(InputData[[#This Row],[PRODUCT ID]],MasterData[],3,0)</f>
        <v>Category04</v>
      </c>
      <c r="I31" t="str">
        <f t="shared" ca="1" si="0"/>
        <v>MB</v>
      </c>
      <c r="J31" t="str">
        <f>VLOOKUP(InputData[[#This Row],[PRODUCT ID]],MasterData[],4,0)</f>
        <v>Lt</v>
      </c>
      <c r="K31" s="1">
        <f>VLOOKUP(InputData[[#This Row],[PRODUCT ID]],MasterData[],5,0)</f>
        <v>47</v>
      </c>
      <c r="L31" s="1">
        <f>VLOOKUP(InputData[[#This Row],[PRODUCT ID]],MasterData[],6,0)</f>
        <v>53.11</v>
      </c>
      <c r="M31" s="1">
        <f>(InputData[[#This Row],[BUYING PRICE]]*InputData[[#This Row],[QUANTITY]])</f>
        <v>94</v>
      </c>
      <c r="N31" s="1">
        <f>(InputData[[#This Row],[SELLING PRICE]]*InputData[[#This Row],[QUANTITY]])*(1-InputData[[#This Row],[DISCOUNT %]])</f>
        <v>106.22</v>
      </c>
      <c r="O31">
        <f>DAY(InputData[[#This Row],[DATE]])</f>
        <v>28</v>
      </c>
      <c r="P31" t="str">
        <f>TEXT(InputData[[#This Row],[DATE]], "mmm")</f>
        <v>Jan</v>
      </c>
      <c r="Q31">
        <f>YEAR(InputData[[#This Row],[DATE]])</f>
        <v>2021</v>
      </c>
    </row>
    <row r="32" spans="1:17" x14ac:dyDescent="0.2">
      <c r="A32" s="8">
        <v>44229</v>
      </c>
      <c r="B32" s="9" t="s">
        <v>26</v>
      </c>
      <c r="C32" s="10">
        <v>7</v>
      </c>
      <c r="D32" s="10" t="s">
        <v>106</v>
      </c>
      <c r="E32" s="10" t="s">
        <v>106</v>
      </c>
      <c r="F32" s="11">
        <v>0</v>
      </c>
      <c r="G32" t="str">
        <f>VLOOKUP(InputData[[#This Row],[PRODUCT ID]],MasterData[],2,0)</f>
        <v>Product10</v>
      </c>
      <c r="H32" t="str">
        <f>VLOOKUP(InputData[[#This Row],[PRODUCT ID]],MasterData[],3,0)</f>
        <v>Category02</v>
      </c>
      <c r="I32" t="str">
        <f t="shared" ca="1" si="0"/>
        <v>ON</v>
      </c>
      <c r="J32" t="str">
        <f>VLOOKUP(InputData[[#This Row],[PRODUCT ID]],MasterData[],4,0)</f>
        <v>Ft</v>
      </c>
      <c r="K32" s="1">
        <f>VLOOKUP(InputData[[#This Row],[PRODUCT ID]],MasterData[],5,0)</f>
        <v>148</v>
      </c>
      <c r="L32" s="1">
        <f>VLOOKUP(InputData[[#This Row],[PRODUCT ID]],MasterData[],6,0)</f>
        <v>164.28</v>
      </c>
      <c r="M32" s="1">
        <f>(InputData[[#This Row],[BUYING PRICE]]*InputData[[#This Row],[QUANTITY]])</f>
        <v>1036</v>
      </c>
      <c r="N32" s="1">
        <f>(InputData[[#This Row],[SELLING PRICE]]*InputData[[#This Row],[QUANTITY]])*(1-InputData[[#This Row],[DISCOUNT %]])</f>
        <v>1149.96</v>
      </c>
      <c r="O32">
        <f>DAY(InputData[[#This Row],[DATE]])</f>
        <v>2</v>
      </c>
      <c r="P32" t="str">
        <f>TEXT(InputData[[#This Row],[DATE]], "mmm")</f>
        <v>Feb</v>
      </c>
      <c r="Q32">
        <f>YEAR(InputData[[#This Row],[DATE]])</f>
        <v>2021</v>
      </c>
    </row>
    <row r="33" spans="1:17" x14ac:dyDescent="0.2">
      <c r="A33" s="8">
        <v>44230</v>
      </c>
      <c r="B33" s="9" t="s">
        <v>39</v>
      </c>
      <c r="C33" s="10">
        <v>13</v>
      </c>
      <c r="D33" s="10" t="s">
        <v>108</v>
      </c>
      <c r="E33" s="10" t="s">
        <v>106</v>
      </c>
      <c r="F33" s="11">
        <v>0</v>
      </c>
      <c r="G33" t="str">
        <f>VLOOKUP(InputData[[#This Row],[PRODUCT ID]],MasterData[],2,0)</f>
        <v>Product16</v>
      </c>
      <c r="H33" t="str">
        <f>VLOOKUP(InputData[[#This Row],[PRODUCT ID]],MasterData[],3,0)</f>
        <v>Category02</v>
      </c>
      <c r="I33" t="str">
        <f t="shared" ca="1" si="0"/>
        <v>ON</v>
      </c>
      <c r="J33" t="str">
        <f>VLOOKUP(InputData[[#This Row],[PRODUCT ID]],MasterData[],4,0)</f>
        <v>No.</v>
      </c>
      <c r="K33" s="1">
        <f>VLOOKUP(InputData[[#This Row],[PRODUCT ID]],MasterData[],5,0)</f>
        <v>13</v>
      </c>
      <c r="L33" s="1">
        <f>VLOOKUP(InputData[[#This Row],[PRODUCT ID]],MasterData[],6,0)</f>
        <v>16.64</v>
      </c>
      <c r="M33" s="1">
        <f>(InputData[[#This Row],[BUYING PRICE]]*InputData[[#This Row],[QUANTITY]])</f>
        <v>169</v>
      </c>
      <c r="N33" s="1">
        <f>(InputData[[#This Row],[SELLING PRICE]]*InputData[[#This Row],[QUANTITY]])*(1-InputData[[#This Row],[DISCOUNT %]])</f>
        <v>216.32</v>
      </c>
      <c r="O33">
        <f>DAY(InputData[[#This Row],[DATE]])</f>
        <v>3</v>
      </c>
      <c r="P33" t="str">
        <f>TEXT(InputData[[#This Row],[DATE]], "mmm")</f>
        <v>Feb</v>
      </c>
      <c r="Q33">
        <f>YEAR(InputData[[#This Row],[DATE]])</f>
        <v>2021</v>
      </c>
    </row>
    <row r="34" spans="1:17" x14ac:dyDescent="0.2">
      <c r="A34" s="8">
        <v>44230</v>
      </c>
      <c r="B34" s="9" t="s">
        <v>52</v>
      </c>
      <c r="C34" s="10">
        <v>2</v>
      </c>
      <c r="D34" s="10" t="s">
        <v>105</v>
      </c>
      <c r="E34" s="10" t="s">
        <v>107</v>
      </c>
      <c r="F34" s="11">
        <v>0</v>
      </c>
      <c r="G34" t="str">
        <f>VLOOKUP(InputData[[#This Row],[PRODUCT ID]],MasterData[],2,0)</f>
        <v>Product22</v>
      </c>
      <c r="H34" t="str">
        <f>VLOOKUP(InputData[[#This Row],[PRODUCT ID]],MasterData[],3,0)</f>
        <v>Category03</v>
      </c>
      <c r="I34" t="str">
        <f t="shared" ca="1" si="0"/>
        <v>ON</v>
      </c>
      <c r="J34" t="str">
        <f>VLOOKUP(InputData[[#This Row],[PRODUCT ID]],MasterData[],4,0)</f>
        <v>Ft</v>
      </c>
      <c r="K34" s="1">
        <f>VLOOKUP(InputData[[#This Row],[PRODUCT ID]],MasterData[],5,0)</f>
        <v>121</v>
      </c>
      <c r="L34" s="1">
        <f>VLOOKUP(InputData[[#This Row],[PRODUCT ID]],MasterData[],6,0)</f>
        <v>141.57</v>
      </c>
      <c r="M34" s="1">
        <f>(InputData[[#This Row],[BUYING PRICE]]*InputData[[#This Row],[QUANTITY]])</f>
        <v>242</v>
      </c>
      <c r="N34" s="1">
        <f>(InputData[[#This Row],[SELLING PRICE]]*InputData[[#This Row],[QUANTITY]])*(1-InputData[[#This Row],[DISCOUNT %]])</f>
        <v>283.14</v>
      </c>
      <c r="O34">
        <f>DAY(InputData[[#This Row],[DATE]])</f>
        <v>3</v>
      </c>
      <c r="P34" t="str">
        <f>TEXT(InputData[[#This Row],[DATE]], "mmm")</f>
        <v>Feb</v>
      </c>
      <c r="Q34">
        <f>YEAR(InputData[[#This Row],[DATE]])</f>
        <v>2021</v>
      </c>
    </row>
    <row r="35" spans="1:17" x14ac:dyDescent="0.2">
      <c r="A35" s="8">
        <v>44231</v>
      </c>
      <c r="B35" s="9" t="s">
        <v>83</v>
      </c>
      <c r="C35" s="10">
        <v>4</v>
      </c>
      <c r="D35" s="10" t="s">
        <v>106</v>
      </c>
      <c r="E35" s="10" t="s">
        <v>106</v>
      </c>
      <c r="F35" s="11">
        <v>0</v>
      </c>
      <c r="G35" t="str">
        <f>VLOOKUP(InputData[[#This Row],[PRODUCT ID]],MasterData[],2,0)</f>
        <v>Product37</v>
      </c>
      <c r="H35" t="str">
        <f>VLOOKUP(InputData[[#This Row],[PRODUCT ID]],MasterData[],3,0)</f>
        <v>Category05</v>
      </c>
      <c r="I35" t="str">
        <f t="shared" ca="1" si="0"/>
        <v>BC</v>
      </c>
      <c r="J35" t="str">
        <f>VLOOKUP(InputData[[#This Row],[PRODUCT ID]],MasterData[],4,0)</f>
        <v>Kg</v>
      </c>
      <c r="K35" s="1">
        <f>VLOOKUP(InputData[[#This Row],[PRODUCT ID]],MasterData[],5,0)</f>
        <v>67</v>
      </c>
      <c r="L35" s="1">
        <f>VLOOKUP(InputData[[#This Row],[PRODUCT ID]],MasterData[],6,0)</f>
        <v>85.76</v>
      </c>
      <c r="M35" s="1">
        <f>(InputData[[#This Row],[BUYING PRICE]]*InputData[[#This Row],[QUANTITY]])</f>
        <v>268</v>
      </c>
      <c r="N35" s="1">
        <f>(InputData[[#This Row],[SELLING PRICE]]*InputData[[#This Row],[QUANTITY]])*(1-InputData[[#This Row],[DISCOUNT %]])</f>
        <v>343.04</v>
      </c>
      <c r="O35">
        <f>DAY(InputData[[#This Row],[DATE]])</f>
        <v>4</v>
      </c>
      <c r="P35" t="str">
        <f>TEXT(InputData[[#This Row],[DATE]], "mmm")</f>
        <v>Feb</v>
      </c>
      <c r="Q35">
        <f>YEAR(InputData[[#This Row],[DATE]])</f>
        <v>2021</v>
      </c>
    </row>
    <row r="36" spans="1:17" x14ac:dyDescent="0.2">
      <c r="A36" s="8">
        <v>44232</v>
      </c>
      <c r="B36" s="9" t="s">
        <v>96</v>
      </c>
      <c r="C36" s="10">
        <v>7</v>
      </c>
      <c r="D36" s="10" t="s">
        <v>106</v>
      </c>
      <c r="E36" s="10" t="s">
        <v>107</v>
      </c>
      <c r="F36" s="11">
        <v>0</v>
      </c>
      <c r="G36" t="str">
        <f>VLOOKUP(InputData[[#This Row],[PRODUCT ID]],MasterData[],2,0)</f>
        <v>Product43</v>
      </c>
      <c r="H36" t="str">
        <f>VLOOKUP(InputData[[#This Row],[PRODUCT ID]],MasterData[],3,0)</f>
        <v>Category05</v>
      </c>
      <c r="I36" t="str">
        <f t="shared" ca="1" si="0"/>
        <v>QC</v>
      </c>
      <c r="J36" t="str">
        <f>VLOOKUP(InputData[[#This Row],[PRODUCT ID]],MasterData[],4,0)</f>
        <v>Kg</v>
      </c>
      <c r="K36" s="1">
        <f>VLOOKUP(InputData[[#This Row],[PRODUCT ID]],MasterData[],5,0)</f>
        <v>67</v>
      </c>
      <c r="L36" s="1">
        <f>VLOOKUP(InputData[[#This Row],[PRODUCT ID]],MasterData[],6,0)</f>
        <v>83.08</v>
      </c>
      <c r="M36" s="1">
        <f>(InputData[[#This Row],[BUYING PRICE]]*InputData[[#This Row],[QUANTITY]])</f>
        <v>469</v>
      </c>
      <c r="N36" s="1">
        <f>(InputData[[#This Row],[SELLING PRICE]]*InputData[[#This Row],[QUANTITY]])*(1-InputData[[#This Row],[DISCOUNT %]])</f>
        <v>581.55999999999995</v>
      </c>
      <c r="O36">
        <f>DAY(InputData[[#This Row],[DATE]])</f>
        <v>5</v>
      </c>
      <c r="P36" t="str">
        <f>TEXT(InputData[[#This Row],[DATE]], "mmm")</f>
        <v>Feb</v>
      </c>
      <c r="Q36">
        <f>YEAR(InputData[[#This Row],[DATE]])</f>
        <v>2021</v>
      </c>
    </row>
    <row r="37" spans="1:17" x14ac:dyDescent="0.2">
      <c r="A37" s="8">
        <v>44232</v>
      </c>
      <c r="B37" s="9" t="s">
        <v>16</v>
      </c>
      <c r="C37" s="10">
        <v>1</v>
      </c>
      <c r="D37" s="10" t="s">
        <v>108</v>
      </c>
      <c r="E37" s="10" t="s">
        <v>107</v>
      </c>
      <c r="F37" s="11">
        <v>0</v>
      </c>
      <c r="G37" t="str">
        <f>VLOOKUP(InputData[[#This Row],[PRODUCT ID]],MasterData[],2,0)</f>
        <v>Product05</v>
      </c>
      <c r="H37" t="str">
        <f>VLOOKUP(InputData[[#This Row],[PRODUCT ID]],MasterData[],3,0)</f>
        <v>Category01</v>
      </c>
      <c r="I37" t="str">
        <f t="shared" ca="1" si="0"/>
        <v>MB</v>
      </c>
      <c r="J37" t="str">
        <f>VLOOKUP(InputData[[#This Row],[PRODUCT ID]],MasterData[],4,0)</f>
        <v>Ft</v>
      </c>
      <c r="K37" s="1">
        <f>VLOOKUP(InputData[[#This Row],[PRODUCT ID]],MasterData[],5,0)</f>
        <v>133</v>
      </c>
      <c r="L37" s="1">
        <f>VLOOKUP(InputData[[#This Row],[PRODUCT ID]],MasterData[],6,0)</f>
        <v>155.61000000000001</v>
      </c>
      <c r="M37" s="1">
        <f>(InputData[[#This Row],[BUYING PRICE]]*InputData[[#This Row],[QUANTITY]])</f>
        <v>133</v>
      </c>
      <c r="N37" s="1">
        <f>(InputData[[#This Row],[SELLING PRICE]]*InputData[[#This Row],[QUANTITY]])*(1-InputData[[#This Row],[DISCOUNT %]])</f>
        <v>155.61000000000001</v>
      </c>
      <c r="O37">
        <f>DAY(InputData[[#This Row],[DATE]])</f>
        <v>5</v>
      </c>
      <c r="P37" t="str">
        <f>TEXT(InputData[[#This Row],[DATE]], "mmm")</f>
        <v>Feb</v>
      </c>
      <c r="Q37">
        <f>YEAR(InputData[[#This Row],[DATE]])</f>
        <v>2021</v>
      </c>
    </row>
    <row r="38" spans="1:17" x14ac:dyDescent="0.2">
      <c r="A38" s="8">
        <v>44232</v>
      </c>
      <c r="B38" s="9" t="s">
        <v>96</v>
      </c>
      <c r="C38" s="10">
        <v>9</v>
      </c>
      <c r="D38" s="10" t="s">
        <v>108</v>
      </c>
      <c r="E38" s="10" t="s">
        <v>107</v>
      </c>
      <c r="F38" s="11">
        <v>0</v>
      </c>
      <c r="G38" t="str">
        <f>VLOOKUP(InputData[[#This Row],[PRODUCT ID]],MasterData[],2,0)</f>
        <v>Product43</v>
      </c>
      <c r="H38" t="str">
        <f>VLOOKUP(InputData[[#This Row],[PRODUCT ID]],MasterData[],3,0)</f>
        <v>Category05</v>
      </c>
      <c r="I38" t="str">
        <f t="shared" ca="1" si="0"/>
        <v>QC</v>
      </c>
      <c r="J38" t="str">
        <f>VLOOKUP(InputData[[#This Row],[PRODUCT ID]],MasterData[],4,0)</f>
        <v>Kg</v>
      </c>
      <c r="K38" s="1">
        <f>VLOOKUP(InputData[[#This Row],[PRODUCT ID]],MasterData[],5,0)</f>
        <v>67</v>
      </c>
      <c r="L38" s="1">
        <f>VLOOKUP(InputData[[#This Row],[PRODUCT ID]],MasterData[],6,0)</f>
        <v>83.08</v>
      </c>
      <c r="M38" s="1">
        <f>(InputData[[#This Row],[BUYING PRICE]]*InputData[[#This Row],[QUANTITY]])</f>
        <v>603</v>
      </c>
      <c r="N38" s="1">
        <f>(InputData[[#This Row],[SELLING PRICE]]*InputData[[#This Row],[QUANTITY]])*(1-InputData[[#This Row],[DISCOUNT %]])</f>
        <v>747.72</v>
      </c>
      <c r="O38">
        <f>DAY(InputData[[#This Row],[DATE]])</f>
        <v>5</v>
      </c>
      <c r="P38" t="str">
        <f>TEXT(InputData[[#This Row],[DATE]], "mmm")</f>
        <v>Feb</v>
      </c>
      <c r="Q38">
        <f>YEAR(InputData[[#This Row],[DATE]])</f>
        <v>2021</v>
      </c>
    </row>
    <row r="39" spans="1:17" x14ac:dyDescent="0.2">
      <c r="A39" s="8">
        <v>44233</v>
      </c>
      <c r="B39" s="9" t="s">
        <v>79</v>
      </c>
      <c r="C39" s="10">
        <v>1</v>
      </c>
      <c r="D39" s="10" t="s">
        <v>108</v>
      </c>
      <c r="E39" s="10" t="s">
        <v>107</v>
      </c>
      <c r="F39" s="11">
        <v>0</v>
      </c>
      <c r="G39" t="str">
        <f>VLOOKUP(InputData[[#This Row],[PRODUCT ID]],MasterData[],2,0)</f>
        <v>Product35</v>
      </c>
      <c r="H39" t="str">
        <f>VLOOKUP(InputData[[#This Row],[PRODUCT ID]],MasterData[],3,0)</f>
        <v>Category04</v>
      </c>
      <c r="I39" t="str">
        <f t="shared" ca="1" si="0"/>
        <v>MB</v>
      </c>
      <c r="J39" t="str">
        <f>VLOOKUP(InputData[[#This Row],[PRODUCT ID]],MasterData[],4,0)</f>
        <v>No.</v>
      </c>
      <c r="K39" s="1">
        <f>VLOOKUP(InputData[[#This Row],[PRODUCT ID]],MasterData[],5,0)</f>
        <v>5</v>
      </c>
      <c r="L39" s="1">
        <f>VLOOKUP(InputData[[#This Row],[PRODUCT ID]],MasterData[],6,0)</f>
        <v>6.7</v>
      </c>
      <c r="M39" s="1">
        <f>(InputData[[#This Row],[BUYING PRICE]]*InputData[[#This Row],[QUANTITY]])</f>
        <v>5</v>
      </c>
      <c r="N39" s="1">
        <f>(InputData[[#This Row],[SELLING PRICE]]*InputData[[#This Row],[QUANTITY]])*(1-InputData[[#This Row],[DISCOUNT %]])</f>
        <v>6.7</v>
      </c>
      <c r="O39">
        <f>DAY(InputData[[#This Row],[DATE]])</f>
        <v>6</v>
      </c>
      <c r="P39" t="str">
        <f>TEXT(InputData[[#This Row],[DATE]], "mmm")</f>
        <v>Feb</v>
      </c>
      <c r="Q39">
        <f>YEAR(InputData[[#This Row],[DATE]])</f>
        <v>2021</v>
      </c>
    </row>
    <row r="40" spans="1:17" x14ac:dyDescent="0.2">
      <c r="A40" s="8">
        <v>44236</v>
      </c>
      <c r="B40" s="9" t="s">
        <v>77</v>
      </c>
      <c r="C40" s="10">
        <v>14</v>
      </c>
      <c r="D40" s="10" t="s">
        <v>108</v>
      </c>
      <c r="E40" s="10" t="s">
        <v>106</v>
      </c>
      <c r="F40" s="11">
        <v>0</v>
      </c>
      <c r="G40" t="str">
        <f>VLOOKUP(InputData[[#This Row],[PRODUCT ID]],MasterData[],2,0)</f>
        <v>Product34</v>
      </c>
      <c r="H40" t="str">
        <f>VLOOKUP(InputData[[#This Row],[PRODUCT ID]],MasterData[],3,0)</f>
        <v>Category04</v>
      </c>
      <c r="I40" t="str">
        <f t="shared" ca="1" si="0"/>
        <v>SK</v>
      </c>
      <c r="J40" t="str">
        <f>VLOOKUP(InputData[[#This Row],[PRODUCT ID]],MasterData[],4,0)</f>
        <v>Lt</v>
      </c>
      <c r="K40" s="1">
        <f>VLOOKUP(InputData[[#This Row],[PRODUCT ID]],MasterData[],5,0)</f>
        <v>55</v>
      </c>
      <c r="L40" s="1">
        <f>VLOOKUP(InputData[[#This Row],[PRODUCT ID]],MasterData[],6,0)</f>
        <v>58.3</v>
      </c>
      <c r="M40" s="1">
        <f>(InputData[[#This Row],[BUYING PRICE]]*InputData[[#This Row],[QUANTITY]])</f>
        <v>770</v>
      </c>
      <c r="N40" s="1">
        <f>(InputData[[#This Row],[SELLING PRICE]]*InputData[[#This Row],[QUANTITY]])*(1-InputData[[#This Row],[DISCOUNT %]])</f>
        <v>816.19999999999993</v>
      </c>
      <c r="O40">
        <f>DAY(InputData[[#This Row],[DATE]])</f>
        <v>9</v>
      </c>
      <c r="P40" t="str">
        <f>TEXT(InputData[[#This Row],[DATE]], "mmm")</f>
        <v>Feb</v>
      </c>
      <c r="Q40">
        <f>YEAR(InputData[[#This Row],[DATE]])</f>
        <v>2021</v>
      </c>
    </row>
    <row r="41" spans="1:17" x14ac:dyDescent="0.2">
      <c r="A41" s="8">
        <v>44239</v>
      </c>
      <c r="B41" s="9" t="s">
        <v>22</v>
      </c>
      <c r="C41" s="10">
        <v>7</v>
      </c>
      <c r="D41" s="10" t="s">
        <v>108</v>
      </c>
      <c r="E41" s="10" t="s">
        <v>107</v>
      </c>
      <c r="F41" s="11">
        <v>0</v>
      </c>
      <c r="G41" t="str">
        <f>VLOOKUP(InputData[[#This Row],[PRODUCT ID]],MasterData[],2,0)</f>
        <v>Product08</v>
      </c>
      <c r="H41" t="str">
        <f>VLOOKUP(InputData[[#This Row],[PRODUCT ID]],MasterData[],3,0)</f>
        <v>Category01</v>
      </c>
      <c r="I41" t="str">
        <f t="shared" ca="1" si="0"/>
        <v>BC</v>
      </c>
      <c r="J41" t="str">
        <f>VLOOKUP(InputData[[#This Row],[PRODUCT ID]],MasterData[],4,0)</f>
        <v>Kg</v>
      </c>
      <c r="K41" s="1">
        <f>VLOOKUP(InputData[[#This Row],[PRODUCT ID]],MasterData[],5,0)</f>
        <v>83</v>
      </c>
      <c r="L41" s="1">
        <f>VLOOKUP(InputData[[#This Row],[PRODUCT ID]],MasterData[],6,0)</f>
        <v>94.62</v>
      </c>
      <c r="M41" s="1">
        <f>(InputData[[#This Row],[BUYING PRICE]]*InputData[[#This Row],[QUANTITY]])</f>
        <v>581</v>
      </c>
      <c r="N41" s="1">
        <f>(InputData[[#This Row],[SELLING PRICE]]*InputData[[#This Row],[QUANTITY]])*(1-InputData[[#This Row],[DISCOUNT %]])</f>
        <v>662.34</v>
      </c>
      <c r="O41">
        <f>DAY(InputData[[#This Row],[DATE]])</f>
        <v>12</v>
      </c>
      <c r="P41" t="str">
        <f>TEXT(InputData[[#This Row],[DATE]], "mmm")</f>
        <v>Feb</v>
      </c>
      <c r="Q41">
        <f>YEAR(InputData[[#This Row],[DATE]])</f>
        <v>2021</v>
      </c>
    </row>
    <row r="42" spans="1:17" x14ac:dyDescent="0.2">
      <c r="A42" s="8">
        <v>44239</v>
      </c>
      <c r="B42" s="9" t="s">
        <v>54</v>
      </c>
      <c r="C42" s="10">
        <v>9</v>
      </c>
      <c r="D42" s="10" t="s">
        <v>106</v>
      </c>
      <c r="E42" s="10" t="s">
        <v>107</v>
      </c>
      <c r="F42" s="11">
        <v>0</v>
      </c>
      <c r="G42" t="str">
        <f>VLOOKUP(InputData[[#This Row],[PRODUCT ID]],MasterData[],2,0)</f>
        <v>Product23</v>
      </c>
      <c r="H42" t="str">
        <f>VLOOKUP(InputData[[#This Row],[PRODUCT ID]],MasterData[],3,0)</f>
        <v>Category03</v>
      </c>
      <c r="I42" t="str">
        <f t="shared" ca="1" si="0"/>
        <v>QC</v>
      </c>
      <c r="J42" t="str">
        <f>VLOOKUP(InputData[[#This Row],[PRODUCT ID]],MasterData[],4,0)</f>
        <v>Ft</v>
      </c>
      <c r="K42" s="1">
        <f>VLOOKUP(InputData[[#This Row],[PRODUCT ID]],MasterData[],5,0)</f>
        <v>141</v>
      </c>
      <c r="L42" s="1">
        <f>VLOOKUP(InputData[[#This Row],[PRODUCT ID]],MasterData[],6,0)</f>
        <v>149.46</v>
      </c>
      <c r="M42" s="1">
        <f>(InputData[[#This Row],[BUYING PRICE]]*InputData[[#This Row],[QUANTITY]])</f>
        <v>1269</v>
      </c>
      <c r="N42" s="1">
        <f>(InputData[[#This Row],[SELLING PRICE]]*InputData[[#This Row],[QUANTITY]])*(1-InputData[[#This Row],[DISCOUNT %]])</f>
        <v>1345.14</v>
      </c>
      <c r="O42">
        <f>DAY(InputData[[#This Row],[DATE]])</f>
        <v>12</v>
      </c>
      <c r="P42" t="str">
        <f>TEXT(InputData[[#This Row],[DATE]], "mmm")</f>
        <v>Feb</v>
      </c>
      <c r="Q42">
        <f>YEAR(InputData[[#This Row],[DATE]])</f>
        <v>2021</v>
      </c>
    </row>
    <row r="43" spans="1:17" x14ac:dyDescent="0.2">
      <c r="A43" s="8">
        <v>44242</v>
      </c>
      <c r="B43" s="9" t="s">
        <v>63</v>
      </c>
      <c r="C43" s="10">
        <v>4</v>
      </c>
      <c r="D43" s="10" t="s">
        <v>108</v>
      </c>
      <c r="E43" s="10" t="s">
        <v>106</v>
      </c>
      <c r="F43" s="11">
        <v>0</v>
      </c>
      <c r="G43" t="str">
        <f>VLOOKUP(InputData[[#This Row],[PRODUCT ID]],MasterData[],2,0)</f>
        <v>Product27</v>
      </c>
      <c r="H43" t="str">
        <f>VLOOKUP(InputData[[#This Row],[PRODUCT ID]],MasterData[],3,0)</f>
        <v>Category04</v>
      </c>
      <c r="I43" t="str">
        <f t="shared" ca="1" si="0"/>
        <v>QC</v>
      </c>
      <c r="J43" t="str">
        <f>VLOOKUP(InputData[[#This Row],[PRODUCT ID]],MasterData[],4,0)</f>
        <v>Lt</v>
      </c>
      <c r="K43" s="1">
        <f>VLOOKUP(InputData[[#This Row],[PRODUCT ID]],MasterData[],5,0)</f>
        <v>48</v>
      </c>
      <c r="L43" s="1">
        <f>VLOOKUP(InputData[[#This Row],[PRODUCT ID]],MasterData[],6,0)</f>
        <v>57.120000000000005</v>
      </c>
      <c r="M43" s="1">
        <f>(InputData[[#This Row],[BUYING PRICE]]*InputData[[#This Row],[QUANTITY]])</f>
        <v>192</v>
      </c>
      <c r="N43" s="1">
        <f>(InputData[[#This Row],[SELLING PRICE]]*InputData[[#This Row],[QUANTITY]])*(1-InputData[[#This Row],[DISCOUNT %]])</f>
        <v>228.48000000000002</v>
      </c>
      <c r="O43">
        <f>DAY(InputData[[#This Row],[DATE]])</f>
        <v>15</v>
      </c>
      <c r="P43" t="str">
        <f>TEXT(InputData[[#This Row],[DATE]], "mmm")</f>
        <v>Feb</v>
      </c>
      <c r="Q43">
        <f>YEAR(InputData[[#This Row],[DATE]])</f>
        <v>2021</v>
      </c>
    </row>
    <row r="44" spans="1:17" x14ac:dyDescent="0.2">
      <c r="A44" s="8">
        <v>44245</v>
      </c>
      <c r="B44" s="9" t="s">
        <v>37</v>
      </c>
      <c r="C44" s="10">
        <v>6</v>
      </c>
      <c r="D44" s="10" t="s">
        <v>106</v>
      </c>
      <c r="E44" s="10" t="s">
        <v>107</v>
      </c>
      <c r="F44" s="11">
        <v>0</v>
      </c>
      <c r="G44" t="str">
        <f>VLOOKUP(InputData[[#This Row],[PRODUCT ID]],MasterData[],2,0)</f>
        <v>Product15</v>
      </c>
      <c r="H44" t="str">
        <f>VLOOKUP(InputData[[#This Row],[PRODUCT ID]],MasterData[],3,0)</f>
        <v>Category02</v>
      </c>
      <c r="I44" t="str">
        <f t="shared" ca="1" si="0"/>
        <v>ON</v>
      </c>
      <c r="J44" t="str">
        <f>VLOOKUP(InputData[[#This Row],[PRODUCT ID]],MasterData[],4,0)</f>
        <v>No.</v>
      </c>
      <c r="K44" s="1">
        <f>VLOOKUP(InputData[[#This Row],[PRODUCT ID]],MasterData[],5,0)</f>
        <v>12</v>
      </c>
      <c r="L44" s="1">
        <f>VLOOKUP(InputData[[#This Row],[PRODUCT ID]],MasterData[],6,0)</f>
        <v>15.719999999999999</v>
      </c>
      <c r="M44" s="1">
        <f>(InputData[[#This Row],[BUYING PRICE]]*InputData[[#This Row],[QUANTITY]])</f>
        <v>72</v>
      </c>
      <c r="N44" s="1">
        <f>(InputData[[#This Row],[SELLING PRICE]]*InputData[[#This Row],[QUANTITY]])*(1-InputData[[#This Row],[DISCOUNT %]])</f>
        <v>94.32</v>
      </c>
      <c r="O44">
        <f>DAY(InputData[[#This Row],[DATE]])</f>
        <v>18</v>
      </c>
      <c r="P44" t="str">
        <f>TEXT(InputData[[#This Row],[DATE]], "mmm")</f>
        <v>Feb</v>
      </c>
      <c r="Q44">
        <f>YEAR(InputData[[#This Row],[DATE]])</f>
        <v>2021</v>
      </c>
    </row>
    <row r="45" spans="1:17" x14ac:dyDescent="0.2">
      <c r="A45" s="8">
        <v>44247</v>
      </c>
      <c r="B45" s="9" t="s">
        <v>69</v>
      </c>
      <c r="C45" s="10">
        <v>11</v>
      </c>
      <c r="D45" s="10" t="s">
        <v>106</v>
      </c>
      <c r="E45" s="10" t="s">
        <v>107</v>
      </c>
      <c r="F45" s="11">
        <v>0</v>
      </c>
      <c r="G45" t="str">
        <f>VLOOKUP(InputData[[#This Row],[PRODUCT ID]],MasterData[],2,0)</f>
        <v>Product30</v>
      </c>
      <c r="H45" t="str">
        <f>VLOOKUP(InputData[[#This Row],[PRODUCT ID]],MasterData[],3,0)</f>
        <v>Category04</v>
      </c>
      <c r="I45" t="str">
        <f t="shared" ca="1" si="0"/>
        <v>SK</v>
      </c>
      <c r="J45" t="str">
        <f>VLOOKUP(InputData[[#This Row],[PRODUCT ID]],MasterData[],4,0)</f>
        <v>Ft</v>
      </c>
      <c r="K45" s="1">
        <f>VLOOKUP(InputData[[#This Row],[PRODUCT ID]],MasterData[],5,0)</f>
        <v>148</v>
      </c>
      <c r="L45" s="1">
        <f>VLOOKUP(InputData[[#This Row],[PRODUCT ID]],MasterData[],6,0)</f>
        <v>201.28</v>
      </c>
      <c r="M45" s="1">
        <f>(InputData[[#This Row],[BUYING PRICE]]*InputData[[#This Row],[QUANTITY]])</f>
        <v>1628</v>
      </c>
      <c r="N45" s="1">
        <f>(InputData[[#This Row],[SELLING PRICE]]*InputData[[#This Row],[QUANTITY]])*(1-InputData[[#This Row],[DISCOUNT %]])</f>
        <v>2214.08</v>
      </c>
      <c r="O45">
        <f>DAY(InputData[[#This Row],[DATE]])</f>
        <v>20</v>
      </c>
      <c r="P45" t="str">
        <f>TEXT(InputData[[#This Row],[DATE]], "mmm")</f>
        <v>Feb</v>
      </c>
      <c r="Q45">
        <f>YEAR(InputData[[#This Row],[DATE]])</f>
        <v>2021</v>
      </c>
    </row>
    <row r="46" spans="1:17" x14ac:dyDescent="0.2">
      <c r="A46" s="8">
        <v>44249</v>
      </c>
      <c r="B46" s="9" t="s">
        <v>33</v>
      </c>
      <c r="C46" s="10">
        <v>5</v>
      </c>
      <c r="D46" s="10" t="s">
        <v>106</v>
      </c>
      <c r="E46" s="10" t="s">
        <v>107</v>
      </c>
      <c r="F46" s="11">
        <v>0</v>
      </c>
      <c r="G46" t="str">
        <f>VLOOKUP(InputData[[#This Row],[PRODUCT ID]],MasterData[],2,0)</f>
        <v>Product13</v>
      </c>
      <c r="H46" t="str">
        <f>VLOOKUP(InputData[[#This Row],[PRODUCT ID]],MasterData[],3,0)</f>
        <v>Category02</v>
      </c>
      <c r="I46" t="str">
        <f t="shared" ca="1" si="0"/>
        <v>ON</v>
      </c>
      <c r="J46" t="str">
        <f>VLOOKUP(InputData[[#This Row],[PRODUCT ID]],MasterData[],4,0)</f>
        <v>Kg</v>
      </c>
      <c r="K46" s="1">
        <f>VLOOKUP(InputData[[#This Row],[PRODUCT ID]],MasterData[],5,0)</f>
        <v>112</v>
      </c>
      <c r="L46" s="1">
        <f>VLOOKUP(InputData[[#This Row],[PRODUCT ID]],MasterData[],6,0)</f>
        <v>122.08</v>
      </c>
      <c r="M46" s="1">
        <f>(InputData[[#This Row],[BUYING PRICE]]*InputData[[#This Row],[QUANTITY]])</f>
        <v>560</v>
      </c>
      <c r="N46" s="1">
        <f>(InputData[[#This Row],[SELLING PRICE]]*InputData[[#This Row],[QUANTITY]])*(1-InputData[[#This Row],[DISCOUNT %]])</f>
        <v>610.4</v>
      </c>
      <c r="O46">
        <f>DAY(InputData[[#This Row],[DATE]])</f>
        <v>22</v>
      </c>
      <c r="P46" t="str">
        <f>TEXT(InputData[[#This Row],[DATE]], "mmm")</f>
        <v>Feb</v>
      </c>
      <c r="Q46">
        <f>YEAR(InputData[[#This Row],[DATE]])</f>
        <v>2021</v>
      </c>
    </row>
    <row r="47" spans="1:17" x14ac:dyDescent="0.2">
      <c r="A47" s="8">
        <v>44250</v>
      </c>
      <c r="B47" s="9" t="s">
        <v>58</v>
      </c>
      <c r="C47" s="10">
        <v>3</v>
      </c>
      <c r="D47" s="10" t="s">
        <v>108</v>
      </c>
      <c r="E47" s="10" t="s">
        <v>107</v>
      </c>
      <c r="F47" s="11">
        <v>0</v>
      </c>
      <c r="G47" t="str">
        <f>VLOOKUP(InputData[[#This Row],[PRODUCT ID]],MasterData[],2,0)</f>
        <v>Product25</v>
      </c>
      <c r="H47" t="str">
        <f>VLOOKUP(InputData[[#This Row],[PRODUCT ID]],MasterData[],3,0)</f>
        <v>Category03</v>
      </c>
      <c r="I47" t="str">
        <f t="shared" ca="1" si="0"/>
        <v>QC</v>
      </c>
      <c r="J47" t="str">
        <f>VLOOKUP(InputData[[#This Row],[PRODUCT ID]],MasterData[],4,0)</f>
        <v>No.</v>
      </c>
      <c r="K47" s="1">
        <f>VLOOKUP(InputData[[#This Row],[PRODUCT ID]],MasterData[],5,0)</f>
        <v>7</v>
      </c>
      <c r="L47" s="1">
        <f>VLOOKUP(InputData[[#This Row],[PRODUCT ID]],MasterData[],6,0)</f>
        <v>8.33</v>
      </c>
      <c r="M47" s="1">
        <f>(InputData[[#This Row],[BUYING PRICE]]*InputData[[#This Row],[QUANTITY]])</f>
        <v>21</v>
      </c>
      <c r="N47" s="1">
        <f>(InputData[[#This Row],[SELLING PRICE]]*InputData[[#This Row],[QUANTITY]])*(1-InputData[[#This Row],[DISCOUNT %]])</f>
        <v>24.990000000000002</v>
      </c>
      <c r="O47">
        <f>DAY(InputData[[#This Row],[DATE]])</f>
        <v>23</v>
      </c>
      <c r="P47" t="str">
        <f>TEXT(InputData[[#This Row],[DATE]], "mmm")</f>
        <v>Feb</v>
      </c>
      <c r="Q47">
        <f>YEAR(InputData[[#This Row],[DATE]])</f>
        <v>2021</v>
      </c>
    </row>
    <row r="48" spans="1:17" x14ac:dyDescent="0.2">
      <c r="A48" s="8">
        <v>44250</v>
      </c>
      <c r="B48" s="9" t="s">
        <v>16</v>
      </c>
      <c r="C48" s="10">
        <v>2</v>
      </c>
      <c r="D48" s="10" t="s">
        <v>108</v>
      </c>
      <c r="E48" s="10" t="s">
        <v>106</v>
      </c>
      <c r="F48" s="11">
        <v>0</v>
      </c>
      <c r="G48" t="str">
        <f>VLOOKUP(InputData[[#This Row],[PRODUCT ID]],MasterData[],2,0)</f>
        <v>Product05</v>
      </c>
      <c r="H48" t="str">
        <f>VLOOKUP(InputData[[#This Row],[PRODUCT ID]],MasterData[],3,0)</f>
        <v>Category01</v>
      </c>
      <c r="I48" t="str">
        <f t="shared" ca="1" si="0"/>
        <v>QC</v>
      </c>
      <c r="J48" t="str">
        <f>VLOOKUP(InputData[[#This Row],[PRODUCT ID]],MasterData[],4,0)</f>
        <v>Ft</v>
      </c>
      <c r="K48" s="1">
        <f>VLOOKUP(InputData[[#This Row],[PRODUCT ID]],MasterData[],5,0)</f>
        <v>133</v>
      </c>
      <c r="L48" s="1">
        <f>VLOOKUP(InputData[[#This Row],[PRODUCT ID]],MasterData[],6,0)</f>
        <v>155.61000000000001</v>
      </c>
      <c r="M48" s="1">
        <f>(InputData[[#This Row],[BUYING PRICE]]*InputData[[#This Row],[QUANTITY]])</f>
        <v>266</v>
      </c>
      <c r="N48" s="1">
        <f>(InputData[[#This Row],[SELLING PRICE]]*InputData[[#This Row],[QUANTITY]])*(1-InputData[[#This Row],[DISCOUNT %]])</f>
        <v>311.22000000000003</v>
      </c>
      <c r="O48">
        <f>DAY(InputData[[#This Row],[DATE]])</f>
        <v>23</v>
      </c>
      <c r="P48" t="str">
        <f>TEXT(InputData[[#This Row],[DATE]], "mmm")</f>
        <v>Feb</v>
      </c>
      <c r="Q48">
        <f>YEAR(InputData[[#This Row],[DATE]])</f>
        <v>2021</v>
      </c>
    </row>
    <row r="49" spans="1:17" x14ac:dyDescent="0.2">
      <c r="A49" s="8">
        <v>44252</v>
      </c>
      <c r="B49" s="9" t="s">
        <v>10</v>
      </c>
      <c r="C49" s="10">
        <v>4</v>
      </c>
      <c r="D49" s="10" t="s">
        <v>105</v>
      </c>
      <c r="E49" s="10" t="s">
        <v>106</v>
      </c>
      <c r="F49" s="11">
        <v>0</v>
      </c>
      <c r="G49" t="str">
        <f>VLOOKUP(InputData[[#This Row],[PRODUCT ID]],MasterData[],2,0)</f>
        <v>Product02</v>
      </c>
      <c r="H49" t="str">
        <f>VLOOKUP(InputData[[#This Row],[PRODUCT ID]],MasterData[],3,0)</f>
        <v>Category01</v>
      </c>
      <c r="I49" t="str">
        <f t="shared" ca="1" si="0"/>
        <v>SK</v>
      </c>
      <c r="J49" t="str">
        <f>VLOOKUP(InputData[[#This Row],[PRODUCT ID]],MasterData[],4,0)</f>
        <v>Kg</v>
      </c>
      <c r="K49" s="1">
        <f>VLOOKUP(InputData[[#This Row],[PRODUCT ID]],MasterData[],5,0)</f>
        <v>105</v>
      </c>
      <c r="L49" s="1">
        <f>VLOOKUP(InputData[[#This Row],[PRODUCT ID]],MasterData[],6,0)</f>
        <v>142.80000000000001</v>
      </c>
      <c r="M49" s="1">
        <f>(InputData[[#This Row],[BUYING PRICE]]*InputData[[#This Row],[QUANTITY]])</f>
        <v>420</v>
      </c>
      <c r="N49" s="1">
        <f>(InputData[[#This Row],[SELLING PRICE]]*InputData[[#This Row],[QUANTITY]])*(1-InputData[[#This Row],[DISCOUNT %]])</f>
        <v>571.20000000000005</v>
      </c>
      <c r="O49">
        <f>DAY(InputData[[#This Row],[DATE]])</f>
        <v>25</v>
      </c>
      <c r="P49" t="str">
        <f>TEXT(InputData[[#This Row],[DATE]], "mmm")</f>
        <v>Feb</v>
      </c>
      <c r="Q49">
        <f>YEAR(InputData[[#This Row],[DATE]])</f>
        <v>2021</v>
      </c>
    </row>
    <row r="50" spans="1:17" x14ac:dyDescent="0.2">
      <c r="A50" s="8">
        <v>44252</v>
      </c>
      <c r="B50" s="9" t="s">
        <v>73</v>
      </c>
      <c r="C50" s="10">
        <v>11</v>
      </c>
      <c r="D50" s="10" t="s">
        <v>106</v>
      </c>
      <c r="E50" s="10" t="s">
        <v>107</v>
      </c>
      <c r="F50" s="11">
        <v>0</v>
      </c>
      <c r="G50" t="str">
        <f>VLOOKUP(InputData[[#This Row],[PRODUCT ID]],MasterData[],2,0)</f>
        <v>Product32</v>
      </c>
      <c r="H50" t="str">
        <f>VLOOKUP(InputData[[#This Row],[PRODUCT ID]],MasterData[],3,0)</f>
        <v>Category04</v>
      </c>
      <c r="I50" t="str">
        <f t="shared" ca="1" si="0"/>
        <v>ON</v>
      </c>
      <c r="J50" t="str">
        <f>VLOOKUP(InputData[[#This Row],[PRODUCT ID]],MasterData[],4,0)</f>
        <v>Kg</v>
      </c>
      <c r="K50" s="1">
        <f>VLOOKUP(InputData[[#This Row],[PRODUCT ID]],MasterData[],5,0)</f>
        <v>89</v>
      </c>
      <c r="L50" s="1">
        <f>VLOOKUP(InputData[[#This Row],[PRODUCT ID]],MasterData[],6,0)</f>
        <v>117.48</v>
      </c>
      <c r="M50" s="1">
        <f>(InputData[[#This Row],[BUYING PRICE]]*InputData[[#This Row],[QUANTITY]])</f>
        <v>979</v>
      </c>
      <c r="N50" s="1">
        <f>(InputData[[#This Row],[SELLING PRICE]]*InputData[[#This Row],[QUANTITY]])*(1-InputData[[#This Row],[DISCOUNT %]])</f>
        <v>1292.28</v>
      </c>
      <c r="O50">
        <f>DAY(InputData[[#This Row],[DATE]])</f>
        <v>25</v>
      </c>
      <c r="P50" t="str">
        <f>TEXT(InputData[[#This Row],[DATE]], "mmm")</f>
        <v>Feb</v>
      </c>
      <c r="Q50">
        <f>YEAR(InputData[[#This Row],[DATE]])</f>
        <v>2021</v>
      </c>
    </row>
    <row r="51" spans="1:17" x14ac:dyDescent="0.2">
      <c r="A51" s="8">
        <v>44252</v>
      </c>
      <c r="B51" s="9" t="s">
        <v>69</v>
      </c>
      <c r="C51" s="10">
        <v>2</v>
      </c>
      <c r="D51" s="10" t="s">
        <v>108</v>
      </c>
      <c r="E51" s="10" t="s">
        <v>106</v>
      </c>
      <c r="F51" s="11">
        <v>0</v>
      </c>
      <c r="G51" t="str">
        <f>VLOOKUP(InputData[[#This Row],[PRODUCT ID]],MasterData[],2,0)</f>
        <v>Product30</v>
      </c>
      <c r="H51" t="str">
        <f>VLOOKUP(InputData[[#This Row],[PRODUCT ID]],MasterData[],3,0)</f>
        <v>Category04</v>
      </c>
      <c r="I51" t="str">
        <f t="shared" ca="1" si="0"/>
        <v>QC</v>
      </c>
      <c r="J51" t="str">
        <f>VLOOKUP(InputData[[#This Row],[PRODUCT ID]],MasterData[],4,0)</f>
        <v>Ft</v>
      </c>
      <c r="K51" s="1">
        <f>VLOOKUP(InputData[[#This Row],[PRODUCT ID]],MasterData[],5,0)</f>
        <v>148</v>
      </c>
      <c r="L51" s="1">
        <f>VLOOKUP(InputData[[#This Row],[PRODUCT ID]],MasterData[],6,0)</f>
        <v>201.28</v>
      </c>
      <c r="M51" s="1">
        <f>(InputData[[#This Row],[BUYING PRICE]]*InputData[[#This Row],[QUANTITY]])</f>
        <v>296</v>
      </c>
      <c r="N51" s="1">
        <f>(InputData[[#This Row],[SELLING PRICE]]*InputData[[#This Row],[QUANTITY]])*(1-InputData[[#This Row],[DISCOUNT %]])</f>
        <v>402.56</v>
      </c>
      <c r="O51">
        <f>DAY(InputData[[#This Row],[DATE]])</f>
        <v>25</v>
      </c>
      <c r="P51" t="str">
        <f>TEXT(InputData[[#This Row],[DATE]], "mmm")</f>
        <v>Feb</v>
      </c>
      <c r="Q51">
        <f>YEAR(InputData[[#This Row],[DATE]])</f>
        <v>2021</v>
      </c>
    </row>
    <row r="52" spans="1:17" x14ac:dyDescent="0.2">
      <c r="A52" s="8">
        <v>44254</v>
      </c>
      <c r="B52" s="9" t="s">
        <v>43</v>
      </c>
      <c r="C52" s="10">
        <v>11</v>
      </c>
      <c r="D52" s="10" t="s">
        <v>105</v>
      </c>
      <c r="E52" s="10" t="s">
        <v>106</v>
      </c>
      <c r="F52" s="11">
        <v>0</v>
      </c>
      <c r="G52" t="str">
        <f>VLOOKUP(InputData[[#This Row],[PRODUCT ID]],MasterData[],2,0)</f>
        <v>Product18</v>
      </c>
      <c r="H52" t="str">
        <f>VLOOKUP(InputData[[#This Row],[PRODUCT ID]],MasterData[],3,0)</f>
        <v>Category02</v>
      </c>
      <c r="I52" t="str">
        <f t="shared" ca="1" si="0"/>
        <v>QC</v>
      </c>
      <c r="J52" t="str">
        <f>VLOOKUP(InputData[[#This Row],[PRODUCT ID]],MasterData[],4,0)</f>
        <v>No.</v>
      </c>
      <c r="K52" s="1">
        <f>VLOOKUP(InputData[[#This Row],[PRODUCT ID]],MasterData[],5,0)</f>
        <v>37</v>
      </c>
      <c r="L52" s="1">
        <f>VLOOKUP(InputData[[#This Row],[PRODUCT ID]],MasterData[],6,0)</f>
        <v>49.21</v>
      </c>
      <c r="M52" s="1">
        <f>(InputData[[#This Row],[BUYING PRICE]]*InputData[[#This Row],[QUANTITY]])</f>
        <v>407</v>
      </c>
      <c r="N52" s="1">
        <f>(InputData[[#This Row],[SELLING PRICE]]*InputData[[#This Row],[QUANTITY]])*(1-InputData[[#This Row],[DISCOUNT %]])</f>
        <v>541.31000000000006</v>
      </c>
      <c r="O52">
        <f>DAY(InputData[[#This Row],[DATE]])</f>
        <v>27</v>
      </c>
      <c r="P52" t="str">
        <f>TEXT(InputData[[#This Row],[DATE]], "mmm")</f>
        <v>Feb</v>
      </c>
      <c r="Q52">
        <f>YEAR(InputData[[#This Row],[DATE]])</f>
        <v>2021</v>
      </c>
    </row>
    <row r="53" spans="1:17" x14ac:dyDescent="0.2">
      <c r="A53" s="8">
        <v>44258</v>
      </c>
      <c r="B53" s="9" t="s">
        <v>29</v>
      </c>
      <c r="C53" s="10">
        <v>1</v>
      </c>
      <c r="D53" s="10" t="s">
        <v>108</v>
      </c>
      <c r="E53" s="10" t="s">
        <v>106</v>
      </c>
      <c r="F53" s="11">
        <v>0</v>
      </c>
      <c r="G53" t="str">
        <f>VLOOKUP(InputData[[#This Row],[PRODUCT ID]],MasterData[],2,0)</f>
        <v>Product11</v>
      </c>
      <c r="H53" t="str">
        <f>VLOOKUP(InputData[[#This Row],[PRODUCT ID]],MasterData[],3,0)</f>
        <v>Category02</v>
      </c>
      <c r="I53" t="str">
        <f t="shared" ca="1" si="0"/>
        <v>MB</v>
      </c>
      <c r="J53" t="str">
        <f>VLOOKUP(InputData[[#This Row],[PRODUCT ID]],MasterData[],4,0)</f>
        <v>Lt</v>
      </c>
      <c r="K53" s="1">
        <f>VLOOKUP(InputData[[#This Row],[PRODUCT ID]],MasterData[],5,0)</f>
        <v>44</v>
      </c>
      <c r="L53" s="1">
        <f>VLOOKUP(InputData[[#This Row],[PRODUCT ID]],MasterData[],6,0)</f>
        <v>48.4</v>
      </c>
      <c r="M53" s="1">
        <f>(InputData[[#This Row],[BUYING PRICE]]*InputData[[#This Row],[QUANTITY]])</f>
        <v>44</v>
      </c>
      <c r="N53" s="1">
        <f>(InputData[[#This Row],[SELLING PRICE]]*InputData[[#This Row],[QUANTITY]])*(1-InputData[[#This Row],[DISCOUNT %]])</f>
        <v>48.4</v>
      </c>
      <c r="O53">
        <f>DAY(InputData[[#This Row],[DATE]])</f>
        <v>3</v>
      </c>
      <c r="P53" t="str">
        <f>TEXT(InputData[[#This Row],[DATE]], "mmm")</f>
        <v>Mar</v>
      </c>
      <c r="Q53">
        <f>YEAR(InputData[[#This Row],[DATE]])</f>
        <v>2021</v>
      </c>
    </row>
    <row r="54" spans="1:17" x14ac:dyDescent="0.2">
      <c r="A54" s="8">
        <v>44262</v>
      </c>
      <c r="B54" s="9" t="s">
        <v>50</v>
      </c>
      <c r="C54" s="10">
        <v>9</v>
      </c>
      <c r="D54" s="10" t="s">
        <v>108</v>
      </c>
      <c r="E54" s="10" t="s">
        <v>107</v>
      </c>
      <c r="F54" s="11">
        <v>0</v>
      </c>
      <c r="G54" t="str">
        <f>VLOOKUP(InputData[[#This Row],[PRODUCT ID]],MasterData[],2,0)</f>
        <v>Product21</v>
      </c>
      <c r="H54" t="str">
        <f>VLOOKUP(InputData[[#This Row],[PRODUCT ID]],MasterData[],3,0)</f>
        <v>Category03</v>
      </c>
      <c r="I54" t="str">
        <f t="shared" ca="1" si="0"/>
        <v>BC</v>
      </c>
      <c r="J54" t="str">
        <f>VLOOKUP(InputData[[#This Row],[PRODUCT ID]],MasterData[],4,0)</f>
        <v>Ft</v>
      </c>
      <c r="K54" s="1">
        <f>VLOOKUP(InputData[[#This Row],[PRODUCT ID]],MasterData[],5,0)</f>
        <v>126</v>
      </c>
      <c r="L54" s="1">
        <f>VLOOKUP(InputData[[#This Row],[PRODUCT ID]],MasterData[],6,0)</f>
        <v>162.54</v>
      </c>
      <c r="M54" s="1">
        <f>(InputData[[#This Row],[BUYING PRICE]]*InputData[[#This Row],[QUANTITY]])</f>
        <v>1134</v>
      </c>
      <c r="N54" s="1">
        <f>(InputData[[#This Row],[SELLING PRICE]]*InputData[[#This Row],[QUANTITY]])*(1-InputData[[#This Row],[DISCOUNT %]])</f>
        <v>1462.86</v>
      </c>
      <c r="O54">
        <f>DAY(InputData[[#This Row],[DATE]])</f>
        <v>7</v>
      </c>
      <c r="P54" t="str">
        <f>TEXT(InputData[[#This Row],[DATE]], "mmm")</f>
        <v>Mar</v>
      </c>
      <c r="Q54">
        <f>YEAR(InputData[[#This Row],[DATE]])</f>
        <v>2021</v>
      </c>
    </row>
    <row r="55" spans="1:17" x14ac:dyDescent="0.2">
      <c r="A55" s="8">
        <v>44263</v>
      </c>
      <c r="B55" s="9" t="s">
        <v>63</v>
      </c>
      <c r="C55" s="10">
        <v>6</v>
      </c>
      <c r="D55" s="10" t="s">
        <v>106</v>
      </c>
      <c r="E55" s="10" t="s">
        <v>107</v>
      </c>
      <c r="F55" s="11">
        <v>0</v>
      </c>
      <c r="G55" t="str">
        <f>VLOOKUP(InputData[[#This Row],[PRODUCT ID]],MasterData[],2,0)</f>
        <v>Product27</v>
      </c>
      <c r="H55" t="str">
        <f>VLOOKUP(InputData[[#This Row],[PRODUCT ID]],MasterData[],3,0)</f>
        <v>Category04</v>
      </c>
      <c r="I55" t="str">
        <f t="shared" ca="1" si="0"/>
        <v>MB</v>
      </c>
      <c r="J55" t="str">
        <f>VLOOKUP(InputData[[#This Row],[PRODUCT ID]],MasterData[],4,0)</f>
        <v>Lt</v>
      </c>
      <c r="K55" s="1">
        <f>VLOOKUP(InputData[[#This Row],[PRODUCT ID]],MasterData[],5,0)</f>
        <v>48</v>
      </c>
      <c r="L55" s="1">
        <f>VLOOKUP(InputData[[#This Row],[PRODUCT ID]],MasterData[],6,0)</f>
        <v>57.120000000000005</v>
      </c>
      <c r="M55" s="1">
        <f>(InputData[[#This Row],[BUYING PRICE]]*InputData[[#This Row],[QUANTITY]])</f>
        <v>288</v>
      </c>
      <c r="N55" s="1">
        <f>(InputData[[#This Row],[SELLING PRICE]]*InputData[[#This Row],[QUANTITY]])*(1-InputData[[#This Row],[DISCOUNT %]])</f>
        <v>342.72</v>
      </c>
      <c r="O55">
        <f>DAY(InputData[[#This Row],[DATE]])</f>
        <v>8</v>
      </c>
      <c r="P55" t="str">
        <f>TEXT(InputData[[#This Row],[DATE]], "mmm")</f>
        <v>Mar</v>
      </c>
      <c r="Q55">
        <f>YEAR(InputData[[#This Row],[DATE]])</f>
        <v>2021</v>
      </c>
    </row>
    <row r="56" spans="1:17" x14ac:dyDescent="0.2">
      <c r="A56" s="8">
        <v>44263</v>
      </c>
      <c r="B56" s="9" t="s">
        <v>98</v>
      </c>
      <c r="C56" s="10">
        <v>9</v>
      </c>
      <c r="D56" s="10" t="s">
        <v>106</v>
      </c>
      <c r="E56" s="10" t="s">
        <v>106</v>
      </c>
      <c r="F56" s="11">
        <v>0</v>
      </c>
      <c r="G56" t="str">
        <f>VLOOKUP(InputData[[#This Row],[PRODUCT ID]],MasterData[],2,0)</f>
        <v>Product44</v>
      </c>
      <c r="H56" t="str">
        <f>VLOOKUP(InputData[[#This Row],[PRODUCT ID]],MasterData[],3,0)</f>
        <v>Category05</v>
      </c>
      <c r="I56" t="str">
        <f t="shared" ca="1" si="0"/>
        <v>BC</v>
      </c>
      <c r="J56" t="str">
        <f>VLOOKUP(InputData[[#This Row],[PRODUCT ID]],MasterData[],4,0)</f>
        <v>Kg</v>
      </c>
      <c r="K56" s="1">
        <f>VLOOKUP(InputData[[#This Row],[PRODUCT ID]],MasterData[],5,0)</f>
        <v>76</v>
      </c>
      <c r="L56" s="1">
        <f>VLOOKUP(InputData[[#This Row],[PRODUCT ID]],MasterData[],6,0)</f>
        <v>82.08</v>
      </c>
      <c r="M56" s="1">
        <f>(InputData[[#This Row],[BUYING PRICE]]*InputData[[#This Row],[QUANTITY]])</f>
        <v>684</v>
      </c>
      <c r="N56" s="1">
        <f>(InputData[[#This Row],[SELLING PRICE]]*InputData[[#This Row],[QUANTITY]])*(1-InputData[[#This Row],[DISCOUNT %]])</f>
        <v>738.72</v>
      </c>
      <c r="O56">
        <f>DAY(InputData[[#This Row],[DATE]])</f>
        <v>8</v>
      </c>
      <c r="P56" t="str">
        <f>TEXT(InputData[[#This Row],[DATE]], "mmm")</f>
        <v>Mar</v>
      </c>
      <c r="Q56">
        <f>YEAR(InputData[[#This Row],[DATE]])</f>
        <v>2021</v>
      </c>
    </row>
    <row r="57" spans="1:17" x14ac:dyDescent="0.2">
      <c r="A57" s="8">
        <v>44264</v>
      </c>
      <c r="B57" s="9" t="s">
        <v>67</v>
      </c>
      <c r="C57" s="10">
        <v>6</v>
      </c>
      <c r="D57" s="10" t="s">
        <v>105</v>
      </c>
      <c r="E57" s="10" t="s">
        <v>106</v>
      </c>
      <c r="F57" s="11">
        <v>0</v>
      </c>
      <c r="G57" t="str">
        <f>VLOOKUP(InputData[[#This Row],[PRODUCT ID]],MasterData[],2,0)</f>
        <v>Product29</v>
      </c>
      <c r="H57" t="str">
        <f>VLOOKUP(InputData[[#This Row],[PRODUCT ID]],MasterData[],3,0)</f>
        <v>Category04</v>
      </c>
      <c r="I57" t="str">
        <f t="shared" ca="1" si="0"/>
        <v>ON</v>
      </c>
      <c r="J57" t="str">
        <f>VLOOKUP(InputData[[#This Row],[PRODUCT ID]],MasterData[],4,0)</f>
        <v>Lt</v>
      </c>
      <c r="K57" s="1">
        <f>VLOOKUP(InputData[[#This Row],[PRODUCT ID]],MasterData[],5,0)</f>
        <v>47</v>
      </c>
      <c r="L57" s="1">
        <f>VLOOKUP(InputData[[#This Row],[PRODUCT ID]],MasterData[],6,0)</f>
        <v>53.11</v>
      </c>
      <c r="M57" s="1">
        <f>(InputData[[#This Row],[BUYING PRICE]]*InputData[[#This Row],[QUANTITY]])</f>
        <v>282</v>
      </c>
      <c r="N57" s="1">
        <f>(InputData[[#This Row],[SELLING PRICE]]*InputData[[#This Row],[QUANTITY]])*(1-InputData[[#This Row],[DISCOUNT %]])</f>
        <v>318.65999999999997</v>
      </c>
      <c r="O57">
        <f>DAY(InputData[[#This Row],[DATE]])</f>
        <v>9</v>
      </c>
      <c r="P57" t="str">
        <f>TEXT(InputData[[#This Row],[DATE]], "mmm")</f>
        <v>Mar</v>
      </c>
      <c r="Q57">
        <f>YEAR(InputData[[#This Row],[DATE]])</f>
        <v>2021</v>
      </c>
    </row>
    <row r="58" spans="1:17" x14ac:dyDescent="0.2">
      <c r="A58" s="8">
        <v>44266</v>
      </c>
      <c r="B58" s="9" t="s">
        <v>58</v>
      </c>
      <c r="C58" s="10">
        <v>11</v>
      </c>
      <c r="D58" s="10" t="s">
        <v>108</v>
      </c>
      <c r="E58" s="10" t="s">
        <v>107</v>
      </c>
      <c r="F58" s="11">
        <v>0</v>
      </c>
      <c r="G58" t="str">
        <f>VLOOKUP(InputData[[#This Row],[PRODUCT ID]],MasterData[],2,0)</f>
        <v>Product25</v>
      </c>
      <c r="H58" t="str">
        <f>VLOOKUP(InputData[[#This Row],[PRODUCT ID]],MasterData[],3,0)</f>
        <v>Category03</v>
      </c>
      <c r="I58" t="str">
        <f t="shared" ca="1" si="0"/>
        <v>ON</v>
      </c>
      <c r="J58" t="str">
        <f>VLOOKUP(InputData[[#This Row],[PRODUCT ID]],MasterData[],4,0)</f>
        <v>No.</v>
      </c>
      <c r="K58" s="1">
        <f>VLOOKUP(InputData[[#This Row],[PRODUCT ID]],MasterData[],5,0)</f>
        <v>7</v>
      </c>
      <c r="L58" s="1">
        <f>VLOOKUP(InputData[[#This Row],[PRODUCT ID]],MasterData[],6,0)</f>
        <v>8.33</v>
      </c>
      <c r="M58" s="1">
        <f>(InputData[[#This Row],[BUYING PRICE]]*InputData[[#This Row],[QUANTITY]])</f>
        <v>77</v>
      </c>
      <c r="N58" s="1">
        <f>(InputData[[#This Row],[SELLING PRICE]]*InputData[[#This Row],[QUANTITY]])*(1-InputData[[#This Row],[DISCOUNT %]])</f>
        <v>91.63</v>
      </c>
      <c r="O58">
        <f>DAY(InputData[[#This Row],[DATE]])</f>
        <v>11</v>
      </c>
      <c r="P58" t="str">
        <f>TEXT(InputData[[#This Row],[DATE]], "mmm")</f>
        <v>Mar</v>
      </c>
      <c r="Q58">
        <f>YEAR(InputData[[#This Row],[DATE]])</f>
        <v>2021</v>
      </c>
    </row>
    <row r="59" spans="1:17" x14ac:dyDescent="0.2">
      <c r="A59" s="8">
        <v>44268</v>
      </c>
      <c r="B59" s="9" t="s">
        <v>65</v>
      </c>
      <c r="C59" s="10">
        <v>10</v>
      </c>
      <c r="D59" s="10" t="s">
        <v>105</v>
      </c>
      <c r="E59" s="10" t="s">
        <v>107</v>
      </c>
      <c r="F59" s="11">
        <v>0</v>
      </c>
      <c r="G59" t="str">
        <f>VLOOKUP(InputData[[#This Row],[PRODUCT ID]],MasterData[],2,0)</f>
        <v>Product28</v>
      </c>
      <c r="H59" t="str">
        <f>VLOOKUP(InputData[[#This Row],[PRODUCT ID]],MasterData[],3,0)</f>
        <v>Category04</v>
      </c>
      <c r="I59" t="str">
        <f t="shared" ca="1" si="0"/>
        <v>SK</v>
      </c>
      <c r="J59" t="str">
        <f>VLOOKUP(InputData[[#This Row],[PRODUCT ID]],MasterData[],4,0)</f>
        <v>No.</v>
      </c>
      <c r="K59" s="1">
        <f>VLOOKUP(InputData[[#This Row],[PRODUCT ID]],MasterData[],5,0)</f>
        <v>37</v>
      </c>
      <c r="L59" s="1">
        <f>VLOOKUP(InputData[[#This Row],[PRODUCT ID]],MasterData[],6,0)</f>
        <v>41.81</v>
      </c>
      <c r="M59" s="1">
        <f>(InputData[[#This Row],[BUYING PRICE]]*InputData[[#This Row],[QUANTITY]])</f>
        <v>370</v>
      </c>
      <c r="N59" s="1">
        <f>(InputData[[#This Row],[SELLING PRICE]]*InputData[[#This Row],[QUANTITY]])*(1-InputData[[#This Row],[DISCOUNT %]])</f>
        <v>418.1</v>
      </c>
      <c r="O59">
        <f>DAY(InputData[[#This Row],[DATE]])</f>
        <v>13</v>
      </c>
      <c r="P59" t="str">
        <f>TEXT(InputData[[#This Row],[DATE]], "mmm")</f>
        <v>Mar</v>
      </c>
      <c r="Q59">
        <f>YEAR(InputData[[#This Row],[DATE]])</f>
        <v>2021</v>
      </c>
    </row>
    <row r="60" spans="1:17" x14ac:dyDescent="0.2">
      <c r="A60" s="8">
        <v>44270</v>
      </c>
      <c r="B60" s="9" t="s">
        <v>88</v>
      </c>
      <c r="C60" s="10">
        <v>11</v>
      </c>
      <c r="D60" s="10" t="s">
        <v>106</v>
      </c>
      <c r="E60" s="10" t="s">
        <v>107</v>
      </c>
      <c r="F60" s="11">
        <v>0</v>
      </c>
      <c r="G60" t="str">
        <f>VLOOKUP(InputData[[#This Row],[PRODUCT ID]],MasterData[],2,0)</f>
        <v>Product39</v>
      </c>
      <c r="H60" t="str">
        <f>VLOOKUP(InputData[[#This Row],[PRODUCT ID]],MasterData[],3,0)</f>
        <v>Category05</v>
      </c>
      <c r="I60" t="str">
        <f t="shared" ca="1" si="0"/>
        <v>QC</v>
      </c>
      <c r="J60" t="str">
        <f>VLOOKUP(InputData[[#This Row],[PRODUCT ID]],MasterData[],4,0)</f>
        <v>No.</v>
      </c>
      <c r="K60" s="1">
        <f>VLOOKUP(InputData[[#This Row],[PRODUCT ID]],MasterData[],5,0)</f>
        <v>37</v>
      </c>
      <c r="L60" s="1">
        <f>VLOOKUP(InputData[[#This Row],[PRODUCT ID]],MasterData[],6,0)</f>
        <v>42.55</v>
      </c>
      <c r="M60" s="1">
        <f>(InputData[[#This Row],[BUYING PRICE]]*InputData[[#This Row],[QUANTITY]])</f>
        <v>407</v>
      </c>
      <c r="N60" s="1">
        <f>(InputData[[#This Row],[SELLING PRICE]]*InputData[[#This Row],[QUANTITY]])*(1-InputData[[#This Row],[DISCOUNT %]])</f>
        <v>468.04999999999995</v>
      </c>
      <c r="O60">
        <f>DAY(InputData[[#This Row],[DATE]])</f>
        <v>15</v>
      </c>
      <c r="P60" t="str">
        <f>TEXT(InputData[[#This Row],[DATE]], "mmm")</f>
        <v>Mar</v>
      </c>
      <c r="Q60">
        <f>YEAR(InputData[[#This Row],[DATE]])</f>
        <v>2021</v>
      </c>
    </row>
    <row r="61" spans="1:17" x14ac:dyDescent="0.2">
      <c r="A61" s="8">
        <v>44271</v>
      </c>
      <c r="B61" s="9" t="s">
        <v>31</v>
      </c>
      <c r="C61" s="10">
        <v>14</v>
      </c>
      <c r="D61" s="10" t="s">
        <v>108</v>
      </c>
      <c r="E61" s="10" t="s">
        <v>107</v>
      </c>
      <c r="F61" s="11">
        <v>0</v>
      </c>
      <c r="G61" t="str">
        <f>VLOOKUP(InputData[[#This Row],[PRODUCT ID]],MasterData[],2,0)</f>
        <v>Product12</v>
      </c>
      <c r="H61" t="str">
        <f>VLOOKUP(InputData[[#This Row],[PRODUCT ID]],MasterData[],3,0)</f>
        <v>Category02</v>
      </c>
      <c r="I61" t="str">
        <f t="shared" ca="1" si="0"/>
        <v>MB</v>
      </c>
      <c r="J61" t="str">
        <f>VLOOKUP(InputData[[#This Row],[PRODUCT ID]],MasterData[],4,0)</f>
        <v>Kg</v>
      </c>
      <c r="K61" s="1">
        <f>VLOOKUP(InputData[[#This Row],[PRODUCT ID]],MasterData[],5,0)</f>
        <v>73</v>
      </c>
      <c r="L61" s="1">
        <f>VLOOKUP(InputData[[#This Row],[PRODUCT ID]],MasterData[],6,0)</f>
        <v>94.17</v>
      </c>
      <c r="M61" s="1">
        <f>(InputData[[#This Row],[BUYING PRICE]]*InputData[[#This Row],[QUANTITY]])</f>
        <v>1022</v>
      </c>
      <c r="N61" s="1">
        <f>(InputData[[#This Row],[SELLING PRICE]]*InputData[[#This Row],[QUANTITY]])*(1-InputData[[#This Row],[DISCOUNT %]])</f>
        <v>1318.38</v>
      </c>
      <c r="O61">
        <f>DAY(InputData[[#This Row],[DATE]])</f>
        <v>16</v>
      </c>
      <c r="P61" t="str">
        <f>TEXT(InputData[[#This Row],[DATE]], "mmm")</f>
        <v>Mar</v>
      </c>
      <c r="Q61">
        <f>YEAR(InputData[[#This Row],[DATE]])</f>
        <v>2021</v>
      </c>
    </row>
    <row r="62" spans="1:17" x14ac:dyDescent="0.2">
      <c r="A62" s="8">
        <v>44273</v>
      </c>
      <c r="B62" s="9" t="s">
        <v>94</v>
      </c>
      <c r="C62" s="10">
        <v>8</v>
      </c>
      <c r="D62" s="10" t="s">
        <v>105</v>
      </c>
      <c r="E62" s="10" t="s">
        <v>107</v>
      </c>
      <c r="F62" s="11">
        <v>0</v>
      </c>
      <c r="G62" t="str">
        <f>VLOOKUP(InputData[[#This Row],[PRODUCT ID]],MasterData[],2,0)</f>
        <v>Product42</v>
      </c>
      <c r="H62" t="str">
        <f>VLOOKUP(InputData[[#This Row],[PRODUCT ID]],MasterData[],3,0)</f>
        <v>Category05</v>
      </c>
      <c r="I62" t="str">
        <f t="shared" ca="1" si="0"/>
        <v>SK</v>
      </c>
      <c r="J62" t="str">
        <f>VLOOKUP(InputData[[#This Row],[PRODUCT ID]],MasterData[],4,0)</f>
        <v>Ft</v>
      </c>
      <c r="K62" s="1">
        <f>VLOOKUP(InputData[[#This Row],[PRODUCT ID]],MasterData[],5,0)</f>
        <v>120</v>
      </c>
      <c r="L62" s="1">
        <f>VLOOKUP(InputData[[#This Row],[PRODUCT ID]],MasterData[],6,0)</f>
        <v>162</v>
      </c>
      <c r="M62" s="1">
        <f>(InputData[[#This Row],[BUYING PRICE]]*InputData[[#This Row],[QUANTITY]])</f>
        <v>960</v>
      </c>
      <c r="N62" s="1">
        <f>(InputData[[#This Row],[SELLING PRICE]]*InputData[[#This Row],[QUANTITY]])*(1-InputData[[#This Row],[DISCOUNT %]])</f>
        <v>1296</v>
      </c>
      <c r="O62">
        <f>DAY(InputData[[#This Row],[DATE]])</f>
        <v>18</v>
      </c>
      <c r="P62" t="str">
        <f>TEXT(InputData[[#This Row],[DATE]], "mmm")</f>
        <v>Mar</v>
      </c>
      <c r="Q62">
        <f>YEAR(InputData[[#This Row],[DATE]])</f>
        <v>2021</v>
      </c>
    </row>
    <row r="63" spans="1:17" x14ac:dyDescent="0.2">
      <c r="A63" s="8">
        <v>44274</v>
      </c>
      <c r="B63" s="9" t="s">
        <v>65</v>
      </c>
      <c r="C63" s="10">
        <v>9</v>
      </c>
      <c r="D63" s="10" t="s">
        <v>106</v>
      </c>
      <c r="E63" s="10" t="s">
        <v>107</v>
      </c>
      <c r="F63" s="11">
        <v>0</v>
      </c>
      <c r="G63" t="str">
        <f>VLOOKUP(InputData[[#This Row],[PRODUCT ID]],MasterData[],2,0)</f>
        <v>Product28</v>
      </c>
      <c r="H63" t="str">
        <f>VLOOKUP(InputData[[#This Row],[PRODUCT ID]],MasterData[],3,0)</f>
        <v>Category04</v>
      </c>
      <c r="I63" t="str">
        <f t="shared" ca="1" si="0"/>
        <v>ON</v>
      </c>
      <c r="J63" t="str">
        <f>VLOOKUP(InputData[[#This Row],[PRODUCT ID]],MasterData[],4,0)</f>
        <v>No.</v>
      </c>
      <c r="K63" s="1">
        <f>VLOOKUP(InputData[[#This Row],[PRODUCT ID]],MasterData[],5,0)</f>
        <v>37</v>
      </c>
      <c r="L63" s="1">
        <f>VLOOKUP(InputData[[#This Row],[PRODUCT ID]],MasterData[],6,0)</f>
        <v>41.81</v>
      </c>
      <c r="M63" s="1">
        <f>(InputData[[#This Row],[BUYING PRICE]]*InputData[[#This Row],[QUANTITY]])</f>
        <v>333</v>
      </c>
      <c r="N63" s="1">
        <f>(InputData[[#This Row],[SELLING PRICE]]*InputData[[#This Row],[QUANTITY]])*(1-InputData[[#This Row],[DISCOUNT %]])</f>
        <v>376.29</v>
      </c>
      <c r="O63">
        <f>DAY(InputData[[#This Row],[DATE]])</f>
        <v>19</v>
      </c>
      <c r="P63" t="str">
        <f>TEXT(InputData[[#This Row],[DATE]], "mmm")</f>
        <v>Mar</v>
      </c>
      <c r="Q63">
        <f>YEAR(InputData[[#This Row],[DATE]])</f>
        <v>2021</v>
      </c>
    </row>
    <row r="64" spans="1:17" x14ac:dyDescent="0.2">
      <c r="A64" s="8">
        <v>44276</v>
      </c>
      <c r="B64" s="9" t="s">
        <v>47</v>
      </c>
      <c r="C64" s="10">
        <v>13</v>
      </c>
      <c r="D64" s="10" t="s">
        <v>106</v>
      </c>
      <c r="E64" s="10" t="s">
        <v>106</v>
      </c>
      <c r="F64" s="11">
        <v>0</v>
      </c>
      <c r="G64" t="str">
        <f>VLOOKUP(InputData[[#This Row],[PRODUCT ID]],MasterData[],2,0)</f>
        <v>Product20</v>
      </c>
      <c r="H64" t="str">
        <f>VLOOKUP(InputData[[#This Row],[PRODUCT ID]],MasterData[],3,0)</f>
        <v>Category03</v>
      </c>
      <c r="I64" t="str">
        <f t="shared" ca="1" si="0"/>
        <v>MB</v>
      </c>
      <c r="J64" t="str">
        <f>VLOOKUP(InputData[[#This Row],[PRODUCT ID]],MasterData[],4,0)</f>
        <v>Lt</v>
      </c>
      <c r="K64" s="1">
        <f>VLOOKUP(InputData[[#This Row],[PRODUCT ID]],MasterData[],5,0)</f>
        <v>61</v>
      </c>
      <c r="L64" s="1">
        <f>VLOOKUP(InputData[[#This Row],[PRODUCT ID]],MasterData[],6,0)</f>
        <v>76.25</v>
      </c>
      <c r="M64" s="1">
        <f>(InputData[[#This Row],[BUYING PRICE]]*InputData[[#This Row],[QUANTITY]])</f>
        <v>793</v>
      </c>
      <c r="N64" s="1">
        <f>(InputData[[#This Row],[SELLING PRICE]]*InputData[[#This Row],[QUANTITY]])*(1-InputData[[#This Row],[DISCOUNT %]])</f>
        <v>991.25</v>
      </c>
      <c r="O64">
        <f>DAY(InputData[[#This Row],[DATE]])</f>
        <v>21</v>
      </c>
      <c r="P64" t="str">
        <f>TEXT(InputData[[#This Row],[DATE]], "mmm")</f>
        <v>Mar</v>
      </c>
      <c r="Q64">
        <f>YEAR(InputData[[#This Row],[DATE]])</f>
        <v>2021</v>
      </c>
    </row>
    <row r="65" spans="1:17" x14ac:dyDescent="0.2">
      <c r="A65" s="8">
        <v>44276</v>
      </c>
      <c r="B65" s="9" t="s">
        <v>88</v>
      </c>
      <c r="C65" s="10">
        <v>7</v>
      </c>
      <c r="D65" s="10" t="s">
        <v>108</v>
      </c>
      <c r="E65" s="10" t="s">
        <v>106</v>
      </c>
      <c r="F65" s="11">
        <v>0</v>
      </c>
      <c r="G65" t="str">
        <f>VLOOKUP(InputData[[#This Row],[PRODUCT ID]],MasterData[],2,0)</f>
        <v>Product39</v>
      </c>
      <c r="H65" t="str">
        <f>VLOOKUP(InputData[[#This Row],[PRODUCT ID]],MasterData[],3,0)</f>
        <v>Category05</v>
      </c>
      <c r="I65" t="str">
        <f t="shared" ca="1" si="0"/>
        <v>MB</v>
      </c>
      <c r="J65" t="str">
        <f>VLOOKUP(InputData[[#This Row],[PRODUCT ID]],MasterData[],4,0)</f>
        <v>No.</v>
      </c>
      <c r="K65" s="1">
        <f>VLOOKUP(InputData[[#This Row],[PRODUCT ID]],MasterData[],5,0)</f>
        <v>37</v>
      </c>
      <c r="L65" s="1">
        <f>VLOOKUP(InputData[[#This Row],[PRODUCT ID]],MasterData[],6,0)</f>
        <v>42.55</v>
      </c>
      <c r="M65" s="1">
        <f>(InputData[[#This Row],[BUYING PRICE]]*InputData[[#This Row],[QUANTITY]])</f>
        <v>259</v>
      </c>
      <c r="N65" s="1">
        <f>(InputData[[#This Row],[SELLING PRICE]]*InputData[[#This Row],[QUANTITY]])*(1-InputData[[#This Row],[DISCOUNT %]])</f>
        <v>297.84999999999997</v>
      </c>
      <c r="O65">
        <f>DAY(InputData[[#This Row],[DATE]])</f>
        <v>21</v>
      </c>
      <c r="P65" t="str">
        <f>TEXT(InputData[[#This Row],[DATE]], "mmm")</f>
        <v>Mar</v>
      </c>
      <c r="Q65">
        <f>YEAR(InputData[[#This Row],[DATE]])</f>
        <v>2021</v>
      </c>
    </row>
    <row r="66" spans="1:17" x14ac:dyDescent="0.2">
      <c r="A66" s="8">
        <v>44277</v>
      </c>
      <c r="B66" s="9" t="s">
        <v>10</v>
      </c>
      <c r="C66" s="10">
        <v>8</v>
      </c>
      <c r="D66" s="10" t="s">
        <v>106</v>
      </c>
      <c r="E66" s="10" t="s">
        <v>106</v>
      </c>
      <c r="F66" s="11">
        <v>0</v>
      </c>
      <c r="G66" t="str">
        <f>VLOOKUP(InputData[[#This Row],[PRODUCT ID]],MasterData[],2,0)</f>
        <v>Product02</v>
      </c>
      <c r="H66" t="str">
        <f>VLOOKUP(InputData[[#This Row],[PRODUCT ID]],MasterData[],3,0)</f>
        <v>Category01</v>
      </c>
      <c r="I66" t="str">
        <f t="shared" ref="I66:I129" ca="1" si="1">CHOOSE(RANDBETWEEN(1,5),"SK","ON","BC","MB","QC")</f>
        <v>SK</v>
      </c>
      <c r="J66" t="str">
        <f>VLOOKUP(InputData[[#This Row],[PRODUCT ID]],MasterData[],4,0)</f>
        <v>Kg</v>
      </c>
      <c r="K66" s="1">
        <f>VLOOKUP(InputData[[#This Row],[PRODUCT ID]],MasterData[],5,0)</f>
        <v>105</v>
      </c>
      <c r="L66" s="1">
        <f>VLOOKUP(InputData[[#This Row],[PRODUCT ID]],MasterData[],6,0)</f>
        <v>142.80000000000001</v>
      </c>
      <c r="M66" s="1">
        <f>(InputData[[#This Row],[BUYING PRICE]]*InputData[[#This Row],[QUANTITY]])</f>
        <v>840</v>
      </c>
      <c r="N66" s="1">
        <f>(InputData[[#This Row],[SELLING PRICE]]*InputData[[#This Row],[QUANTITY]])*(1-InputData[[#This Row],[DISCOUNT %]])</f>
        <v>1142.4000000000001</v>
      </c>
      <c r="O66">
        <f>DAY(InputData[[#This Row],[DATE]])</f>
        <v>22</v>
      </c>
      <c r="P66" t="str">
        <f>TEXT(InputData[[#This Row],[DATE]], "mmm")</f>
        <v>Mar</v>
      </c>
      <c r="Q66">
        <f>YEAR(InputData[[#This Row],[DATE]])</f>
        <v>2021</v>
      </c>
    </row>
    <row r="67" spans="1:17" x14ac:dyDescent="0.2">
      <c r="A67" s="8">
        <v>44277</v>
      </c>
      <c r="B67" s="9" t="s">
        <v>31</v>
      </c>
      <c r="C67" s="10">
        <v>4</v>
      </c>
      <c r="D67" s="10" t="s">
        <v>106</v>
      </c>
      <c r="E67" s="10" t="s">
        <v>106</v>
      </c>
      <c r="F67" s="11">
        <v>0</v>
      </c>
      <c r="G67" t="str">
        <f>VLOOKUP(InputData[[#This Row],[PRODUCT ID]],MasterData[],2,0)</f>
        <v>Product12</v>
      </c>
      <c r="H67" t="str">
        <f>VLOOKUP(InputData[[#This Row],[PRODUCT ID]],MasterData[],3,0)</f>
        <v>Category02</v>
      </c>
      <c r="I67" t="str">
        <f t="shared" ca="1" si="1"/>
        <v>BC</v>
      </c>
      <c r="J67" t="str">
        <f>VLOOKUP(InputData[[#This Row],[PRODUCT ID]],MasterData[],4,0)</f>
        <v>Kg</v>
      </c>
      <c r="K67" s="1">
        <f>VLOOKUP(InputData[[#This Row],[PRODUCT ID]],MasterData[],5,0)</f>
        <v>73</v>
      </c>
      <c r="L67" s="1">
        <f>VLOOKUP(InputData[[#This Row],[PRODUCT ID]],MasterData[],6,0)</f>
        <v>94.17</v>
      </c>
      <c r="M67" s="1">
        <f>(InputData[[#This Row],[BUYING PRICE]]*InputData[[#This Row],[QUANTITY]])</f>
        <v>292</v>
      </c>
      <c r="N67" s="1">
        <f>(InputData[[#This Row],[SELLING PRICE]]*InputData[[#This Row],[QUANTITY]])*(1-InputData[[#This Row],[DISCOUNT %]])</f>
        <v>376.68</v>
      </c>
      <c r="O67">
        <f>DAY(InputData[[#This Row],[DATE]])</f>
        <v>22</v>
      </c>
      <c r="P67" t="str">
        <f>TEXT(InputData[[#This Row],[DATE]], "mmm")</f>
        <v>Mar</v>
      </c>
      <c r="Q67">
        <f>YEAR(InputData[[#This Row],[DATE]])</f>
        <v>2021</v>
      </c>
    </row>
    <row r="68" spans="1:17" x14ac:dyDescent="0.2">
      <c r="A68" s="8">
        <v>44280</v>
      </c>
      <c r="B68" s="9" t="s">
        <v>56</v>
      </c>
      <c r="C68" s="10">
        <v>14</v>
      </c>
      <c r="D68" s="10" t="s">
        <v>106</v>
      </c>
      <c r="E68" s="10" t="s">
        <v>107</v>
      </c>
      <c r="F68" s="11">
        <v>0</v>
      </c>
      <c r="G68" t="str">
        <f>VLOOKUP(InputData[[#This Row],[PRODUCT ID]],MasterData[],2,0)</f>
        <v>Product24</v>
      </c>
      <c r="H68" t="str">
        <f>VLOOKUP(InputData[[#This Row],[PRODUCT ID]],MasterData[],3,0)</f>
        <v>Category03</v>
      </c>
      <c r="I68" t="str">
        <f t="shared" ca="1" si="1"/>
        <v>MB</v>
      </c>
      <c r="J68" t="str">
        <f>VLOOKUP(InputData[[#This Row],[PRODUCT ID]],MasterData[],4,0)</f>
        <v>Ft</v>
      </c>
      <c r="K68" s="1">
        <f>VLOOKUP(InputData[[#This Row],[PRODUCT ID]],MasterData[],5,0)</f>
        <v>144</v>
      </c>
      <c r="L68" s="1">
        <f>VLOOKUP(InputData[[#This Row],[PRODUCT ID]],MasterData[],6,0)</f>
        <v>156.96</v>
      </c>
      <c r="M68" s="1">
        <f>(InputData[[#This Row],[BUYING PRICE]]*InputData[[#This Row],[QUANTITY]])</f>
        <v>2016</v>
      </c>
      <c r="N68" s="1">
        <f>(InputData[[#This Row],[SELLING PRICE]]*InputData[[#This Row],[QUANTITY]])*(1-InputData[[#This Row],[DISCOUNT %]])</f>
        <v>2197.44</v>
      </c>
      <c r="O68">
        <f>DAY(InputData[[#This Row],[DATE]])</f>
        <v>25</v>
      </c>
      <c r="P68" t="str">
        <f>TEXT(InputData[[#This Row],[DATE]], "mmm")</f>
        <v>Mar</v>
      </c>
      <c r="Q68">
        <f>YEAR(InputData[[#This Row],[DATE]])</f>
        <v>2021</v>
      </c>
    </row>
    <row r="69" spans="1:17" x14ac:dyDescent="0.2">
      <c r="A69" s="8">
        <v>44280</v>
      </c>
      <c r="B69" s="9" t="s">
        <v>18</v>
      </c>
      <c r="C69" s="10">
        <v>4</v>
      </c>
      <c r="D69" s="10" t="s">
        <v>108</v>
      </c>
      <c r="E69" s="10" t="s">
        <v>107</v>
      </c>
      <c r="F69" s="11">
        <v>0</v>
      </c>
      <c r="G69" t="str">
        <f>VLOOKUP(InputData[[#This Row],[PRODUCT ID]],MasterData[],2,0)</f>
        <v>Product06</v>
      </c>
      <c r="H69" t="str">
        <f>VLOOKUP(InputData[[#This Row],[PRODUCT ID]],MasterData[],3,0)</f>
        <v>Category01</v>
      </c>
      <c r="I69" t="str">
        <f t="shared" ca="1" si="1"/>
        <v>ON</v>
      </c>
      <c r="J69" t="str">
        <f>VLOOKUP(InputData[[#This Row],[PRODUCT ID]],MasterData[],4,0)</f>
        <v>Kg</v>
      </c>
      <c r="K69" s="1">
        <f>VLOOKUP(InputData[[#This Row],[PRODUCT ID]],MasterData[],5,0)</f>
        <v>75</v>
      </c>
      <c r="L69" s="1">
        <f>VLOOKUP(InputData[[#This Row],[PRODUCT ID]],MasterData[],6,0)</f>
        <v>85.5</v>
      </c>
      <c r="M69" s="1">
        <f>(InputData[[#This Row],[BUYING PRICE]]*InputData[[#This Row],[QUANTITY]])</f>
        <v>300</v>
      </c>
      <c r="N69" s="1">
        <f>(InputData[[#This Row],[SELLING PRICE]]*InputData[[#This Row],[QUANTITY]])*(1-InputData[[#This Row],[DISCOUNT %]])</f>
        <v>342</v>
      </c>
      <c r="O69">
        <f>DAY(InputData[[#This Row],[DATE]])</f>
        <v>25</v>
      </c>
      <c r="P69" t="str">
        <f>TEXT(InputData[[#This Row],[DATE]], "mmm")</f>
        <v>Mar</v>
      </c>
      <c r="Q69">
        <f>YEAR(InputData[[#This Row],[DATE]])</f>
        <v>2021</v>
      </c>
    </row>
    <row r="70" spans="1:17" x14ac:dyDescent="0.2">
      <c r="A70" s="8">
        <v>44280</v>
      </c>
      <c r="B70" s="9" t="s">
        <v>67</v>
      </c>
      <c r="C70" s="10">
        <v>8</v>
      </c>
      <c r="D70" s="10" t="s">
        <v>108</v>
      </c>
      <c r="E70" s="10" t="s">
        <v>107</v>
      </c>
      <c r="F70" s="11">
        <v>0</v>
      </c>
      <c r="G70" t="str">
        <f>VLOOKUP(InputData[[#This Row],[PRODUCT ID]],MasterData[],2,0)</f>
        <v>Product29</v>
      </c>
      <c r="H70" t="str">
        <f>VLOOKUP(InputData[[#This Row],[PRODUCT ID]],MasterData[],3,0)</f>
        <v>Category04</v>
      </c>
      <c r="I70" t="str">
        <f t="shared" ca="1" si="1"/>
        <v>SK</v>
      </c>
      <c r="J70" t="str">
        <f>VLOOKUP(InputData[[#This Row],[PRODUCT ID]],MasterData[],4,0)</f>
        <v>Lt</v>
      </c>
      <c r="K70" s="1">
        <f>VLOOKUP(InputData[[#This Row],[PRODUCT ID]],MasterData[],5,0)</f>
        <v>47</v>
      </c>
      <c r="L70" s="1">
        <f>VLOOKUP(InputData[[#This Row],[PRODUCT ID]],MasterData[],6,0)</f>
        <v>53.11</v>
      </c>
      <c r="M70" s="1">
        <f>(InputData[[#This Row],[BUYING PRICE]]*InputData[[#This Row],[QUANTITY]])</f>
        <v>376</v>
      </c>
      <c r="N70" s="1">
        <f>(InputData[[#This Row],[SELLING PRICE]]*InputData[[#This Row],[QUANTITY]])*(1-InputData[[#This Row],[DISCOUNT %]])</f>
        <v>424.88</v>
      </c>
      <c r="O70">
        <f>DAY(InputData[[#This Row],[DATE]])</f>
        <v>25</v>
      </c>
      <c r="P70" t="str">
        <f>TEXT(InputData[[#This Row],[DATE]], "mmm")</f>
        <v>Mar</v>
      </c>
      <c r="Q70">
        <f>YEAR(InputData[[#This Row],[DATE]])</f>
        <v>2021</v>
      </c>
    </row>
    <row r="71" spans="1:17" x14ac:dyDescent="0.2">
      <c r="A71" s="8">
        <v>44280</v>
      </c>
      <c r="B71" s="9" t="s">
        <v>86</v>
      </c>
      <c r="C71" s="10">
        <v>2</v>
      </c>
      <c r="D71" s="10" t="s">
        <v>108</v>
      </c>
      <c r="E71" s="10" t="s">
        <v>106</v>
      </c>
      <c r="F71" s="11">
        <v>0</v>
      </c>
      <c r="G71" t="str">
        <f>VLOOKUP(InputData[[#This Row],[PRODUCT ID]],MasterData[],2,0)</f>
        <v>Product38</v>
      </c>
      <c r="H71" t="str">
        <f>VLOOKUP(InputData[[#This Row],[PRODUCT ID]],MasterData[],3,0)</f>
        <v>Category05</v>
      </c>
      <c r="I71" t="str">
        <f t="shared" ca="1" si="1"/>
        <v>SK</v>
      </c>
      <c r="J71" t="str">
        <f>VLOOKUP(InputData[[#This Row],[PRODUCT ID]],MasterData[],4,0)</f>
        <v>Kg</v>
      </c>
      <c r="K71" s="1">
        <f>VLOOKUP(InputData[[#This Row],[PRODUCT ID]],MasterData[],5,0)</f>
        <v>72</v>
      </c>
      <c r="L71" s="1">
        <f>VLOOKUP(InputData[[#This Row],[PRODUCT ID]],MasterData[],6,0)</f>
        <v>79.92</v>
      </c>
      <c r="M71" s="1">
        <f>(InputData[[#This Row],[BUYING PRICE]]*InputData[[#This Row],[QUANTITY]])</f>
        <v>144</v>
      </c>
      <c r="N71" s="1">
        <f>(InputData[[#This Row],[SELLING PRICE]]*InputData[[#This Row],[QUANTITY]])*(1-InputData[[#This Row],[DISCOUNT %]])</f>
        <v>159.84</v>
      </c>
      <c r="O71">
        <f>DAY(InputData[[#This Row],[DATE]])</f>
        <v>25</v>
      </c>
      <c r="P71" t="str">
        <f>TEXT(InputData[[#This Row],[DATE]], "mmm")</f>
        <v>Mar</v>
      </c>
      <c r="Q71">
        <f>YEAR(InputData[[#This Row],[DATE]])</f>
        <v>2021</v>
      </c>
    </row>
    <row r="72" spans="1:17" x14ac:dyDescent="0.2">
      <c r="A72" s="8">
        <v>44281</v>
      </c>
      <c r="B72" s="9" t="s">
        <v>6</v>
      </c>
      <c r="C72" s="10">
        <v>4</v>
      </c>
      <c r="D72" s="10" t="s">
        <v>108</v>
      </c>
      <c r="E72" s="10" t="s">
        <v>107</v>
      </c>
      <c r="F72" s="11">
        <v>0</v>
      </c>
      <c r="G72" t="str">
        <f>VLOOKUP(InputData[[#This Row],[PRODUCT ID]],MasterData[],2,0)</f>
        <v>Product01</v>
      </c>
      <c r="H72" t="str">
        <f>VLOOKUP(InputData[[#This Row],[PRODUCT ID]],MasterData[],3,0)</f>
        <v>Category01</v>
      </c>
      <c r="I72" t="str">
        <f t="shared" ca="1" si="1"/>
        <v>BC</v>
      </c>
      <c r="J72" t="str">
        <f>VLOOKUP(InputData[[#This Row],[PRODUCT ID]],MasterData[],4,0)</f>
        <v>Kg</v>
      </c>
      <c r="K72" s="1">
        <f>VLOOKUP(InputData[[#This Row],[PRODUCT ID]],MasterData[],5,0)</f>
        <v>98</v>
      </c>
      <c r="L72" s="1">
        <f>VLOOKUP(InputData[[#This Row],[PRODUCT ID]],MasterData[],6,0)</f>
        <v>103.88</v>
      </c>
      <c r="M72" s="1">
        <f>(InputData[[#This Row],[BUYING PRICE]]*InputData[[#This Row],[QUANTITY]])</f>
        <v>392</v>
      </c>
      <c r="N72" s="1">
        <f>(InputData[[#This Row],[SELLING PRICE]]*InputData[[#This Row],[QUANTITY]])*(1-InputData[[#This Row],[DISCOUNT %]])</f>
        <v>415.52</v>
      </c>
      <c r="O72">
        <f>DAY(InputData[[#This Row],[DATE]])</f>
        <v>26</v>
      </c>
      <c r="P72" t="str">
        <f>TEXT(InputData[[#This Row],[DATE]], "mmm")</f>
        <v>Mar</v>
      </c>
      <c r="Q72">
        <f>YEAR(InputData[[#This Row],[DATE]])</f>
        <v>2021</v>
      </c>
    </row>
    <row r="73" spans="1:17" x14ac:dyDescent="0.2">
      <c r="A73" s="8">
        <v>44281</v>
      </c>
      <c r="B73" s="9" t="s">
        <v>94</v>
      </c>
      <c r="C73" s="10">
        <v>1</v>
      </c>
      <c r="D73" s="10" t="s">
        <v>108</v>
      </c>
      <c r="E73" s="10" t="s">
        <v>107</v>
      </c>
      <c r="F73" s="11">
        <v>0</v>
      </c>
      <c r="G73" t="str">
        <f>VLOOKUP(InputData[[#This Row],[PRODUCT ID]],MasterData[],2,0)</f>
        <v>Product42</v>
      </c>
      <c r="H73" t="str">
        <f>VLOOKUP(InputData[[#This Row],[PRODUCT ID]],MasterData[],3,0)</f>
        <v>Category05</v>
      </c>
      <c r="I73" t="str">
        <f t="shared" ca="1" si="1"/>
        <v>QC</v>
      </c>
      <c r="J73" t="str">
        <f>VLOOKUP(InputData[[#This Row],[PRODUCT ID]],MasterData[],4,0)</f>
        <v>Ft</v>
      </c>
      <c r="K73" s="1">
        <f>VLOOKUP(InputData[[#This Row],[PRODUCT ID]],MasterData[],5,0)</f>
        <v>120</v>
      </c>
      <c r="L73" s="1">
        <f>VLOOKUP(InputData[[#This Row],[PRODUCT ID]],MasterData[],6,0)</f>
        <v>162</v>
      </c>
      <c r="M73" s="1">
        <f>(InputData[[#This Row],[BUYING PRICE]]*InputData[[#This Row],[QUANTITY]])</f>
        <v>120</v>
      </c>
      <c r="N73" s="1">
        <f>(InputData[[#This Row],[SELLING PRICE]]*InputData[[#This Row],[QUANTITY]])*(1-InputData[[#This Row],[DISCOUNT %]])</f>
        <v>162</v>
      </c>
      <c r="O73">
        <f>DAY(InputData[[#This Row],[DATE]])</f>
        <v>26</v>
      </c>
      <c r="P73" t="str">
        <f>TEXT(InputData[[#This Row],[DATE]], "mmm")</f>
        <v>Mar</v>
      </c>
      <c r="Q73">
        <f>YEAR(InputData[[#This Row],[DATE]])</f>
        <v>2021</v>
      </c>
    </row>
    <row r="74" spans="1:17" x14ac:dyDescent="0.2">
      <c r="A74" s="8">
        <v>44281</v>
      </c>
      <c r="B74" s="9" t="s">
        <v>26</v>
      </c>
      <c r="C74" s="10">
        <v>9</v>
      </c>
      <c r="D74" s="10" t="s">
        <v>108</v>
      </c>
      <c r="E74" s="10" t="s">
        <v>106</v>
      </c>
      <c r="F74" s="11">
        <v>0</v>
      </c>
      <c r="G74" t="str">
        <f>VLOOKUP(InputData[[#This Row],[PRODUCT ID]],MasterData[],2,0)</f>
        <v>Product10</v>
      </c>
      <c r="H74" t="str">
        <f>VLOOKUP(InputData[[#This Row],[PRODUCT ID]],MasterData[],3,0)</f>
        <v>Category02</v>
      </c>
      <c r="I74" t="str">
        <f t="shared" ca="1" si="1"/>
        <v>QC</v>
      </c>
      <c r="J74" t="str">
        <f>VLOOKUP(InputData[[#This Row],[PRODUCT ID]],MasterData[],4,0)</f>
        <v>Ft</v>
      </c>
      <c r="K74" s="1">
        <f>VLOOKUP(InputData[[#This Row],[PRODUCT ID]],MasterData[],5,0)</f>
        <v>148</v>
      </c>
      <c r="L74" s="1">
        <f>VLOOKUP(InputData[[#This Row],[PRODUCT ID]],MasterData[],6,0)</f>
        <v>164.28</v>
      </c>
      <c r="M74" s="1">
        <f>(InputData[[#This Row],[BUYING PRICE]]*InputData[[#This Row],[QUANTITY]])</f>
        <v>1332</v>
      </c>
      <c r="N74" s="1">
        <f>(InputData[[#This Row],[SELLING PRICE]]*InputData[[#This Row],[QUANTITY]])*(1-InputData[[#This Row],[DISCOUNT %]])</f>
        <v>1478.52</v>
      </c>
      <c r="O74">
        <f>DAY(InputData[[#This Row],[DATE]])</f>
        <v>26</v>
      </c>
      <c r="P74" t="str">
        <f>TEXT(InputData[[#This Row],[DATE]], "mmm")</f>
        <v>Mar</v>
      </c>
      <c r="Q74">
        <f>YEAR(InputData[[#This Row],[DATE]])</f>
        <v>2021</v>
      </c>
    </row>
    <row r="75" spans="1:17" x14ac:dyDescent="0.2">
      <c r="A75" s="8">
        <v>44282</v>
      </c>
      <c r="B75" s="9" t="s">
        <v>69</v>
      </c>
      <c r="C75" s="10">
        <v>3</v>
      </c>
      <c r="D75" s="10" t="s">
        <v>108</v>
      </c>
      <c r="E75" s="10" t="s">
        <v>106</v>
      </c>
      <c r="F75" s="11">
        <v>0</v>
      </c>
      <c r="G75" t="str">
        <f>VLOOKUP(InputData[[#This Row],[PRODUCT ID]],MasterData[],2,0)</f>
        <v>Product30</v>
      </c>
      <c r="H75" t="str">
        <f>VLOOKUP(InputData[[#This Row],[PRODUCT ID]],MasterData[],3,0)</f>
        <v>Category04</v>
      </c>
      <c r="I75" t="str">
        <f t="shared" ca="1" si="1"/>
        <v>ON</v>
      </c>
      <c r="J75" t="str">
        <f>VLOOKUP(InputData[[#This Row],[PRODUCT ID]],MasterData[],4,0)</f>
        <v>Ft</v>
      </c>
      <c r="K75" s="1">
        <f>VLOOKUP(InputData[[#This Row],[PRODUCT ID]],MasterData[],5,0)</f>
        <v>148</v>
      </c>
      <c r="L75" s="1">
        <f>VLOOKUP(InputData[[#This Row],[PRODUCT ID]],MasterData[],6,0)</f>
        <v>201.28</v>
      </c>
      <c r="M75" s="1">
        <f>(InputData[[#This Row],[BUYING PRICE]]*InputData[[#This Row],[QUANTITY]])</f>
        <v>444</v>
      </c>
      <c r="N75" s="1">
        <f>(InputData[[#This Row],[SELLING PRICE]]*InputData[[#This Row],[QUANTITY]])*(1-InputData[[#This Row],[DISCOUNT %]])</f>
        <v>603.84</v>
      </c>
      <c r="O75">
        <f>DAY(InputData[[#This Row],[DATE]])</f>
        <v>27</v>
      </c>
      <c r="P75" t="str">
        <f>TEXT(InputData[[#This Row],[DATE]], "mmm")</f>
        <v>Mar</v>
      </c>
      <c r="Q75">
        <f>YEAR(InputData[[#This Row],[DATE]])</f>
        <v>2021</v>
      </c>
    </row>
    <row r="76" spans="1:17" x14ac:dyDescent="0.2">
      <c r="A76" s="8">
        <v>44283</v>
      </c>
      <c r="B76" s="9" t="s">
        <v>20</v>
      </c>
      <c r="C76" s="10">
        <v>8</v>
      </c>
      <c r="D76" s="10" t="s">
        <v>106</v>
      </c>
      <c r="E76" s="10" t="s">
        <v>107</v>
      </c>
      <c r="F76" s="11">
        <v>0</v>
      </c>
      <c r="G76" t="str">
        <f>VLOOKUP(InputData[[#This Row],[PRODUCT ID]],MasterData[],2,0)</f>
        <v>Product07</v>
      </c>
      <c r="H76" t="str">
        <f>VLOOKUP(InputData[[#This Row],[PRODUCT ID]],MasterData[],3,0)</f>
        <v>Category01</v>
      </c>
      <c r="I76" t="str">
        <f t="shared" ca="1" si="1"/>
        <v>MB</v>
      </c>
      <c r="J76" t="str">
        <f>VLOOKUP(InputData[[#This Row],[PRODUCT ID]],MasterData[],4,0)</f>
        <v>Lt</v>
      </c>
      <c r="K76" s="1">
        <f>VLOOKUP(InputData[[#This Row],[PRODUCT ID]],MasterData[],5,0)</f>
        <v>43</v>
      </c>
      <c r="L76" s="1">
        <f>VLOOKUP(InputData[[#This Row],[PRODUCT ID]],MasterData[],6,0)</f>
        <v>47.730000000000004</v>
      </c>
      <c r="M76" s="1">
        <f>(InputData[[#This Row],[BUYING PRICE]]*InputData[[#This Row],[QUANTITY]])</f>
        <v>344</v>
      </c>
      <c r="N76" s="1">
        <f>(InputData[[#This Row],[SELLING PRICE]]*InputData[[#This Row],[QUANTITY]])*(1-InputData[[#This Row],[DISCOUNT %]])</f>
        <v>381.84000000000003</v>
      </c>
      <c r="O76">
        <f>DAY(InputData[[#This Row],[DATE]])</f>
        <v>28</v>
      </c>
      <c r="P76" t="str">
        <f>TEXT(InputData[[#This Row],[DATE]], "mmm")</f>
        <v>Mar</v>
      </c>
      <c r="Q76">
        <f>YEAR(InputData[[#This Row],[DATE]])</f>
        <v>2021</v>
      </c>
    </row>
    <row r="77" spans="1:17" x14ac:dyDescent="0.2">
      <c r="A77" s="8">
        <v>44285</v>
      </c>
      <c r="B77" s="9" t="s">
        <v>86</v>
      </c>
      <c r="C77" s="10">
        <v>1</v>
      </c>
      <c r="D77" s="10" t="s">
        <v>106</v>
      </c>
      <c r="E77" s="10" t="s">
        <v>107</v>
      </c>
      <c r="F77" s="11">
        <v>0</v>
      </c>
      <c r="G77" t="str">
        <f>VLOOKUP(InputData[[#This Row],[PRODUCT ID]],MasterData[],2,0)</f>
        <v>Product38</v>
      </c>
      <c r="H77" t="str">
        <f>VLOOKUP(InputData[[#This Row],[PRODUCT ID]],MasterData[],3,0)</f>
        <v>Category05</v>
      </c>
      <c r="I77" t="str">
        <f t="shared" ca="1" si="1"/>
        <v>ON</v>
      </c>
      <c r="J77" t="str">
        <f>VLOOKUP(InputData[[#This Row],[PRODUCT ID]],MasterData[],4,0)</f>
        <v>Kg</v>
      </c>
      <c r="K77" s="1">
        <f>VLOOKUP(InputData[[#This Row],[PRODUCT ID]],MasterData[],5,0)</f>
        <v>72</v>
      </c>
      <c r="L77" s="1">
        <f>VLOOKUP(InputData[[#This Row],[PRODUCT ID]],MasterData[],6,0)</f>
        <v>79.92</v>
      </c>
      <c r="M77" s="1">
        <f>(InputData[[#This Row],[BUYING PRICE]]*InputData[[#This Row],[QUANTITY]])</f>
        <v>72</v>
      </c>
      <c r="N77" s="1">
        <f>(InputData[[#This Row],[SELLING PRICE]]*InputData[[#This Row],[QUANTITY]])*(1-InputData[[#This Row],[DISCOUNT %]])</f>
        <v>79.92</v>
      </c>
      <c r="O77">
        <f>DAY(InputData[[#This Row],[DATE]])</f>
        <v>30</v>
      </c>
      <c r="P77" t="str">
        <f>TEXT(InputData[[#This Row],[DATE]], "mmm")</f>
        <v>Mar</v>
      </c>
      <c r="Q77">
        <f>YEAR(InputData[[#This Row],[DATE]])</f>
        <v>2021</v>
      </c>
    </row>
    <row r="78" spans="1:17" x14ac:dyDescent="0.2">
      <c r="A78" s="8">
        <v>44286</v>
      </c>
      <c r="B78" s="9" t="s">
        <v>94</v>
      </c>
      <c r="C78" s="10">
        <v>3</v>
      </c>
      <c r="D78" s="10" t="s">
        <v>108</v>
      </c>
      <c r="E78" s="10" t="s">
        <v>107</v>
      </c>
      <c r="F78" s="11">
        <v>0</v>
      </c>
      <c r="G78" t="str">
        <f>VLOOKUP(InputData[[#This Row],[PRODUCT ID]],MasterData[],2,0)</f>
        <v>Product42</v>
      </c>
      <c r="H78" t="str">
        <f>VLOOKUP(InputData[[#This Row],[PRODUCT ID]],MasterData[],3,0)</f>
        <v>Category05</v>
      </c>
      <c r="I78" t="str">
        <f t="shared" ca="1" si="1"/>
        <v>QC</v>
      </c>
      <c r="J78" t="str">
        <f>VLOOKUP(InputData[[#This Row],[PRODUCT ID]],MasterData[],4,0)</f>
        <v>Ft</v>
      </c>
      <c r="K78" s="1">
        <f>VLOOKUP(InputData[[#This Row],[PRODUCT ID]],MasterData[],5,0)</f>
        <v>120</v>
      </c>
      <c r="L78" s="1">
        <f>VLOOKUP(InputData[[#This Row],[PRODUCT ID]],MasterData[],6,0)</f>
        <v>162</v>
      </c>
      <c r="M78" s="1">
        <f>(InputData[[#This Row],[BUYING PRICE]]*InputData[[#This Row],[QUANTITY]])</f>
        <v>360</v>
      </c>
      <c r="N78" s="1">
        <f>(InputData[[#This Row],[SELLING PRICE]]*InputData[[#This Row],[QUANTITY]])*(1-InputData[[#This Row],[DISCOUNT %]])</f>
        <v>486</v>
      </c>
      <c r="O78">
        <f>DAY(InputData[[#This Row],[DATE]])</f>
        <v>31</v>
      </c>
      <c r="P78" t="str">
        <f>TEXT(InputData[[#This Row],[DATE]], "mmm")</f>
        <v>Mar</v>
      </c>
      <c r="Q78">
        <f>YEAR(InputData[[#This Row],[DATE]])</f>
        <v>2021</v>
      </c>
    </row>
    <row r="79" spans="1:17" x14ac:dyDescent="0.2">
      <c r="A79" s="8">
        <v>44290</v>
      </c>
      <c r="B79" s="9" t="s">
        <v>90</v>
      </c>
      <c r="C79" s="10">
        <v>4</v>
      </c>
      <c r="D79" s="10" t="s">
        <v>108</v>
      </c>
      <c r="E79" s="10" t="s">
        <v>107</v>
      </c>
      <c r="F79" s="11">
        <v>0</v>
      </c>
      <c r="G79" t="str">
        <f>VLOOKUP(InputData[[#This Row],[PRODUCT ID]],MasterData[],2,0)</f>
        <v>Product40</v>
      </c>
      <c r="H79" t="str">
        <f>VLOOKUP(InputData[[#This Row],[PRODUCT ID]],MasterData[],3,0)</f>
        <v>Category05</v>
      </c>
      <c r="I79" t="str">
        <f t="shared" ca="1" si="1"/>
        <v>QC</v>
      </c>
      <c r="J79" t="str">
        <f>VLOOKUP(InputData[[#This Row],[PRODUCT ID]],MasterData[],4,0)</f>
        <v>Kg</v>
      </c>
      <c r="K79" s="1">
        <f>VLOOKUP(InputData[[#This Row],[PRODUCT ID]],MasterData[],5,0)</f>
        <v>90</v>
      </c>
      <c r="L79" s="1">
        <f>VLOOKUP(InputData[[#This Row],[PRODUCT ID]],MasterData[],6,0)</f>
        <v>115.2</v>
      </c>
      <c r="M79" s="1">
        <f>(InputData[[#This Row],[BUYING PRICE]]*InputData[[#This Row],[QUANTITY]])</f>
        <v>360</v>
      </c>
      <c r="N79" s="1">
        <f>(InputData[[#This Row],[SELLING PRICE]]*InputData[[#This Row],[QUANTITY]])*(1-InputData[[#This Row],[DISCOUNT %]])</f>
        <v>460.8</v>
      </c>
      <c r="O79">
        <f>DAY(InputData[[#This Row],[DATE]])</f>
        <v>4</v>
      </c>
      <c r="P79" t="str">
        <f>TEXT(InputData[[#This Row],[DATE]], "mmm")</f>
        <v>Apr</v>
      </c>
      <c r="Q79">
        <f>YEAR(InputData[[#This Row],[DATE]])</f>
        <v>2021</v>
      </c>
    </row>
    <row r="80" spans="1:17" x14ac:dyDescent="0.2">
      <c r="A80" s="8">
        <v>44290</v>
      </c>
      <c r="B80" s="9" t="s">
        <v>24</v>
      </c>
      <c r="C80" s="10">
        <v>9</v>
      </c>
      <c r="D80" s="10" t="s">
        <v>106</v>
      </c>
      <c r="E80" s="10" t="s">
        <v>107</v>
      </c>
      <c r="F80" s="11">
        <v>0</v>
      </c>
      <c r="G80" t="str">
        <f>VLOOKUP(InputData[[#This Row],[PRODUCT ID]],MasterData[],2,0)</f>
        <v>Product09</v>
      </c>
      <c r="H80" t="str">
        <f>VLOOKUP(InputData[[#This Row],[PRODUCT ID]],MasterData[],3,0)</f>
        <v>Category01</v>
      </c>
      <c r="I80" t="str">
        <f t="shared" ca="1" si="1"/>
        <v>BC</v>
      </c>
      <c r="J80" t="str">
        <f>VLOOKUP(InputData[[#This Row],[PRODUCT ID]],MasterData[],4,0)</f>
        <v>No.</v>
      </c>
      <c r="K80" s="1">
        <f>VLOOKUP(InputData[[#This Row],[PRODUCT ID]],MasterData[],5,0)</f>
        <v>6</v>
      </c>
      <c r="L80" s="1">
        <f>VLOOKUP(InputData[[#This Row],[PRODUCT ID]],MasterData[],6,0)</f>
        <v>7.8599999999999994</v>
      </c>
      <c r="M80" s="1">
        <f>(InputData[[#This Row],[BUYING PRICE]]*InputData[[#This Row],[QUANTITY]])</f>
        <v>54</v>
      </c>
      <c r="N80" s="1">
        <f>(InputData[[#This Row],[SELLING PRICE]]*InputData[[#This Row],[QUANTITY]])*(1-InputData[[#This Row],[DISCOUNT %]])</f>
        <v>70.739999999999995</v>
      </c>
      <c r="O80">
        <f>DAY(InputData[[#This Row],[DATE]])</f>
        <v>4</v>
      </c>
      <c r="P80" t="str">
        <f>TEXT(InputData[[#This Row],[DATE]], "mmm")</f>
        <v>Apr</v>
      </c>
      <c r="Q80">
        <f>YEAR(InputData[[#This Row],[DATE]])</f>
        <v>2021</v>
      </c>
    </row>
    <row r="81" spans="1:17" x14ac:dyDescent="0.2">
      <c r="A81" s="8">
        <v>44291</v>
      </c>
      <c r="B81" s="9" t="s">
        <v>71</v>
      </c>
      <c r="C81" s="10">
        <v>15</v>
      </c>
      <c r="D81" s="10" t="s">
        <v>106</v>
      </c>
      <c r="E81" s="10" t="s">
        <v>106</v>
      </c>
      <c r="F81" s="11">
        <v>0</v>
      </c>
      <c r="G81" t="str">
        <f>VLOOKUP(InputData[[#This Row],[PRODUCT ID]],MasterData[],2,0)</f>
        <v>Product31</v>
      </c>
      <c r="H81" t="str">
        <f>VLOOKUP(InputData[[#This Row],[PRODUCT ID]],MasterData[],3,0)</f>
        <v>Category04</v>
      </c>
      <c r="I81" t="str">
        <f t="shared" ca="1" si="1"/>
        <v>SK</v>
      </c>
      <c r="J81" t="str">
        <f>VLOOKUP(InputData[[#This Row],[PRODUCT ID]],MasterData[],4,0)</f>
        <v>Kg</v>
      </c>
      <c r="K81" s="1">
        <f>VLOOKUP(InputData[[#This Row],[PRODUCT ID]],MasterData[],5,0)</f>
        <v>93</v>
      </c>
      <c r="L81" s="1">
        <f>VLOOKUP(InputData[[#This Row],[PRODUCT ID]],MasterData[],6,0)</f>
        <v>104.16</v>
      </c>
      <c r="M81" s="1">
        <f>(InputData[[#This Row],[BUYING PRICE]]*InputData[[#This Row],[QUANTITY]])</f>
        <v>1395</v>
      </c>
      <c r="N81" s="1">
        <f>(InputData[[#This Row],[SELLING PRICE]]*InputData[[#This Row],[QUANTITY]])*(1-InputData[[#This Row],[DISCOUNT %]])</f>
        <v>1562.3999999999999</v>
      </c>
      <c r="O81">
        <f>DAY(InputData[[#This Row],[DATE]])</f>
        <v>5</v>
      </c>
      <c r="P81" t="str">
        <f>TEXT(InputData[[#This Row],[DATE]], "mmm")</f>
        <v>Apr</v>
      </c>
      <c r="Q81">
        <f>YEAR(InputData[[#This Row],[DATE]])</f>
        <v>2021</v>
      </c>
    </row>
    <row r="82" spans="1:17" x14ac:dyDescent="0.2">
      <c r="A82" s="8">
        <v>44295</v>
      </c>
      <c r="B82" s="9" t="s">
        <v>16</v>
      </c>
      <c r="C82" s="10">
        <v>3</v>
      </c>
      <c r="D82" s="10" t="s">
        <v>106</v>
      </c>
      <c r="E82" s="10" t="s">
        <v>106</v>
      </c>
      <c r="F82" s="11">
        <v>0</v>
      </c>
      <c r="G82" t="str">
        <f>VLOOKUP(InputData[[#This Row],[PRODUCT ID]],MasterData[],2,0)</f>
        <v>Product05</v>
      </c>
      <c r="H82" t="str">
        <f>VLOOKUP(InputData[[#This Row],[PRODUCT ID]],MasterData[],3,0)</f>
        <v>Category01</v>
      </c>
      <c r="I82" t="str">
        <f t="shared" ca="1" si="1"/>
        <v>SK</v>
      </c>
      <c r="J82" t="str">
        <f>VLOOKUP(InputData[[#This Row],[PRODUCT ID]],MasterData[],4,0)</f>
        <v>Ft</v>
      </c>
      <c r="K82" s="1">
        <f>VLOOKUP(InputData[[#This Row],[PRODUCT ID]],MasterData[],5,0)</f>
        <v>133</v>
      </c>
      <c r="L82" s="1">
        <f>VLOOKUP(InputData[[#This Row],[PRODUCT ID]],MasterData[],6,0)</f>
        <v>155.61000000000001</v>
      </c>
      <c r="M82" s="1">
        <f>(InputData[[#This Row],[BUYING PRICE]]*InputData[[#This Row],[QUANTITY]])</f>
        <v>399</v>
      </c>
      <c r="N82" s="1">
        <f>(InputData[[#This Row],[SELLING PRICE]]*InputData[[#This Row],[QUANTITY]])*(1-InputData[[#This Row],[DISCOUNT %]])</f>
        <v>466.83000000000004</v>
      </c>
      <c r="O82">
        <f>DAY(InputData[[#This Row],[DATE]])</f>
        <v>9</v>
      </c>
      <c r="P82" t="str">
        <f>TEXT(InputData[[#This Row],[DATE]], "mmm")</f>
        <v>Apr</v>
      </c>
      <c r="Q82">
        <f>YEAR(InputData[[#This Row],[DATE]])</f>
        <v>2021</v>
      </c>
    </row>
    <row r="83" spans="1:17" x14ac:dyDescent="0.2">
      <c r="A83" s="8">
        <v>44296</v>
      </c>
      <c r="B83" s="9" t="s">
        <v>52</v>
      </c>
      <c r="C83" s="10">
        <v>14</v>
      </c>
      <c r="D83" s="10" t="s">
        <v>108</v>
      </c>
      <c r="E83" s="10" t="s">
        <v>106</v>
      </c>
      <c r="F83" s="11">
        <v>0</v>
      </c>
      <c r="G83" t="str">
        <f>VLOOKUP(InputData[[#This Row],[PRODUCT ID]],MasterData[],2,0)</f>
        <v>Product22</v>
      </c>
      <c r="H83" t="str">
        <f>VLOOKUP(InputData[[#This Row],[PRODUCT ID]],MasterData[],3,0)</f>
        <v>Category03</v>
      </c>
      <c r="I83" t="str">
        <f t="shared" ca="1" si="1"/>
        <v>SK</v>
      </c>
      <c r="J83" t="str">
        <f>VLOOKUP(InputData[[#This Row],[PRODUCT ID]],MasterData[],4,0)</f>
        <v>Ft</v>
      </c>
      <c r="K83" s="1">
        <f>VLOOKUP(InputData[[#This Row],[PRODUCT ID]],MasterData[],5,0)</f>
        <v>121</v>
      </c>
      <c r="L83" s="1">
        <f>VLOOKUP(InputData[[#This Row],[PRODUCT ID]],MasterData[],6,0)</f>
        <v>141.57</v>
      </c>
      <c r="M83" s="1">
        <f>(InputData[[#This Row],[BUYING PRICE]]*InputData[[#This Row],[QUANTITY]])</f>
        <v>1694</v>
      </c>
      <c r="N83" s="1">
        <f>(InputData[[#This Row],[SELLING PRICE]]*InputData[[#This Row],[QUANTITY]])*(1-InputData[[#This Row],[DISCOUNT %]])</f>
        <v>1981.98</v>
      </c>
      <c r="O83">
        <f>DAY(InputData[[#This Row],[DATE]])</f>
        <v>10</v>
      </c>
      <c r="P83" t="str">
        <f>TEXT(InputData[[#This Row],[DATE]], "mmm")</f>
        <v>Apr</v>
      </c>
      <c r="Q83">
        <f>YEAR(InputData[[#This Row],[DATE]])</f>
        <v>2021</v>
      </c>
    </row>
    <row r="84" spans="1:17" x14ac:dyDescent="0.2">
      <c r="A84" s="8">
        <v>44298</v>
      </c>
      <c r="B84" s="9" t="s">
        <v>83</v>
      </c>
      <c r="C84" s="10">
        <v>3</v>
      </c>
      <c r="D84" s="10" t="s">
        <v>108</v>
      </c>
      <c r="E84" s="10" t="s">
        <v>107</v>
      </c>
      <c r="F84" s="11">
        <v>0</v>
      </c>
      <c r="G84" t="str">
        <f>VLOOKUP(InputData[[#This Row],[PRODUCT ID]],MasterData[],2,0)</f>
        <v>Product37</v>
      </c>
      <c r="H84" t="str">
        <f>VLOOKUP(InputData[[#This Row],[PRODUCT ID]],MasterData[],3,0)</f>
        <v>Category05</v>
      </c>
      <c r="I84" t="str">
        <f t="shared" ca="1" si="1"/>
        <v>QC</v>
      </c>
      <c r="J84" t="str">
        <f>VLOOKUP(InputData[[#This Row],[PRODUCT ID]],MasterData[],4,0)</f>
        <v>Kg</v>
      </c>
      <c r="K84" s="1">
        <f>VLOOKUP(InputData[[#This Row],[PRODUCT ID]],MasterData[],5,0)</f>
        <v>67</v>
      </c>
      <c r="L84" s="1">
        <f>VLOOKUP(InputData[[#This Row],[PRODUCT ID]],MasterData[],6,0)</f>
        <v>85.76</v>
      </c>
      <c r="M84" s="1">
        <f>(InputData[[#This Row],[BUYING PRICE]]*InputData[[#This Row],[QUANTITY]])</f>
        <v>201</v>
      </c>
      <c r="N84" s="1">
        <f>(InputData[[#This Row],[SELLING PRICE]]*InputData[[#This Row],[QUANTITY]])*(1-InputData[[#This Row],[DISCOUNT %]])</f>
        <v>257.28000000000003</v>
      </c>
      <c r="O84">
        <f>DAY(InputData[[#This Row],[DATE]])</f>
        <v>12</v>
      </c>
      <c r="P84" t="str">
        <f>TEXT(InputData[[#This Row],[DATE]], "mmm")</f>
        <v>Apr</v>
      </c>
      <c r="Q84">
        <f>YEAR(InputData[[#This Row],[DATE]])</f>
        <v>2021</v>
      </c>
    </row>
    <row r="85" spans="1:17" x14ac:dyDescent="0.2">
      <c r="A85" s="8">
        <v>44298</v>
      </c>
      <c r="B85" s="9" t="s">
        <v>67</v>
      </c>
      <c r="C85" s="10">
        <v>4</v>
      </c>
      <c r="D85" s="10" t="s">
        <v>108</v>
      </c>
      <c r="E85" s="10" t="s">
        <v>106</v>
      </c>
      <c r="F85" s="11">
        <v>0</v>
      </c>
      <c r="G85" t="str">
        <f>VLOOKUP(InputData[[#This Row],[PRODUCT ID]],MasterData[],2,0)</f>
        <v>Product29</v>
      </c>
      <c r="H85" t="str">
        <f>VLOOKUP(InputData[[#This Row],[PRODUCT ID]],MasterData[],3,0)</f>
        <v>Category04</v>
      </c>
      <c r="I85" t="str">
        <f t="shared" ca="1" si="1"/>
        <v>ON</v>
      </c>
      <c r="J85" t="str">
        <f>VLOOKUP(InputData[[#This Row],[PRODUCT ID]],MasterData[],4,0)</f>
        <v>Lt</v>
      </c>
      <c r="K85" s="1">
        <f>VLOOKUP(InputData[[#This Row],[PRODUCT ID]],MasterData[],5,0)</f>
        <v>47</v>
      </c>
      <c r="L85" s="1">
        <f>VLOOKUP(InputData[[#This Row],[PRODUCT ID]],MasterData[],6,0)</f>
        <v>53.11</v>
      </c>
      <c r="M85" s="1">
        <f>(InputData[[#This Row],[BUYING PRICE]]*InputData[[#This Row],[QUANTITY]])</f>
        <v>188</v>
      </c>
      <c r="N85" s="1">
        <f>(InputData[[#This Row],[SELLING PRICE]]*InputData[[#This Row],[QUANTITY]])*(1-InputData[[#This Row],[DISCOUNT %]])</f>
        <v>212.44</v>
      </c>
      <c r="O85">
        <f>DAY(InputData[[#This Row],[DATE]])</f>
        <v>12</v>
      </c>
      <c r="P85" t="str">
        <f>TEXT(InputData[[#This Row],[DATE]], "mmm")</f>
        <v>Apr</v>
      </c>
      <c r="Q85">
        <f>YEAR(InputData[[#This Row],[DATE]])</f>
        <v>2021</v>
      </c>
    </row>
    <row r="86" spans="1:17" x14ac:dyDescent="0.2">
      <c r="A86" s="8">
        <v>44298</v>
      </c>
      <c r="B86" s="9" t="s">
        <v>63</v>
      </c>
      <c r="C86" s="10">
        <v>9</v>
      </c>
      <c r="D86" s="10" t="s">
        <v>108</v>
      </c>
      <c r="E86" s="10" t="s">
        <v>106</v>
      </c>
      <c r="F86" s="11">
        <v>0</v>
      </c>
      <c r="G86" t="str">
        <f>VLOOKUP(InputData[[#This Row],[PRODUCT ID]],MasterData[],2,0)</f>
        <v>Product27</v>
      </c>
      <c r="H86" t="str">
        <f>VLOOKUP(InputData[[#This Row],[PRODUCT ID]],MasterData[],3,0)</f>
        <v>Category04</v>
      </c>
      <c r="I86" t="str">
        <f t="shared" ca="1" si="1"/>
        <v>QC</v>
      </c>
      <c r="J86" t="str">
        <f>VLOOKUP(InputData[[#This Row],[PRODUCT ID]],MasterData[],4,0)</f>
        <v>Lt</v>
      </c>
      <c r="K86" s="1">
        <f>VLOOKUP(InputData[[#This Row],[PRODUCT ID]],MasterData[],5,0)</f>
        <v>48</v>
      </c>
      <c r="L86" s="1">
        <f>VLOOKUP(InputData[[#This Row],[PRODUCT ID]],MasterData[],6,0)</f>
        <v>57.120000000000005</v>
      </c>
      <c r="M86" s="1">
        <f>(InputData[[#This Row],[BUYING PRICE]]*InputData[[#This Row],[QUANTITY]])</f>
        <v>432</v>
      </c>
      <c r="N86" s="1">
        <f>(InputData[[#This Row],[SELLING PRICE]]*InputData[[#This Row],[QUANTITY]])*(1-InputData[[#This Row],[DISCOUNT %]])</f>
        <v>514.08000000000004</v>
      </c>
      <c r="O86">
        <f>DAY(InputData[[#This Row],[DATE]])</f>
        <v>12</v>
      </c>
      <c r="P86" t="str">
        <f>TEXT(InputData[[#This Row],[DATE]], "mmm")</f>
        <v>Apr</v>
      </c>
      <c r="Q86">
        <f>YEAR(InputData[[#This Row],[DATE]])</f>
        <v>2021</v>
      </c>
    </row>
    <row r="87" spans="1:17" x14ac:dyDescent="0.2">
      <c r="A87" s="8">
        <v>44298</v>
      </c>
      <c r="B87" s="9" t="s">
        <v>75</v>
      </c>
      <c r="C87" s="10">
        <v>13</v>
      </c>
      <c r="D87" s="10" t="s">
        <v>108</v>
      </c>
      <c r="E87" s="10" t="s">
        <v>107</v>
      </c>
      <c r="F87" s="11">
        <v>0</v>
      </c>
      <c r="G87" t="str">
        <f>VLOOKUP(InputData[[#This Row],[PRODUCT ID]],MasterData[],2,0)</f>
        <v>Product33</v>
      </c>
      <c r="H87" t="str">
        <f>VLOOKUP(InputData[[#This Row],[PRODUCT ID]],MasterData[],3,0)</f>
        <v>Category04</v>
      </c>
      <c r="I87" t="str">
        <f t="shared" ca="1" si="1"/>
        <v>QC</v>
      </c>
      <c r="J87" t="str">
        <f>VLOOKUP(InputData[[#This Row],[PRODUCT ID]],MasterData[],4,0)</f>
        <v>Kg</v>
      </c>
      <c r="K87" s="1">
        <f>VLOOKUP(InputData[[#This Row],[PRODUCT ID]],MasterData[],5,0)</f>
        <v>95</v>
      </c>
      <c r="L87" s="1">
        <f>VLOOKUP(InputData[[#This Row],[PRODUCT ID]],MasterData[],6,0)</f>
        <v>119.7</v>
      </c>
      <c r="M87" s="1">
        <f>(InputData[[#This Row],[BUYING PRICE]]*InputData[[#This Row],[QUANTITY]])</f>
        <v>1235</v>
      </c>
      <c r="N87" s="1">
        <f>(InputData[[#This Row],[SELLING PRICE]]*InputData[[#This Row],[QUANTITY]])*(1-InputData[[#This Row],[DISCOUNT %]])</f>
        <v>1556.1000000000001</v>
      </c>
      <c r="O87">
        <f>DAY(InputData[[#This Row],[DATE]])</f>
        <v>12</v>
      </c>
      <c r="P87" t="str">
        <f>TEXT(InputData[[#This Row],[DATE]], "mmm")</f>
        <v>Apr</v>
      </c>
      <c r="Q87">
        <f>YEAR(InputData[[#This Row],[DATE]])</f>
        <v>2021</v>
      </c>
    </row>
    <row r="88" spans="1:17" x14ac:dyDescent="0.2">
      <c r="A88" s="8">
        <v>44301</v>
      </c>
      <c r="B88" s="9" t="s">
        <v>41</v>
      </c>
      <c r="C88" s="10">
        <v>3</v>
      </c>
      <c r="D88" s="10" t="s">
        <v>108</v>
      </c>
      <c r="E88" s="10" t="s">
        <v>106</v>
      </c>
      <c r="F88" s="11">
        <v>0</v>
      </c>
      <c r="G88" t="str">
        <f>VLOOKUP(InputData[[#This Row],[PRODUCT ID]],MasterData[],2,0)</f>
        <v>Product17</v>
      </c>
      <c r="H88" t="str">
        <f>VLOOKUP(InputData[[#This Row],[PRODUCT ID]],MasterData[],3,0)</f>
        <v>Category02</v>
      </c>
      <c r="I88" t="str">
        <f t="shared" ca="1" si="1"/>
        <v>BC</v>
      </c>
      <c r="J88" t="str">
        <f>VLOOKUP(InputData[[#This Row],[PRODUCT ID]],MasterData[],4,0)</f>
        <v>Ft</v>
      </c>
      <c r="K88" s="1">
        <f>VLOOKUP(InputData[[#This Row],[PRODUCT ID]],MasterData[],5,0)</f>
        <v>134</v>
      </c>
      <c r="L88" s="1">
        <f>VLOOKUP(InputData[[#This Row],[PRODUCT ID]],MasterData[],6,0)</f>
        <v>156.78</v>
      </c>
      <c r="M88" s="1">
        <f>(InputData[[#This Row],[BUYING PRICE]]*InputData[[#This Row],[QUANTITY]])</f>
        <v>402</v>
      </c>
      <c r="N88" s="1">
        <f>(InputData[[#This Row],[SELLING PRICE]]*InputData[[#This Row],[QUANTITY]])*(1-InputData[[#This Row],[DISCOUNT %]])</f>
        <v>470.34000000000003</v>
      </c>
      <c r="O88">
        <f>DAY(InputData[[#This Row],[DATE]])</f>
        <v>15</v>
      </c>
      <c r="P88" t="str">
        <f>TEXT(InputData[[#This Row],[DATE]], "mmm")</f>
        <v>Apr</v>
      </c>
      <c r="Q88">
        <f>YEAR(InputData[[#This Row],[DATE]])</f>
        <v>2021</v>
      </c>
    </row>
    <row r="89" spans="1:17" x14ac:dyDescent="0.2">
      <c r="A89" s="8">
        <v>44302</v>
      </c>
      <c r="B89" s="9" t="s">
        <v>43</v>
      </c>
      <c r="C89" s="10">
        <v>15</v>
      </c>
      <c r="D89" s="10" t="s">
        <v>108</v>
      </c>
      <c r="E89" s="10" t="s">
        <v>107</v>
      </c>
      <c r="F89" s="11">
        <v>0</v>
      </c>
      <c r="G89" t="str">
        <f>VLOOKUP(InputData[[#This Row],[PRODUCT ID]],MasterData[],2,0)</f>
        <v>Product18</v>
      </c>
      <c r="H89" t="str">
        <f>VLOOKUP(InputData[[#This Row],[PRODUCT ID]],MasterData[],3,0)</f>
        <v>Category02</v>
      </c>
      <c r="I89" t="str">
        <f t="shared" ca="1" si="1"/>
        <v>SK</v>
      </c>
      <c r="J89" t="str">
        <f>VLOOKUP(InputData[[#This Row],[PRODUCT ID]],MasterData[],4,0)</f>
        <v>No.</v>
      </c>
      <c r="K89" s="1">
        <f>VLOOKUP(InputData[[#This Row],[PRODUCT ID]],MasterData[],5,0)</f>
        <v>37</v>
      </c>
      <c r="L89" s="1">
        <f>VLOOKUP(InputData[[#This Row],[PRODUCT ID]],MasterData[],6,0)</f>
        <v>49.21</v>
      </c>
      <c r="M89" s="1">
        <f>(InputData[[#This Row],[BUYING PRICE]]*InputData[[#This Row],[QUANTITY]])</f>
        <v>555</v>
      </c>
      <c r="N89" s="1">
        <f>(InputData[[#This Row],[SELLING PRICE]]*InputData[[#This Row],[QUANTITY]])*(1-InputData[[#This Row],[DISCOUNT %]])</f>
        <v>738.15</v>
      </c>
      <c r="O89">
        <f>DAY(InputData[[#This Row],[DATE]])</f>
        <v>16</v>
      </c>
      <c r="P89" t="str">
        <f>TEXT(InputData[[#This Row],[DATE]], "mmm")</f>
        <v>Apr</v>
      </c>
      <c r="Q89">
        <f>YEAR(InputData[[#This Row],[DATE]])</f>
        <v>2021</v>
      </c>
    </row>
    <row r="90" spans="1:17" x14ac:dyDescent="0.2">
      <c r="A90" s="8">
        <v>44304</v>
      </c>
      <c r="B90" s="9" t="s">
        <v>86</v>
      </c>
      <c r="C90" s="10">
        <v>9</v>
      </c>
      <c r="D90" s="10" t="s">
        <v>105</v>
      </c>
      <c r="E90" s="10" t="s">
        <v>106</v>
      </c>
      <c r="F90" s="11">
        <v>0</v>
      </c>
      <c r="G90" t="str">
        <f>VLOOKUP(InputData[[#This Row],[PRODUCT ID]],MasterData[],2,0)</f>
        <v>Product38</v>
      </c>
      <c r="H90" t="str">
        <f>VLOOKUP(InputData[[#This Row],[PRODUCT ID]],MasterData[],3,0)</f>
        <v>Category05</v>
      </c>
      <c r="I90" t="str">
        <f t="shared" ca="1" si="1"/>
        <v>MB</v>
      </c>
      <c r="J90" t="str">
        <f>VLOOKUP(InputData[[#This Row],[PRODUCT ID]],MasterData[],4,0)</f>
        <v>Kg</v>
      </c>
      <c r="K90" s="1">
        <f>VLOOKUP(InputData[[#This Row],[PRODUCT ID]],MasterData[],5,0)</f>
        <v>72</v>
      </c>
      <c r="L90" s="1">
        <f>VLOOKUP(InputData[[#This Row],[PRODUCT ID]],MasterData[],6,0)</f>
        <v>79.92</v>
      </c>
      <c r="M90" s="1">
        <f>(InputData[[#This Row],[BUYING PRICE]]*InputData[[#This Row],[QUANTITY]])</f>
        <v>648</v>
      </c>
      <c r="N90" s="1">
        <f>(InputData[[#This Row],[SELLING PRICE]]*InputData[[#This Row],[QUANTITY]])*(1-InputData[[#This Row],[DISCOUNT %]])</f>
        <v>719.28</v>
      </c>
      <c r="O90">
        <f>DAY(InputData[[#This Row],[DATE]])</f>
        <v>18</v>
      </c>
      <c r="P90" t="str">
        <f>TEXT(InputData[[#This Row],[DATE]], "mmm")</f>
        <v>Apr</v>
      </c>
      <c r="Q90">
        <f>YEAR(InputData[[#This Row],[DATE]])</f>
        <v>2021</v>
      </c>
    </row>
    <row r="91" spans="1:17" x14ac:dyDescent="0.2">
      <c r="A91" s="8">
        <v>44304</v>
      </c>
      <c r="B91" s="9" t="s">
        <v>45</v>
      </c>
      <c r="C91" s="10">
        <v>13</v>
      </c>
      <c r="D91" s="10" t="s">
        <v>108</v>
      </c>
      <c r="E91" s="10" t="s">
        <v>107</v>
      </c>
      <c r="F91" s="11">
        <v>0</v>
      </c>
      <c r="G91" t="str">
        <f>VLOOKUP(InputData[[#This Row],[PRODUCT ID]],MasterData[],2,0)</f>
        <v>Product19</v>
      </c>
      <c r="H91" t="str">
        <f>VLOOKUP(InputData[[#This Row],[PRODUCT ID]],MasterData[],3,0)</f>
        <v>Category02</v>
      </c>
      <c r="I91" t="str">
        <f t="shared" ca="1" si="1"/>
        <v>QC</v>
      </c>
      <c r="J91" t="str">
        <f>VLOOKUP(InputData[[#This Row],[PRODUCT ID]],MasterData[],4,0)</f>
        <v>Ft</v>
      </c>
      <c r="K91" s="1">
        <f>VLOOKUP(InputData[[#This Row],[PRODUCT ID]],MasterData[],5,0)</f>
        <v>150</v>
      </c>
      <c r="L91" s="1">
        <f>VLOOKUP(InputData[[#This Row],[PRODUCT ID]],MasterData[],6,0)</f>
        <v>210</v>
      </c>
      <c r="M91" s="1">
        <f>(InputData[[#This Row],[BUYING PRICE]]*InputData[[#This Row],[QUANTITY]])</f>
        <v>1950</v>
      </c>
      <c r="N91" s="1">
        <f>(InputData[[#This Row],[SELLING PRICE]]*InputData[[#This Row],[QUANTITY]])*(1-InputData[[#This Row],[DISCOUNT %]])</f>
        <v>2730</v>
      </c>
      <c r="O91">
        <f>DAY(InputData[[#This Row],[DATE]])</f>
        <v>18</v>
      </c>
      <c r="P91" t="str">
        <f>TEXT(InputData[[#This Row],[DATE]], "mmm")</f>
        <v>Apr</v>
      </c>
      <c r="Q91">
        <f>YEAR(InputData[[#This Row],[DATE]])</f>
        <v>2021</v>
      </c>
    </row>
    <row r="92" spans="1:17" x14ac:dyDescent="0.2">
      <c r="A92" s="8">
        <v>44309</v>
      </c>
      <c r="B92" s="9" t="s">
        <v>94</v>
      </c>
      <c r="C92" s="10">
        <v>6</v>
      </c>
      <c r="D92" s="10" t="s">
        <v>108</v>
      </c>
      <c r="E92" s="10" t="s">
        <v>106</v>
      </c>
      <c r="F92" s="11">
        <v>0</v>
      </c>
      <c r="G92" t="str">
        <f>VLOOKUP(InputData[[#This Row],[PRODUCT ID]],MasterData[],2,0)</f>
        <v>Product42</v>
      </c>
      <c r="H92" t="str">
        <f>VLOOKUP(InputData[[#This Row],[PRODUCT ID]],MasterData[],3,0)</f>
        <v>Category05</v>
      </c>
      <c r="I92" t="str">
        <f t="shared" ca="1" si="1"/>
        <v>ON</v>
      </c>
      <c r="J92" t="str">
        <f>VLOOKUP(InputData[[#This Row],[PRODUCT ID]],MasterData[],4,0)</f>
        <v>Ft</v>
      </c>
      <c r="K92" s="1">
        <f>VLOOKUP(InputData[[#This Row],[PRODUCT ID]],MasterData[],5,0)</f>
        <v>120</v>
      </c>
      <c r="L92" s="1">
        <f>VLOOKUP(InputData[[#This Row],[PRODUCT ID]],MasterData[],6,0)</f>
        <v>162</v>
      </c>
      <c r="M92" s="1">
        <f>(InputData[[#This Row],[BUYING PRICE]]*InputData[[#This Row],[QUANTITY]])</f>
        <v>720</v>
      </c>
      <c r="N92" s="1">
        <f>(InputData[[#This Row],[SELLING PRICE]]*InputData[[#This Row],[QUANTITY]])*(1-InputData[[#This Row],[DISCOUNT %]])</f>
        <v>972</v>
      </c>
      <c r="O92">
        <f>DAY(InputData[[#This Row],[DATE]])</f>
        <v>23</v>
      </c>
      <c r="P92" t="str">
        <f>TEXT(InputData[[#This Row],[DATE]], "mmm")</f>
        <v>Apr</v>
      </c>
      <c r="Q92">
        <f>YEAR(InputData[[#This Row],[DATE]])</f>
        <v>2021</v>
      </c>
    </row>
    <row r="93" spans="1:17" x14ac:dyDescent="0.2">
      <c r="A93" s="8">
        <v>44309</v>
      </c>
      <c r="B93" s="9" t="s">
        <v>65</v>
      </c>
      <c r="C93" s="10">
        <v>10</v>
      </c>
      <c r="D93" s="10" t="s">
        <v>108</v>
      </c>
      <c r="E93" s="10" t="s">
        <v>106</v>
      </c>
      <c r="F93" s="11">
        <v>0</v>
      </c>
      <c r="G93" t="str">
        <f>VLOOKUP(InputData[[#This Row],[PRODUCT ID]],MasterData[],2,0)</f>
        <v>Product28</v>
      </c>
      <c r="H93" t="str">
        <f>VLOOKUP(InputData[[#This Row],[PRODUCT ID]],MasterData[],3,0)</f>
        <v>Category04</v>
      </c>
      <c r="I93" t="str">
        <f t="shared" ca="1" si="1"/>
        <v>SK</v>
      </c>
      <c r="J93" t="str">
        <f>VLOOKUP(InputData[[#This Row],[PRODUCT ID]],MasterData[],4,0)</f>
        <v>No.</v>
      </c>
      <c r="K93" s="1">
        <f>VLOOKUP(InputData[[#This Row],[PRODUCT ID]],MasterData[],5,0)</f>
        <v>37</v>
      </c>
      <c r="L93" s="1">
        <f>VLOOKUP(InputData[[#This Row],[PRODUCT ID]],MasterData[],6,0)</f>
        <v>41.81</v>
      </c>
      <c r="M93" s="1">
        <f>(InputData[[#This Row],[BUYING PRICE]]*InputData[[#This Row],[QUANTITY]])</f>
        <v>370</v>
      </c>
      <c r="N93" s="1">
        <f>(InputData[[#This Row],[SELLING PRICE]]*InputData[[#This Row],[QUANTITY]])*(1-InputData[[#This Row],[DISCOUNT %]])</f>
        <v>418.1</v>
      </c>
      <c r="O93">
        <f>DAY(InputData[[#This Row],[DATE]])</f>
        <v>23</v>
      </c>
      <c r="P93" t="str">
        <f>TEXT(InputData[[#This Row],[DATE]], "mmm")</f>
        <v>Apr</v>
      </c>
      <c r="Q93">
        <f>YEAR(InputData[[#This Row],[DATE]])</f>
        <v>2021</v>
      </c>
    </row>
    <row r="94" spans="1:17" x14ac:dyDescent="0.2">
      <c r="A94" s="8">
        <v>44310</v>
      </c>
      <c r="B94" s="9" t="s">
        <v>69</v>
      </c>
      <c r="C94" s="10">
        <v>2</v>
      </c>
      <c r="D94" s="10" t="s">
        <v>106</v>
      </c>
      <c r="E94" s="10" t="s">
        <v>106</v>
      </c>
      <c r="F94" s="11">
        <v>0</v>
      </c>
      <c r="G94" t="str">
        <f>VLOOKUP(InputData[[#This Row],[PRODUCT ID]],MasterData[],2,0)</f>
        <v>Product30</v>
      </c>
      <c r="H94" t="str">
        <f>VLOOKUP(InputData[[#This Row],[PRODUCT ID]],MasterData[],3,0)</f>
        <v>Category04</v>
      </c>
      <c r="I94" t="str">
        <f t="shared" ca="1" si="1"/>
        <v>QC</v>
      </c>
      <c r="J94" t="str">
        <f>VLOOKUP(InputData[[#This Row],[PRODUCT ID]],MasterData[],4,0)</f>
        <v>Ft</v>
      </c>
      <c r="K94" s="1">
        <f>VLOOKUP(InputData[[#This Row],[PRODUCT ID]],MasterData[],5,0)</f>
        <v>148</v>
      </c>
      <c r="L94" s="1">
        <f>VLOOKUP(InputData[[#This Row],[PRODUCT ID]],MasterData[],6,0)</f>
        <v>201.28</v>
      </c>
      <c r="M94" s="1">
        <f>(InputData[[#This Row],[BUYING PRICE]]*InputData[[#This Row],[QUANTITY]])</f>
        <v>296</v>
      </c>
      <c r="N94" s="1">
        <f>(InputData[[#This Row],[SELLING PRICE]]*InputData[[#This Row],[QUANTITY]])*(1-InputData[[#This Row],[DISCOUNT %]])</f>
        <v>402.56</v>
      </c>
      <c r="O94">
        <f>DAY(InputData[[#This Row],[DATE]])</f>
        <v>24</v>
      </c>
      <c r="P94" t="str">
        <f>TEXT(InputData[[#This Row],[DATE]], "mmm")</f>
        <v>Apr</v>
      </c>
      <c r="Q94">
        <f>YEAR(InputData[[#This Row],[DATE]])</f>
        <v>2021</v>
      </c>
    </row>
    <row r="95" spans="1:17" x14ac:dyDescent="0.2">
      <c r="A95" s="8">
        <v>44312</v>
      </c>
      <c r="B95" s="9" t="s">
        <v>83</v>
      </c>
      <c r="C95" s="10">
        <v>3</v>
      </c>
      <c r="D95" s="10" t="s">
        <v>108</v>
      </c>
      <c r="E95" s="10" t="s">
        <v>106</v>
      </c>
      <c r="F95" s="11">
        <v>0</v>
      </c>
      <c r="G95" t="str">
        <f>VLOOKUP(InputData[[#This Row],[PRODUCT ID]],MasterData[],2,0)</f>
        <v>Product37</v>
      </c>
      <c r="H95" t="str">
        <f>VLOOKUP(InputData[[#This Row],[PRODUCT ID]],MasterData[],3,0)</f>
        <v>Category05</v>
      </c>
      <c r="I95" t="str">
        <f t="shared" ca="1" si="1"/>
        <v>SK</v>
      </c>
      <c r="J95" t="str">
        <f>VLOOKUP(InputData[[#This Row],[PRODUCT ID]],MasterData[],4,0)</f>
        <v>Kg</v>
      </c>
      <c r="K95" s="1">
        <f>VLOOKUP(InputData[[#This Row],[PRODUCT ID]],MasterData[],5,0)</f>
        <v>67</v>
      </c>
      <c r="L95" s="1">
        <f>VLOOKUP(InputData[[#This Row],[PRODUCT ID]],MasterData[],6,0)</f>
        <v>85.76</v>
      </c>
      <c r="M95" s="1">
        <f>(InputData[[#This Row],[BUYING PRICE]]*InputData[[#This Row],[QUANTITY]])</f>
        <v>201</v>
      </c>
      <c r="N95" s="1">
        <f>(InputData[[#This Row],[SELLING PRICE]]*InputData[[#This Row],[QUANTITY]])*(1-InputData[[#This Row],[DISCOUNT %]])</f>
        <v>257.28000000000003</v>
      </c>
      <c r="O95">
        <f>DAY(InputData[[#This Row],[DATE]])</f>
        <v>26</v>
      </c>
      <c r="P95" t="str">
        <f>TEXT(InputData[[#This Row],[DATE]], "mmm")</f>
        <v>Apr</v>
      </c>
      <c r="Q95">
        <f>YEAR(InputData[[#This Row],[DATE]])</f>
        <v>2021</v>
      </c>
    </row>
    <row r="96" spans="1:17" x14ac:dyDescent="0.2">
      <c r="A96" s="8">
        <v>44315</v>
      </c>
      <c r="B96" s="9" t="s">
        <v>69</v>
      </c>
      <c r="C96" s="10">
        <v>7</v>
      </c>
      <c r="D96" s="10" t="s">
        <v>108</v>
      </c>
      <c r="E96" s="10" t="s">
        <v>106</v>
      </c>
      <c r="F96" s="11">
        <v>0</v>
      </c>
      <c r="G96" t="str">
        <f>VLOOKUP(InputData[[#This Row],[PRODUCT ID]],MasterData[],2,0)</f>
        <v>Product30</v>
      </c>
      <c r="H96" t="str">
        <f>VLOOKUP(InputData[[#This Row],[PRODUCT ID]],MasterData[],3,0)</f>
        <v>Category04</v>
      </c>
      <c r="I96" t="str">
        <f t="shared" ca="1" si="1"/>
        <v>BC</v>
      </c>
      <c r="J96" t="str">
        <f>VLOOKUP(InputData[[#This Row],[PRODUCT ID]],MasterData[],4,0)</f>
        <v>Ft</v>
      </c>
      <c r="K96" s="1">
        <f>VLOOKUP(InputData[[#This Row],[PRODUCT ID]],MasterData[],5,0)</f>
        <v>148</v>
      </c>
      <c r="L96" s="1">
        <f>VLOOKUP(InputData[[#This Row],[PRODUCT ID]],MasterData[],6,0)</f>
        <v>201.28</v>
      </c>
      <c r="M96" s="1">
        <f>(InputData[[#This Row],[BUYING PRICE]]*InputData[[#This Row],[QUANTITY]])</f>
        <v>1036</v>
      </c>
      <c r="N96" s="1">
        <f>(InputData[[#This Row],[SELLING PRICE]]*InputData[[#This Row],[QUANTITY]])*(1-InputData[[#This Row],[DISCOUNT %]])</f>
        <v>1408.96</v>
      </c>
      <c r="O96">
        <f>DAY(InputData[[#This Row],[DATE]])</f>
        <v>29</v>
      </c>
      <c r="P96" t="str">
        <f>TEXT(InputData[[#This Row],[DATE]], "mmm")</f>
        <v>Apr</v>
      </c>
      <c r="Q96">
        <f>YEAR(InputData[[#This Row],[DATE]])</f>
        <v>2021</v>
      </c>
    </row>
    <row r="97" spans="1:17" x14ac:dyDescent="0.2">
      <c r="A97" s="8">
        <v>44316</v>
      </c>
      <c r="B97" s="9" t="s">
        <v>67</v>
      </c>
      <c r="C97" s="10">
        <v>1</v>
      </c>
      <c r="D97" s="10" t="s">
        <v>108</v>
      </c>
      <c r="E97" s="10" t="s">
        <v>106</v>
      </c>
      <c r="F97" s="11">
        <v>0</v>
      </c>
      <c r="G97" t="str">
        <f>VLOOKUP(InputData[[#This Row],[PRODUCT ID]],MasterData[],2,0)</f>
        <v>Product29</v>
      </c>
      <c r="H97" t="str">
        <f>VLOOKUP(InputData[[#This Row],[PRODUCT ID]],MasterData[],3,0)</f>
        <v>Category04</v>
      </c>
      <c r="I97" t="str">
        <f t="shared" ca="1" si="1"/>
        <v>ON</v>
      </c>
      <c r="J97" t="str">
        <f>VLOOKUP(InputData[[#This Row],[PRODUCT ID]],MasterData[],4,0)</f>
        <v>Lt</v>
      </c>
      <c r="K97" s="1">
        <f>VLOOKUP(InputData[[#This Row],[PRODUCT ID]],MasterData[],5,0)</f>
        <v>47</v>
      </c>
      <c r="L97" s="1">
        <f>VLOOKUP(InputData[[#This Row],[PRODUCT ID]],MasterData[],6,0)</f>
        <v>53.11</v>
      </c>
      <c r="M97" s="1">
        <f>(InputData[[#This Row],[BUYING PRICE]]*InputData[[#This Row],[QUANTITY]])</f>
        <v>47</v>
      </c>
      <c r="N97" s="1">
        <f>(InputData[[#This Row],[SELLING PRICE]]*InputData[[#This Row],[QUANTITY]])*(1-InputData[[#This Row],[DISCOUNT %]])</f>
        <v>53.11</v>
      </c>
      <c r="O97">
        <f>DAY(InputData[[#This Row],[DATE]])</f>
        <v>30</v>
      </c>
      <c r="P97" t="str">
        <f>TEXT(InputData[[#This Row],[DATE]], "mmm")</f>
        <v>Apr</v>
      </c>
      <c r="Q97">
        <f>YEAR(InputData[[#This Row],[DATE]])</f>
        <v>2021</v>
      </c>
    </row>
    <row r="98" spans="1:17" x14ac:dyDescent="0.2">
      <c r="A98" s="8">
        <v>44317</v>
      </c>
      <c r="B98" s="9" t="s">
        <v>43</v>
      </c>
      <c r="C98" s="10">
        <v>3</v>
      </c>
      <c r="D98" s="10" t="s">
        <v>106</v>
      </c>
      <c r="E98" s="10" t="s">
        <v>107</v>
      </c>
      <c r="F98" s="11">
        <v>0</v>
      </c>
      <c r="G98" t="str">
        <f>VLOOKUP(InputData[[#This Row],[PRODUCT ID]],MasterData[],2,0)</f>
        <v>Product18</v>
      </c>
      <c r="H98" t="str">
        <f>VLOOKUP(InputData[[#This Row],[PRODUCT ID]],MasterData[],3,0)</f>
        <v>Category02</v>
      </c>
      <c r="I98" t="str">
        <f t="shared" ca="1" si="1"/>
        <v>MB</v>
      </c>
      <c r="J98" t="str">
        <f>VLOOKUP(InputData[[#This Row],[PRODUCT ID]],MasterData[],4,0)</f>
        <v>No.</v>
      </c>
      <c r="K98" s="1">
        <f>VLOOKUP(InputData[[#This Row],[PRODUCT ID]],MasterData[],5,0)</f>
        <v>37</v>
      </c>
      <c r="L98" s="1">
        <f>VLOOKUP(InputData[[#This Row],[PRODUCT ID]],MasterData[],6,0)</f>
        <v>49.21</v>
      </c>
      <c r="M98" s="1">
        <f>(InputData[[#This Row],[BUYING PRICE]]*InputData[[#This Row],[QUANTITY]])</f>
        <v>111</v>
      </c>
      <c r="N98" s="1">
        <f>(InputData[[#This Row],[SELLING PRICE]]*InputData[[#This Row],[QUANTITY]])*(1-InputData[[#This Row],[DISCOUNT %]])</f>
        <v>147.63</v>
      </c>
      <c r="O98">
        <f>DAY(InputData[[#This Row],[DATE]])</f>
        <v>1</v>
      </c>
      <c r="P98" t="str">
        <f>TEXT(InputData[[#This Row],[DATE]], "mmm")</f>
        <v>May</v>
      </c>
      <c r="Q98">
        <f>YEAR(InputData[[#This Row],[DATE]])</f>
        <v>2021</v>
      </c>
    </row>
    <row r="99" spans="1:17" x14ac:dyDescent="0.2">
      <c r="A99" s="8">
        <v>44317</v>
      </c>
      <c r="B99" s="9" t="s">
        <v>94</v>
      </c>
      <c r="C99" s="10">
        <v>1</v>
      </c>
      <c r="D99" s="10" t="s">
        <v>106</v>
      </c>
      <c r="E99" s="10" t="s">
        <v>107</v>
      </c>
      <c r="F99" s="11">
        <v>0</v>
      </c>
      <c r="G99" t="str">
        <f>VLOOKUP(InputData[[#This Row],[PRODUCT ID]],MasterData[],2,0)</f>
        <v>Product42</v>
      </c>
      <c r="H99" t="str">
        <f>VLOOKUP(InputData[[#This Row],[PRODUCT ID]],MasterData[],3,0)</f>
        <v>Category05</v>
      </c>
      <c r="I99" t="str">
        <f t="shared" ca="1" si="1"/>
        <v>SK</v>
      </c>
      <c r="J99" t="str">
        <f>VLOOKUP(InputData[[#This Row],[PRODUCT ID]],MasterData[],4,0)</f>
        <v>Ft</v>
      </c>
      <c r="K99" s="1">
        <f>VLOOKUP(InputData[[#This Row],[PRODUCT ID]],MasterData[],5,0)</f>
        <v>120</v>
      </c>
      <c r="L99" s="1">
        <f>VLOOKUP(InputData[[#This Row],[PRODUCT ID]],MasterData[],6,0)</f>
        <v>162</v>
      </c>
      <c r="M99" s="1">
        <f>(InputData[[#This Row],[BUYING PRICE]]*InputData[[#This Row],[QUANTITY]])</f>
        <v>120</v>
      </c>
      <c r="N99" s="1">
        <f>(InputData[[#This Row],[SELLING PRICE]]*InputData[[#This Row],[QUANTITY]])*(1-InputData[[#This Row],[DISCOUNT %]])</f>
        <v>162</v>
      </c>
      <c r="O99">
        <f>DAY(InputData[[#This Row],[DATE]])</f>
        <v>1</v>
      </c>
      <c r="P99" t="str">
        <f>TEXT(InputData[[#This Row],[DATE]], "mmm")</f>
        <v>May</v>
      </c>
      <c r="Q99">
        <f>YEAR(InputData[[#This Row],[DATE]])</f>
        <v>2021</v>
      </c>
    </row>
    <row r="100" spans="1:17" x14ac:dyDescent="0.2">
      <c r="A100" s="8">
        <v>44319</v>
      </c>
      <c r="B100" s="9" t="s">
        <v>77</v>
      </c>
      <c r="C100" s="10">
        <v>3</v>
      </c>
      <c r="D100" s="10" t="s">
        <v>106</v>
      </c>
      <c r="E100" s="10" t="s">
        <v>106</v>
      </c>
      <c r="F100" s="11">
        <v>0</v>
      </c>
      <c r="G100" t="str">
        <f>VLOOKUP(InputData[[#This Row],[PRODUCT ID]],MasterData[],2,0)</f>
        <v>Product34</v>
      </c>
      <c r="H100" t="str">
        <f>VLOOKUP(InputData[[#This Row],[PRODUCT ID]],MasterData[],3,0)</f>
        <v>Category04</v>
      </c>
      <c r="I100" t="str">
        <f t="shared" ca="1" si="1"/>
        <v>MB</v>
      </c>
      <c r="J100" t="str">
        <f>VLOOKUP(InputData[[#This Row],[PRODUCT ID]],MasterData[],4,0)</f>
        <v>Lt</v>
      </c>
      <c r="K100" s="1">
        <f>VLOOKUP(InputData[[#This Row],[PRODUCT ID]],MasterData[],5,0)</f>
        <v>55</v>
      </c>
      <c r="L100" s="1">
        <f>VLOOKUP(InputData[[#This Row],[PRODUCT ID]],MasterData[],6,0)</f>
        <v>58.3</v>
      </c>
      <c r="M100" s="1">
        <f>(InputData[[#This Row],[BUYING PRICE]]*InputData[[#This Row],[QUANTITY]])</f>
        <v>165</v>
      </c>
      <c r="N100" s="1">
        <f>(InputData[[#This Row],[SELLING PRICE]]*InputData[[#This Row],[QUANTITY]])*(1-InputData[[#This Row],[DISCOUNT %]])</f>
        <v>174.89999999999998</v>
      </c>
      <c r="O100">
        <f>DAY(InputData[[#This Row],[DATE]])</f>
        <v>3</v>
      </c>
      <c r="P100" t="str">
        <f>TEXT(InputData[[#This Row],[DATE]], "mmm")</f>
        <v>May</v>
      </c>
      <c r="Q100">
        <f>YEAR(InputData[[#This Row],[DATE]])</f>
        <v>2021</v>
      </c>
    </row>
    <row r="101" spans="1:17" x14ac:dyDescent="0.2">
      <c r="A101" s="8">
        <v>44320</v>
      </c>
      <c r="B101" s="9" t="s">
        <v>37</v>
      </c>
      <c r="C101" s="10">
        <v>13</v>
      </c>
      <c r="D101" s="10" t="s">
        <v>106</v>
      </c>
      <c r="E101" s="10" t="s">
        <v>106</v>
      </c>
      <c r="F101" s="11">
        <v>0</v>
      </c>
      <c r="G101" t="str">
        <f>VLOOKUP(InputData[[#This Row],[PRODUCT ID]],MasterData[],2,0)</f>
        <v>Product15</v>
      </c>
      <c r="H101" t="str">
        <f>VLOOKUP(InputData[[#This Row],[PRODUCT ID]],MasterData[],3,0)</f>
        <v>Category02</v>
      </c>
      <c r="I101" t="str">
        <f t="shared" ca="1" si="1"/>
        <v>BC</v>
      </c>
      <c r="J101" t="str">
        <f>VLOOKUP(InputData[[#This Row],[PRODUCT ID]],MasterData[],4,0)</f>
        <v>No.</v>
      </c>
      <c r="K101" s="1">
        <f>VLOOKUP(InputData[[#This Row],[PRODUCT ID]],MasterData[],5,0)</f>
        <v>12</v>
      </c>
      <c r="L101" s="1">
        <f>VLOOKUP(InputData[[#This Row],[PRODUCT ID]],MasterData[],6,0)</f>
        <v>15.719999999999999</v>
      </c>
      <c r="M101" s="1">
        <f>(InputData[[#This Row],[BUYING PRICE]]*InputData[[#This Row],[QUANTITY]])</f>
        <v>156</v>
      </c>
      <c r="N101" s="1">
        <f>(InputData[[#This Row],[SELLING PRICE]]*InputData[[#This Row],[QUANTITY]])*(1-InputData[[#This Row],[DISCOUNT %]])</f>
        <v>204.35999999999999</v>
      </c>
      <c r="O101">
        <f>DAY(InputData[[#This Row],[DATE]])</f>
        <v>4</v>
      </c>
      <c r="P101" t="str">
        <f>TEXT(InputData[[#This Row],[DATE]], "mmm")</f>
        <v>May</v>
      </c>
      <c r="Q101">
        <f>YEAR(InputData[[#This Row],[DATE]])</f>
        <v>2021</v>
      </c>
    </row>
    <row r="102" spans="1:17" x14ac:dyDescent="0.2">
      <c r="A102" s="8">
        <v>44320</v>
      </c>
      <c r="B102" s="9" t="s">
        <v>35</v>
      </c>
      <c r="C102" s="10">
        <v>4</v>
      </c>
      <c r="D102" s="10" t="s">
        <v>108</v>
      </c>
      <c r="E102" s="10" t="s">
        <v>107</v>
      </c>
      <c r="F102" s="11">
        <v>0</v>
      </c>
      <c r="G102" t="str">
        <f>VLOOKUP(InputData[[#This Row],[PRODUCT ID]],MasterData[],2,0)</f>
        <v>Product14</v>
      </c>
      <c r="H102" t="str">
        <f>VLOOKUP(InputData[[#This Row],[PRODUCT ID]],MasterData[],3,0)</f>
        <v>Category02</v>
      </c>
      <c r="I102" t="str">
        <f t="shared" ca="1" si="1"/>
        <v>BC</v>
      </c>
      <c r="J102" t="str">
        <f>VLOOKUP(InputData[[#This Row],[PRODUCT ID]],MasterData[],4,0)</f>
        <v>Kg</v>
      </c>
      <c r="K102" s="1">
        <f>VLOOKUP(InputData[[#This Row],[PRODUCT ID]],MasterData[],5,0)</f>
        <v>112</v>
      </c>
      <c r="L102" s="1">
        <f>VLOOKUP(InputData[[#This Row],[PRODUCT ID]],MasterData[],6,0)</f>
        <v>146.72</v>
      </c>
      <c r="M102" s="1">
        <f>(InputData[[#This Row],[BUYING PRICE]]*InputData[[#This Row],[QUANTITY]])</f>
        <v>448</v>
      </c>
      <c r="N102" s="1">
        <f>(InputData[[#This Row],[SELLING PRICE]]*InputData[[#This Row],[QUANTITY]])*(1-InputData[[#This Row],[DISCOUNT %]])</f>
        <v>586.88</v>
      </c>
      <c r="O102">
        <f>DAY(InputData[[#This Row],[DATE]])</f>
        <v>4</v>
      </c>
      <c r="P102" t="str">
        <f>TEXT(InputData[[#This Row],[DATE]], "mmm")</f>
        <v>May</v>
      </c>
      <c r="Q102">
        <f>YEAR(InputData[[#This Row],[DATE]])</f>
        <v>2021</v>
      </c>
    </row>
    <row r="103" spans="1:17" x14ac:dyDescent="0.2">
      <c r="A103" s="8">
        <v>44321</v>
      </c>
      <c r="B103" s="9" t="s">
        <v>24</v>
      </c>
      <c r="C103" s="10">
        <v>13</v>
      </c>
      <c r="D103" s="10" t="s">
        <v>108</v>
      </c>
      <c r="E103" s="10" t="s">
        <v>107</v>
      </c>
      <c r="F103" s="11">
        <v>0</v>
      </c>
      <c r="G103" t="str">
        <f>VLOOKUP(InputData[[#This Row],[PRODUCT ID]],MasterData[],2,0)</f>
        <v>Product09</v>
      </c>
      <c r="H103" t="str">
        <f>VLOOKUP(InputData[[#This Row],[PRODUCT ID]],MasterData[],3,0)</f>
        <v>Category01</v>
      </c>
      <c r="I103" t="str">
        <f t="shared" ca="1" si="1"/>
        <v>QC</v>
      </c>
      <c r="J103" t="str">
        <f>VLOOKUP(InputData[[#This Row],[PRODUCT ID]],MasterData[],4,0)</f>
        <v>No.</v>
      </c>
      <c r="K103" s="1">
        <f>VLOOKUP(InputData[[#This Row],[PRODUCT ID]],MasterData[],5,0)</f>
        <v>6</v>
      </c>
      <c r="L103" s="1">
        <f>VLOOKUP(InputData[[#This Row],[PRODUCT ID]],MasterData[],6,0)</f>
        <v>7.8599999999999994</v>
      </c>
      <c r="M103" s="1">
        <f>(InputData[[#This Row],[BUYING PRICE]]*InputData[[#This Row],[QUANTITY]])</f>
        <v>78</v>
      </c>
      <c r="N103" s="1">
        <f>(InputData[[#This Row],[SELLING PRICE]]*InputData[[#This Row],[QUANTITY]])*(1-InputData[[#This Row],[DISCOUNT %]])</f>
        <v>102.17999999999999</v>
      </c>
      <c r="O103">
        <f>DAY(InputData[[#This Row],[DATE]])</f>
        <v>5</v>
      </c>
      <c r="P103" t="str">
        <f>TEXT(InputData[[#This Row],[DATE]], "mmm")</f>
        <v>May</v>
      </c>
      <c r="Q103">
        <f>YEAR(InputData[[#This Row],[DATE]])</f>
        <v>2021</v>
      </c>
    </row>
    <row r="104" spans="1:17" x14ac:dyDescent="0.2">
      <c r="A104" s="8">
        <v>44322</v>
      </c>
      <c r="B104" s="9" t="s">
        <v>22</v>
      </c>
      <c r="C104" s="10">
        <v>15</v>
      </c>
      <c r="D104" s="10" t="s">
        <v>108</v>
      </c>
      <c r="E104" s="10" t="s">
        <v>106</v>
      </c>
      <c r="F104" s="11">
        <v>0</v>
      </c>
      <c r="G104" t="str">
        <f>VLOOKUP(InputData[[#This Row],[PRODUCT ID]],MasterData[],2,0)</f>
        <v>Product08</v>
      </c>
      <c r="H104" t="str">
        <f>VLOOKUP(InputData[[#This Row],[PRODUCT ID]],MasterData[],3,0)</f>
        <v>Category01</v>
      </c>
      <c r="I104" t="str">
        <f t="shared" ca="1" si="1"/>
        <v>QC</v>
      </c>
      <c r="J104" t="str">
        <f>VLOOKUP(InputData[[#This Row],[PRODUCT ID]],MasterData[],4,0)</f>
        <v>Kg</v>
      </c>
      <c r="K104" s="1">
        <f>VLOOKUP(InputData[[#This Row],[PRODUCT ID]],MasterData[],5,0)</f>
        <v>83</v>
      </c>
      <c r="L104" s="1">
        <f>VLOOKUP(InputData[[#This Row],[PRODUCT ID]],MasterData[],6,0)</f>
        <v>94.62</v>
      </c>
      <c r="M104" s="1">
        <f>(InputData[[#This Row],[BUYING PRICE]]*InputData[[#This Row],[QUANTITY]])</f>
        <v>1245</v>
      </c>
      <c r="N104" s="1">
        <f>(InputData[[#This Row],[SELLING PRICE]]*InputData[[#This Row],[QUANTITY]])*(1-InputData[[#This Row],[DISCOUNT %]])</f>
        <v>1419.3000000000002</v>
      </c>
      <c r="O104">
        <f>DAY(InputData[[#This Row],[DATE]])</f>
        <v>6</v>
      </c>
      <c r="P104" t="str">
        <f>TEXT(InputData[[#This Row],[DATE]], "mmm")</f>
        <v>May</v>
      </c>
      <c r="Q104">
        <f>YEAR(InputData[[#This Row],[DATE]])</f>
        <v>2021</v>
      </c>
    </row>
    <row r="105" spans="1:17" x14ac:dyDescent="0.2">
      <c r="A105" s="8">
        <v>44322</v>
      </c>
      <c r="B105" s="9" t="s">
        <v>24</v>
      </c>
      <c r="C105" s="10">
        <v>6</v>
      </c>
      <c r="D105" s="10" t="s">
        <v>106</v>
      </c>
      <c r="E105" s="10" t="s">
        <v>106</v>
      </c>
      <c r="F105" s="11">
        <v>0</v>
      </c>
      <c r="G105" t="str">
        <f>VLOOKUP(InputData[[#This Row],[PRODUCT ID]],MasterData[],2,0)</f>
        <v>Product09</v>
      </c>
      <c r="H105" t="str">
        <f>VLOOKUP(InputData[[#This Row],[PRODUCT ID]],MasterData[],3,0)</f>
        <v>Category01</v>
      </c>
      <c r="I105" t="str">
        <f t="shared" ca="1" si="1"/>
        <v>ON</v>
      </c>
      <c r="J105" t="str">
        <f>VLOOKUP(InputData[[#This Row],[PRODUCT ID]],MasterData[],4,0)</f>
        <v>No.</v>
      </c>
      <c r="K105" s="1">
        <f>VLOOKUP(InputData[[#This Row],[PRODUCT ID]],MasterData[],5,0)</f>
        <v>6</v>
      </c>
      <c r="L105" s="1">
        <f>VLOOKUP(InputData[[#This Row],[PRODUCT ID]],MasterData[],6,0)</f>
        <v>7.8599999999999994</v>
      </c>
      <c r="M105" s="1">
        <f>(InputData[[#This Row],[BUYING PRICE]]*InputData[[#This Row],[QUANTITY]])</f>
        <v>36</v>
      </c>
      <c r="N105" s="1">
        <f>(InputData[[#This Row],[SELLING PRICE]]*InputData[[#This Row],[QUANTITY]])*(1-InputData[[#This Row],[DISCOUNT %]])</f>
        <v>47.16</v>
      </c>
      <c r="O105">
        <f>DAY(InputData[[#This Row],[DATE]])</f>
        <v>6</v>
      </c>
      <c r="P105" t="str">
        <f>TEXT(InputData[[#This Row],[DATE]], "mmm")</f>
        <v>May</v>
      </c>
      <c r="Q105">
        <f>YEAR(InputData[[#This Row],[DATE]])</f>
        <v>2021</v>
      </c>
    </row>
    <row r="106" spans="1:17" x14ac:dyDescent="0.2">
      <c r="A106" s="8">
        <v>44323</v>
      </c>
      <c r="B106" s="9" t="s">
        <v>43</v>
      </c>
      <c r="C106" s="10">
        <v>1</v>
      </c>
      <c r="D106" s="10" t="s">
        <v>108</v>
      </c>
      <c r="E106" s="10" t="s">
        <v>107</v>
      </c>
      <c r="F106" s="11">
        <v>0</v>
      </c>
      <c r="G106" t="str">
        <f>VLOOKUP(InputData[[#This Row],[PRODUCT ID]],MasterData[],2,0)</f>
        <v>Product18</v>
      </c>
      <c r="H106" t="str">
        <f>VLOOKUP(InputData[[#This Row],[PRODUCT ID]],MasterData[],3,0)</f>
        <v>Category02</v>
      </c>
      <c r="I106" t="str">
        <f t="shared" ca="1" si="1"/>
        <v>ON</v>
      </c>
      <c r="J106" t="str">
        <f>VLOOKUP(InputData[[#This Row],[PRODUCT ID]],MasterData[],4,0)</f>
        <v>No.</v>
      </c>
      <c r="K106" s="1">
        <f>VLOOKUP(InputData[[#This Row],[PRODUCT ID]],MasterData[],5,0)</f>
        <v>37</v>
      </c>
      <c r="L106" s="1">
        <f>VLOOKUP(InputData[[#This Row],[PRODUCT ID]],MasterData[],6,0)</f>
        <v>49.21</v>
      </c>
      <c r="M106" s="1">
        <f>(InputData[[#This Row],[BUYING PRICE]]*InputData[[#This Row],[QUANTITY]])</f>
        <v>37</v>
      </c>
      <c r="N106" s="1">
        <f>(InputData[[#This Row],[SELLING PRICE]]*InputData[[#This Row],[QUANTITY]])*(1-InputData[[#This Row],[DISCOUNT %]])</f>
        <v>49.21</v>
      </c>
      <c r="O106">
        <f>DAY(InputData[[#This Row],[DATE]])</f>
        <v>7</v>
      </c>
      <c r="P106" t="str">
        <f>TEXT(InputData[[#This Row],[DATE]], "mmm")</f>
        <v>May</v>
      </c>
      <c r="Q106">
        <f>YEAR(InputData[[#This Row],[DATE]])</f>
        <v>2021</v>
      </c>
    </row>
    <row r="107" spans="1:17" x14ac:dyDescent="0.2">
      <c r="A107" s="8">
        <v>44325</v>
      </c>
      <c r="B107" s="9" t="s">
        <v>39</v>
      </c>
      <c r="C107" s="10">
        <v>6</v>
      </c>
      <c r="D107" s="10" t="s">
        <v>106</v>
      </c>
      <c r="E107" s="10" t="s">
        <v>106</v>
      </c>
      <c r="F107" s="11">
        <v>0</v>
      </c>
      <c r="G107" t="str">
        <f>VLOOKUP(InputData[[#This Row],[PRODUCT ID]],MasterData[],2,0)</f>
        <v>Product16</v>
      </c>
      <c r="H107" t="str">
        <f>VLOOKUP(InputData[[#This Row],[PRODUCT ID]],MasterData[],3,0)</f>
        <v>Category02</v>
      </c>
      <c r="I107" t="str">
        <f t="shared" ca="1" si="1"/>
        <v>QC</v>
      </c>
      <c r="J107" t="str">
        <f>VLOOKUP(InputData[[#This Row],[PRODUCT ID]],MasterData[],4,0)</f>
        <v>No.</v>
      </c>
      <c r="K107" s="1">
        <f>VLOOKUP(InputData[[#This Row],[PRODUCT ID]],MasterData[],5,0)</f>
        <v>13</v>
      </c>
      <c r="L107" s="1">
        <f>VLOOKUP(InputData[[#This Row],[PRODUCT ID]],MasterData[],6,0)</f>
        <v>16.64</v>
      </c>
      <c r="M107" s="1">
        <f>(InputData[[#This Row],[BUYING PRICE]]*InputData[[#This Row],[QUANTITY]])</f>
        <v>78</v>
      </c>
      <c r="N107" s="1">
        <f>(InputData[[#This Row],[SELLING PRICE]]*InputData[[#This Row],[QUANTITY]])*(1-InputData[[#This Row],[DISCOUNT %]])</f>
        <v>99.84</v>
      </c>
      <c r="O107">
        <f>DAY(InputData[[#This Row],[DATE]])</f>
        <v>9</v>
      </c>
      <c r="P107" t="str">
        <f>TEXT(InputData[[#This Row],[DATE]], "mmm")</f>
        <v>May</v>
      </c>
      <c r="Q107">
        <f>YEAR(InputData[[#This Row],[DATE]])</f>
        <v>2021</v>
      </c>
    </row>
    <row r="108" spans="1:17" x14ac:dyDescent="0.2">
      <c r="A108" s="8">
        <v>44325</v>
      </c>
      <c r="B108" s="9" t="s">
        <v>65</v>
      </c>
      <c r="C108" s="10">
        <v>8</v>
      </c>
      <c r="D108" s="10" t="s">
        <v>108</v>
      </c>
      <c r="E108" s="10" t="s">
        <v>107</v>
      </c>
      <c r="F108" s="11">
        <v>0</v>
      </c>
      <c r="G108" t="str">
        <f>VLOOKUP(InputData[[#This Row],[PRODUCT ID]],MasterData[],2,0)</f>
        <v>Product28</v>
      </c>
      <c r="H108" t="str">
        <f>VLOOKUP(InputData[[#This Row],[PRODUCT ID]],MasterData[],3,0)</f>
        <v>Category04</v>
      </c>
      <c r="I108" t="str">
        <f t="shared" ca="1" si="1"/>
        <v>MB</v>
      </c>
      <c r="J108" t="str">
        <f>VLOOKUP(InputData[[#This Row],[PRODUCT ID]],MasterData[],4,0)</f>
        <v>No.</v>
      </c>
      <c r="K108" s="1">
        <f>VLOOKUP(InputData[[#This Row],[PRODUCT ID]],MasterData[],5,0)</f>
        <v>37</v>
      </c>
      <c r="L108" s="1">
        <f>VLOOKUP(InputData[[#This Row],[PRODUCT ID]],MasterData[],6,0)</f>
        <v>41.81</v>
      </c>
      <c r="M108" s="1">
        <f>(InputData[[#This Row],[BUYING PRICE]]*InputData[[#This Row],[QUANTITY]])</f>
        <v>296</v>
      </c>
      <c r="N108" s="1">
        <f>(InputData[[#This Row],[SELLING PRICE]]*InputData[[#This Row],[QUANTITY]])*(1-InputData[[#This Row],[DISCOUNT %]])</f>
        <v>334.48</v>
      </c>
      <c r="O108">
        <f>DAY(InputData[[#This Row],[DATE]])</f>
        <v>9</v>
      </c>
      <c r="P108" t="str">
        <f>TEXT(InputData[[#This Row],[DATE]], "mmm")</f>
        <v>May</v>
      </c>
      <c r="Q108">
        <f>YEAR(InputData[[#This Row],[DATE]])</f>
        <v>2021</v>
      </c>
    </row>
    <row r="109" spans="1:17" x14ac:dyDescent="0.2">
      <c r="A109" s="8">
        <v>44328</v>
      </c>
      <c r="B109" s="9" t="s">
        <v>39</v>
      </c>
      <c r="C109" s="10">
        <v>3</v>
      </c>
      <c r="D109" s="10" t="s">
        <v>108</v>
      </c>
      <c r="E109" s="10" t="s">
        <v>106</v>
      </c>
      <c r="F109" s="11">
        <v>0</v>
      </c>
      <c r="G109" t="str">
        <f>VLOOKUP(InputData[[#This Row],[PRODUCT ID]],MasterData[],2,0)</f>
        <v>Product16</v>
      </c>
      <c r="H109" t="str">
        <f>VLOOKUP(InputData[[#This Row],[PRODUCT ID]],MasterData[],3,0)</f>
        <v>Category02</v>
      </c>
      <c r="I109" t="str">
        <f t="shared" ca="1" si="1"/>
        <v>ON</v>
      </c>
      <c r="J109" t="str">
        <f>VLOOKUP(InputData[[#This Row],[PRODUCT ID]],MasterData[],4,0)</f>
        <v>No.</v>
      </c>
      <c r="K109" s="1">
        <f>VLOOKUP(InputData[[#This Row],[PRODUCT ID]],MasterData[],5,0)</f>
        <v>13</v>
      </c>
      <c r="L109" s="1">
        <f>VLOOKUP(InputData[[#This Row],[PRODUCT ID]],MasterData[],6,0)</f>
        <v>16.64</v>
      </c>
      <c r="M109" s="1">
        <f>(InputData[[#This Row],[BUYING PRICE]]*InputData[[#This Row],[QUANTITY]])</f>
        <v>39</v>
      </c>
      <c r="N109" s="1">
        <f>(InputData[[#This Row],[SELLING PRICE]]*InputData[[#This Row],[QUANTITY]])*(1-InputData[[#This Row],[DISCOUNT %]])</f>
        <v>49.92</v>
      </c>
      <c r="O109">
        <f>DAY(InputData[[#This Row],[DATE]])</f>
        <v>12</v>
      </c>
      <c r="P109" t="str">
        <f>TEXT(InputData[[#This Row],[DATE]], "mmm")</f>
        <v>May</v>
      </c>
      <c r="Q109">
        <f>YEAR(InputData[[#This Row],[DATE]])</f>
        <v>2021</v>
      </c>
    </row>
    <row r="110" spans="1:17" x14ac:dyDescent="0.2">
      <c r="A110" s="8">
        <v>44328</v>
      </c>
      <c r="B110" s="9" t="s">
        <v>79</v>
      </c>
      <c r="C110" s="10">
        <v>15</v>
      </c>
      <c r="D110" s="10" t="s">
        <v>108</v>
      </c>
      <c r="E110" s="10" t="s">
        <v>106</v>
      </c>
      <c r="F110" s="11">
        <v>0</v>
      </c>
      <c r="G110" t="str">
        <f>VLOOKUP(InputData[[#This Row],[PRODUCT ID]],MasterData[],2,0)</f>
        <v>Product35</v>
      </c>
      <c r="H110" t="str">
        <f>VLOOKUP(InputData[[#This Row],[PRODUCT ID]],MasterData[],3,0)</f>
        <v>Category04</v>
      </c>
      <c r="I110" t="str">
        <f t="shared" ca="1" si="1"/>
        <v>ON</v>
      </c>
      <c r="J110" t="str">
        <f>VLOOKUP(InputData[[#This Row],[PRODUCT ID]],MasterData[],4,0)</f>
        <v>No.</v>
      </c>
      <c r="K110" s="1">
        <f>VLOOKUP(InputData[[#This Row],[PRODUCT ID]],MasterData[],5,0)</f>
        <v>5</v>
      </c>
      <c r="L110" s="1">
        <f>VLOOKUP(InputData[[#This Row],[PRODUCT ID]],MasterData[],6,0)</f>
        <v>6.7</v>
      </c>
      <c r="M110" s="1">
        <f>(InputData[[#This Row],[BUYING PRICE]]*InputData[[#This Row],[QUANTITY]])</f>
        <v>75</v>
      </c>
      <c r="N110" s="1">
        <f>(InputData[[#This Row],[SELLING PRICE]]*InputData[[#This Row],[QUANTITY]])*(1-InputData[[#This Row],[DISCOUNT %]])</f>
        <v>100.5</v>
      </c>
      <c r="O110">
        <f>DAY(InputData[[#This Row],[DATE]])</f>
        <v>12</v>
      </c>
      <c r="P110" t="str">
        <f>TEXT(InputData[[#This Row],[DATE]], "mmm")</f>
        <v>May</v>
      </c>
      <c r="Q110">
        <f>YEAR(InputData[[#This Row],[DATE]])</f>
        <v>2021</v>
      </c>
    </row>
    <row r="111" spans="1:17" x14ac:dyDescent="0.2">
      <c r="A111" s="8">
        <v>44329</v>
      </c>
      <c r="B111" s="9" t="s">
        <v>67</v>
      </c>
      <c r="C111" s="10">
        <v>4</v>
      </c>
      <c r="D111" s="10" t="s">
        <v>108</v>
      </c>
      <c r="E111" s="10" t="s">
        <v>106</v>
      </c>
      <c r="F111" s="11">
        <v>0</v>
      </c>
      <c r="G111" t="str">
        <f>VLOOKUP(InputData[[#This Row],[PRODUCT ID]],MasterData[],2,0)</f>
        <v>Product29</v>
      </c>
      <c r="H111" t="str">
        <f>VLOOKUP(InputData[[#This Row],[PRODUCT ID]],MasterData[],3,0)</f>
        <v>Category04</v>
      </c>
      <c r="I111" t="str">
        <f t="shared" ca="1" si="1"/>
        <v>QC</v>
      </c>
      <c r="J111" t="str">
        <f>VLOOKUP(InputData[[#This Row],[PRODUCT ID]],MasterData[],4,0)</f>
        <v>Lt</v>
      </c>
      <c r="K111" s="1">
        <f>VLOOKUP(InputData[[#This Row],[PRODUCT ID]],MasterData[],5,0)</f>
        <v>47</v>
      </c>
      <c r="L111" s="1">
        <f>VLOOKUP(InputData[[#This Row],[PRODUCT ID]],MasterData[],6,0)</f>
        <v>53.11</v>
      </c>
      <c r="M111" s="1">
        <f>(InputData[[#This Row],[BUYING PRICE]]*InputData[[#This Row],[QUANTITY]])</f>
        <v>188</v>
      </c>
      <c r="N111" s="1">
        <f>(InputData[[#This Row],[SELLING PRICE]]*InputData[[#This Row],[QUANTITY]])*(1-InputData[[#This Row],[DISCOUNT %]])</f>
        <v>212.44</v>
      </c>
      <c r="O111">
        <f>DAY(InputData[[#This Row],[DATE]])</f>
        <v>13</v>
      </c>
      <c r="P111" t="str">
        <f>TEXT(InputData[[#This Row],[DATE]], "mmm")</f>
        <v>May</v>
      </c>
      <c r="Q111">
        <f>YEAR(InputData[[#This Row],[DATE]])</f>
        <v>2021</v>
      </c>
    </row>
    <row r="112" spans="1:17" x14ac:dyDescent="0.2">
      <c r="A112" s="8">
        <v>44336</v>
      </c>
      <c r="B112" s="9" t="s">
        <v>94</v>
      </c>
      <c r="C112" s="10">
        <v>2</v>
      </c>
      <c r="D112" s="10" t="s">
        <v>106</v>
      </c>
      <c r="E112" s="10" t="s">
        <v>107</v>
      </c>
      <c r="F112" s="11">
        <v>0</v>
      </c>
      <c r="G112" t="str">
        <f>VLOOKUP(InputData[[#This Row],[PRODUCT ID]],MasterData[],2,0)</f>
        <v>Product42</v>
      </c>
      <c r="H112" t="str">
        <f>VLOOKUP(InputData[[#This Row],[PRODUCT ID]],MasterData[],3,0)</f>
        <v>Category05</v>
      </c>
      <c r="I112" t="str">
        <f t="shared" ca="1" si="1"/>
        <v>BC</v>
      </c>
      <c r="J112" t="str">
        <f>VLOOKUP(InputData[[#This Row],[PRODUCT ID]],MasterData[],4,0)</f>
        <v>Ft</v>
      </c>
      <c r="K112" s="1">
        <f>VLOOKUP(InputData[[#This Row],[PRODUCT ID]],MasterData[],5,0)</f>
        <v>120</v>
      </c>
      <c r="L112" s="1">
        <f>VLOOKUP(InputData[[#This Row],[PRODUCT ID]],MasterData[],6,0)</f>
        <v>162</v>
      </c>
      <c r="M112" s="1">
        <f>(InputData[[#This Row],[BUYING PRICE]]*InputData[[#This Row],[QUANTITY]])</f>
        <v>240</v>
      </c>
      <c r="N112" s="1">
        <f>(InputData[[#This Row],[SELLING PRICE]]*InputData[[#This Row],[QUANTITY]])*(1-InputData[[#This Row],[DISCOUNT %]])</f>
        <v>324</v>
      </c>
      <c r="O112">
        <f>DAY(InputData[[#This Row],[DATE]])</f>
        <v>20</v>
      </c>
      <c r="P112" t="str">
        <f>TEXT(InputData[[#This Row],[DATE]], "mmm")</f>
        <v>May</v>
      </c>
      <c r="Q112">
        <f>YEAR(InputData[[#This Row],[DATE]])</f>
        <v>2021</v>
      </c>
    </row>
    <row r="113" spans="1:17" x14ac:dyDescent="0.2">
      <c r="A113" s="8">
        <v>44339</v>
      </c>
      <c r="B113" s="9" t="s">
        <v>90</v>
      </c>
      <c r="C113" s="10">
        <v>11</v>
      </c>
      <c r="D113" s="10" t="s">
        <v>108</v>
      </c>
      <c r="E113" s="10" t="s">
        <v>106</v>
      </c>
      <c r="F113" s="11">
        <v>0</v>
      </c>
      <c r="G113" t="str">
        <f>VLOOKUP(InputData[[#This Row],[PRODUCT ID]],MasterData[],2,0)</f>
        <v>Product40</v>
      </c>
      <c r="H113" t="str">
        <f>VLOOKUP(InputData[[#This Row],[PRODUCT ID]],MasterData[],3,0)</f>
        <v>Category05</v>
      </c>
      <c r="I113" t="str">
        <f t="shared" ca="1" si="1"/>
        <v>QC</v>
      </c>
      <c r="J113" t="str">
        <f>VLOOKUP(InputData[[#This Row],[PRODUCT ID]],MasterData[],4,0)</f>
        <v>Kg</v>
      </c>
      <c r="K113" s="1">
        <f>VLOOKUP(InputData[[#This Row],[PRODUCT ID]],MasterData[],5,0)</f>
        <v>90</v>
      </c>
      <c r="L113" s="1">
        <f>VLOOKUP(InputData[[#This Row],[PRODUCT ID]],MasterData[],6,0)</f>
        <v>115.2</v>
      </c>
      <c r="M113" s="1">
        <f>(InputData[[#This Row],[BUYING PRICE]]*InputData[[#This Row],[QUANTITY]])</f>
        <v>990</v>
      </c>
      <c r="N113" s="1">
        <f>(InputData[[#This Row],[SELLING PRICE]]*InputData[[#This Row],[QUANTITY]])*(1-InputData[[#This Row],[DISCOUNT %]])</f>
        <v>1267.2</v>
      </c>
      <c r="O113">
        <f>DAY(InputData[[#This Row],[DATE]])</f>
        <v>23</v>
      </c>
      <c r="P113" t="str">
        <f>TEXT(InputData[[#This Row],[DATE]], "mmm")</f>
        <v>May</v>
      </c>
      <c r="Q113">
        <f>YEAR(InputData[[#This Row],[DATE]])</f>
        <v>2021</v>
      </c>
    </row>
    <row r="114" spans="1:17" x14ac:dyDescent="0.2">
      <c r="A114" s="8">
        <v>44346</v>
      </c>
      <c r="B114" s="9" t="s">
        <v>54</v>
      </c>
      <c r="C114" s="10">
        <v>13</v>
      </c>
      <c r="D114" s="10" t="s">
        <v>106</v>
      </c>
      <c r="E114" s="10" t="s">
        <v>106</v>
      </c>
      <c r="F114" s="11">
        <v>0</v>
      </c>
      <c r="G114" t="str">
        <f>VLOOKUP(InputData[[#This Row],[PRODUCT ID]],MasterData[],2,0)</f>
        <v>Product23</v>
      </c>
      <c r="H114" t="str">
        <f>VLOOKUP(InputData[[#This Row],[PRODUCT ID]],MasterData[],3,0)</f>
        <v>Category03</v>
      </c>
      <c r="I114" t="str">
        <f t="shared" ca="1" si="1"/>
        <v>MB</v>
      </c>
      <c r="J114" t="str">
        <f>VLOOKUP(InputData[[#This Row],[PRODUCT ID]],MasterData[],4,0)</f>
        <v>Ft</v>
      </c>
      <c r="K114" s="1">
        <f>VLOOKUP(InputData[[#This Row],[PRODUCT ID]],MasterData[],5,0)</f>
        <v>141</v>
      </c>
      <c r="L114" s="1">
        <f>VLOOKUP(InputData[[#This Row],[PRODUCT ID]],MasterData[],6,0)</f>
        <v>149.46</v>
      </c>
      <c r="M114" s="1">
        <f>(InputData[[#This Row],[BUYING PRICE]]*InputData[[#This Row],[QUANTITY]])</f>
        <v>1833</v>
      </c>
      <c r="N114" s="1">
        <f>(InputData[[#This Row],[SELLING PRICE]]*InputData[[#This Row],[QUANTITY]])*(1-InputData[[#This Row],[DISCOUNT %]])</f>
        <v>1942.98</v>
      </c>
      <c r="O114">
        <f>DAY(InputData[[#This Row],[DATE]])</f>
        <v>30</v>
      </c>
      <c r="P114" t="str">
        <f>TEXT(InputData[[#This Row],[DATE]], "mmm")</f>
        <v>May</v>
      </c>
      <c r="Q114">
        <f>YEAR(InputData[[#This Row],[DATE]])</f>
        <v>2021</v>
      </c>
    </row>
    <row r="115" spans="1:17" x14ac:dyDescent="0.2">
      <c r="A115" s="8">
        <v>44346</v>
      </c>
      <c r="B115" s="9" t="s">
        <v>33</v>
      </c>
      <c r="C115" s="10">
        <v>6</v>
      </c>
      <c r="D115" s="10" t="s">
        <v>106</v>
      </c>
      <c r="E115" s="10" t="s">
        <v>107</v>
      </c>
      <c r="F115" s="11">
        <v>0</v>
      </c>
      <c r="G115" t="str">
        <f>VLOOKUP(InputData[[#This Row],[PRODUCT ID]],MasterData[],2,0)</f>
        <v>Product13</v>
      </c>
      <c r="H115" t="str">
        <f>VLOOKUP(InputData[[#This Row],[PRODUCT ID]],MasterData[],3,0)</f>
        <v>Category02</v>
      </c>
      <c r="I115" t="str">
        <f t="shared" ca="1" si="1"/>
        <v>ON</v>
      </c>
      <c r="J115" t="str">
        <f>VLOOKUP(InputData[[#This Row],[PRODUCT ID]],MasterData[],4,0)</f>
        <v>Kg</v>
      </c>
      <c r="K115" s="1">
        <f>VLOOKUP(InputData[[#This Row],[PRODUCT ID]],MasterData[],5,0)</f>
        <v>112</v>
      </c>
      <c r="L115" s="1">
        <f>VLOOKUP(InputData[[#This Row],[PRODUCT ID]],MasterData[],6,0)</f>
        <v>122.08</v>
      </c>
      <c r="M115" s="1">
        <f>(InputData[[#This Row],[BUYING PRICE]]*InputData[[#This Row],[QUANTITY]])</f>
        <v>672</v>
      </c>
      <c r="N115" s="1">
        <f>(InputData[[#This Row],[SELLING PRICE]]*InputData[[#This Row],[QUANTITY]])*(1-InputData[[#This Row],[DISCOUNT %]])</f>
        <v>732.48</v>
      </c>
      <c r="O115">
        <f>DAY(InputData[[#This Row],[DATE]])</f>
        <v>30</v>
      </c>
      <c r="P115" t="str">
        <f>TEXT(InputData[[#This Row],[DATE]], "mmm")</f>
        <v>May</v>
      </c>
      <c r="Q115">
        <f>YEAR(InputData[[#This Row],[DATE]])</f>
        <v>2021</v>
      </c>
    </row>
    <row r="116" spans="1:17" x14ac:dyDescent="0.2">
      <c r="A116" s="8">
        <v>44350</v>
      </c>
      <c r="B116" s="9" t="s">
        <v>50</v>
      </c>
      <c r="C116" s="10">
        <v>10</v>
      </c>
      <c r="D116" s="10" t="s">
        <v>108</v>
      </c>
      <c r="E116" s="10" t="s">
        <v>107</v>
      </c>
      <c r="F116" s="11">
        <v>0</v>
      </c>
      <c r="G116" t="str">
        <f>VLOOKUP(InputData[[#This Row],[PRODUCT ID]],MasterData[],2,0)</f>
        <v>Product21</v>
      </c>
      <c r="H116" t="str">
        <f>VLOOKUP(InputData[[#This Row],[PRODUCT ID]],MasterData[],3,0)</f>
        <v>Category03</v>
      </c>
      <c r="I116" t="str">
        <f t="shared" ca="1" si="1"/>
        <v>BC</v>
      </c>
      <c r="J116" t="str">
        <f>VLOOKUP(InputData[[#This Row],[PRODUCT ID]],MasterData[],4,0)</f>
        <v>Ft</v>
      </c>
      <c r="K116" s="1">
        <f>VLOOKUP(InputData[[#This Row],[PRODUCT ID]],MasterData[],5,0)</f>
        <v>126</v>
      </c>
      <c r="L116" s="1">
        <f>VLOOKUP(InputData[[#This Row],[PRODUCT ID]],MasterData[],6,0)</f>
        <v>162.54</v>
      </c>
      <c r="M116" s="1">
        <f>(InputData[[#This Row],[BUYING PRICE]]*InputData[[#This Row],[QUANTITY]])</f>
        <v>1260</v>
      </c>
      <c r="N116" s="1">
        <f>(InputData[[#This Row],[SELLING PRICE]]*InputData[[#This Row],[QUANTITY]])*(1-InputData[[#This Row],[DISCOUNT %]])</f>
        <v>1625.3999999999999</v>
      </c>
      <c r="O116">
        <f>DAY(InputData[[#This Row],[DATE]])</f>
        <v>3</v>
      </c>
      <c r="P116" t="str">
        <f>TEXT(InputData[[#This Row],[DATE]], "mmm")</f>
        <v>Jun</v>
      </c>
      <c r="Q116">
        <f>YEAR(InputData[[#This Row],[DATE]])</f>
        <v>2021</v>
      </c>
    </row>
    <row r="117" spans="1:17" x14ac:dyDescent="0.2">
      <c r="A117" s="8">
        <v>44351</v>
      </c>
      <c r="B117" s="9" t="s">
        <v>47</v>
      </c>
      <c r="C117" s="10">
        <v>8</v>
      </c>
      <c r="D117" s="10" t="s">
        <v>105</v>
      </c>
      <c r="E117" s="10" t="s">
        <v>106</v>
      </c>
      <c r="F117" s="11">
        <v>0</v>
      </c>
      <c r="G117" t="str">
        <f>VLOOKUP(InputData[[#This Row],[PRODUCT ID]],MasterData[],2,0)</f>
        <v>Product20</v>
      </c>
      <c r="H117" t="str">
        <f>VLOOKUP(InputData[[#This Row],[PRODUCT ID]],MasterData[],3,0)</f>
        <v>Category03</v>
      </c>
      <c r="I117" t="str">
        <f t="shared" ca="1" si="1"/>
        <v>MB</v>
      </c>
      <c r="J117" t="str">
        <f>VLOOKUP(InputData[[#This Row],[PRODUCT ID]],MasterData[],4,0)</f>
        <v>Lt</v>
      </c>
      <c r="K117" s="1">
        <f>VLOOKUP(InputData[[#This Row],[PRODUCT ID]],MasterData[],5,0)</f>
        <v>61</v>
      </c>
      <c r="L117" s="1">
        <f>VLOOKUP(InputData[[#This Row],[PRODUCT ID]],MasterData[],6,0)</f>
        <v>76.25</v>
      </c>
      <c r="M117" s="1">
        <f>(InputData[[#This Row],[BUYING PRICE]]*InputData[[#This Row],[QUANTITY]])</f>
        <v>488</v>
      </c>
      <c r="N117" s="1">
        <f>(InputData[[#This Row],[SELLING PRICE]]*InputData[[#This Row],[QUANTITY]])*(1-InputData[[#This Row],[DISCOUNT %]])</f>
        <v>610</v>
      </c>
      <c r="O117">
        <f>DAY(InputData[[#This Row],[DATE]])</f>
        <v>4</v>
      </c>
      <c r="P117" t="str">
        <f>TEXT(InputData[[#This Row],[DATE]], "mmm")</f>
        <v>Jun</v>
      </c>
      <c r="Q117">
        <f>YEAR(InputData[[#This Row],[DATE]])</f>
        <v>2021</v>
      </c>
    </row>
    <row r="118" spans="1:17" x14ac:dyDescent="0.2">
      <c r="A118" s="8">
        <v>44351</v>
      </c>
      <c r="B118" s="9" t="s">
        <v>47</v>
      </c>
      <c r="C118" s="10">
        <v>12</v>
      </c>
      <c r="D118" s="10" t="s">
        <v>106</v>
      </c>
      <c r="E118" s="10" t="s">
        <v>107</v>
      </c>
      <c r="F118" s="11">
        <v>0</v>
      </c>
      <c r="G118" t="str">
        <f>VLOOKUP(InputData[[#This Row],[PRODUCT ID]],MasterData[],2,0)</f>
        <v>Product20</v>
      </c>
      <c r="H118" t="str">
        <f>VLOOKUP(InputData[[#This Row],[PRODUCT ID]],MasterData[],3,0)</f>
        <v>Category03</v>
      </c>
      <c r="I118" t="str">
        <f t="shared" ca="1" si="1"/>
        <v>SK</v>
      </c>
      <c r="J118" t="str">
        <f>VLOOKUP(InputData[[#This Row],[PRODUCT ID]],MasterData[],4,0)</f>
        <v>Lt</v>
      </c>
      <c r="K118" s="1">
        <f>VLOOKUP(InputData[[#This Row],[PRODUCT ID]],MasterData[],5,0)</f>
        <v>61</v>
      </c>
      <c r="L118" s="1">
        <f>VLOOKUP(InputData[[#This Row],[PRODUCT ID]],MasterData[],6,0)</f>
        <v>76.25</v>
      </c>
      <c r="M118" s="1">
        <f>(InputData[[#This Row],[BUYING PRICE]]*InputData[[#This Row],[QUANTITY]])</f>
        <v>732</v>
      </c>
      <c r="N118" s="1">
        <f>(InputData[[#This Row],[SELLING PRICE]]*InputData[[#This Row],[QUANTITY]])*(1-InputData[[#This Row],[DISCOUNT %]])</f>
        <v>915</v>
      </c>
      <c r="O118">
        <f>DAY(InputData[[#This Row],[DATE]])</f>
        <v>4</v>
      </c>
      <c r="P118" t="str">
        <f>TEXT(InputData[[#This Row],[DATE]], "mmm")</f>
        <v>Jun</v>
      </c>
      <c r="Q118">
        <f>YEAR(InputData[[#This Row],[DATE]])</f>
        <v>2021</v>
      </c>
    </row>
    <row r="119" spans="1:17" x14ac:dyDescent="0.2">
      <c r="A119" s="8">
        <v>44352</v>
      </c>
      <c r="B119" s="9" t="s">
        <v>52</v>
      </c>
      <c r="C119" s="10">
        <v>15</v>
      </c>
      <c r="D119" s="10" t="s">
        <v>105</v>
      </c>
      <c r="E119" s="10" t="s">
        <v>106</v>
      </c>
      <c r="F119" s="11">
        <v>0</v>
      </c>
      <c r="G119" t="str">
        <f>VLOOKUP(InputData[[#This Row],[PRODUCT ID]],MasterData[],2,0)</f>
        <v>Product22</v>
      </c>
      <c r="H119" t="str">
        <f>VLOOKUP(InputData[[#This Row],[PRODUCT ID]],MasterData[],3,0)</f>
        <v>Category03</v>
      </c>
      <c r="I119" t="str">
        <f t="shared" ca="1" si="1"/>
        <v>MB</v>
      </c>
      <c r="J119" t="str">
        <f>VLOOKUP(InputData[[#This Row],[PRODUCT ID]],MasterData[],4,0)</f>
        <v>Ft</v>
      </c>
      <c r="K119" s="1">
        <f>VLOOKUP(InputData[[#This Row],[PRODUCT ID]],MasterData[],5,0)</f>
        <v>121</v>
      </c>
      <c r="L119" s="1">
        <f>VLOOKUP(InputData[[#This Row],[PRODUCT ID]],MasterData[],6,0)</f>
        <v>141.57</v>
      </c>
      <c r="M119" s="1">
        <f>(InputData[[#This Row],[BUYING PRICE]]*InputData[[#This Row],[QUANTITY]])</f>
        <v>1815</v>
      </c>
      <c r="N119" s="1">
        <f>(InputData[[#This Row],[SELLING PRICE]]*InputData[[#This Row],[QUANTITY]])*(1-InputData[[#This Row],[DISCOUNT %]])</f>
        <v>2123.5499999999997</v>
      </c>
      <c r="O119">
        <f>DAY(InputData[[#This Row],[DATE]])</f>
        <v>5</v>
      </c>
      <c r="P119" t="str">
        <f>TEXT(InputData[[#This Row],[DATE]], "mmm")</f>
        <v>Jun</v>
      </c>
      <c r="Q119">
        <f>YEAR(InputData[[#This Row],[DATE]])</f>
        <v>2021</v>
      </c>
    </row>
    <row r="120" spans="1:17" x14ac:dyDescent="0.2">
      <c r="A120" s="8">
        <v>44352</v>
      </c>
      <c r="B120" s="9" t="s">
        <v>79</v>
      </c>
      <c r="C120" s="10">
        <v>10</v>
      </c>
      <c r="D120" s="10" t="s">
        <v>108</v>
      </c>
      <c r="E120" s="10" t="s">
        <v>106</v>
      </c>
      <c r="F120" s="11">
        <v>0</v>
      </c>
      <c r="G120" t="str">
        <f>VLOOKUP(InputData[[#This Row],[PRODUCT ID]],MasterData[],2,0)</f>
        <v>Product35</v>
      </c>
      <c r="H120" t="str">
        <f>VLOOKUP(InputData[[#This Row],[PRODUCT ID]],MasterData[],3,0)</f>
        <v>Category04</v>
      </c>
      <c r="I120" t="str">
        <f t="shared" ca="1" si="1"/>
        <v>QC</v>
      </c>
      <c r="J120" t="str">
        <f>VLOOKUP(InputData[[#This Row],[PRODUCT ID]],MasterData[],4,0)</f>
        <v>No.</v>
      </c>
      <c r="K120" s="1">
        <f>VLOOKUP(InputData[[#This Row],[PRODUCT ID]],MasterData[],5,0)</f>
        <v>5</v>
      </c>
      <c r="L120" s="1">
        <f>VLOOKUP(InputData[[#This Row],[PRODUCT ID]],MasterData[],6,0)</f>
        <v>6.7</v>
      </c>
      <c r="M120" s="1">
        <f>(InputData[[#This Row],[BUYING PRICE]]*InputData[[#This Row],[QUANTITY]])</f>
        <v>50</v>
      </c>
      <c r="N120" s="1">
        <f>(InputData[[#This Row],[SELLING PRICE]]*InputData[[#This Row],[QUANTITY]])*(1-InputData[[#This Row],[DISCOUNT %]])</f>
        <v>67</v>
      </c>
      <c r="O120">
        <f>DAY(InputData[[#This Row],[DATE]])</f>
        <v>5</v>
      </c>
      <c r="P120" t="str">
        <f>TEXT(InputData[[#This Row],[DATE]], "mmm")</f>
        <v>Jun</v>
      </c>
      <c r="Q120">
        <f>YEAR(InputData[[#This Row],[DATE]])</f>
        <v>2021</v>
      </c>
    </row>
    <row r="121" spans="1:17" x14ac:dyDescent="0.2">
      <c r="A121" s="8">
        <v>44353</v>
      </c>
      <c r="B121" s="9" t="s">
        <v>75</v>
      </c>
      <c r="C121" s="10">
        <v>6</v>
      </c>
      <c r="D121" s="10" t="s">
        <v>108</v>
      </c>
      <c r="E121" s="10" t="s">
        <v>106</v>
      </c>
      <c r="F121" s="11">
        <v>0</v>
      </c>
      <c r="G121" t="str">
        <f>VLOOKUP(InputData[[#This Row],[PRODUCT ID]],MasterData[],2,0)</f>
        <v>Product33</v>
      </c>
      <c r="H121" t="str">
        <f>VLOOKUP(InputData[[#This Row],[PRODUCT ID]],MasterData[],3,0)</f>
        <v>Category04</v>
      </c>
      <c r="I121" t="str">
        <f t="shared" ca="1" si="1"/>
        <v>QC</v>
      </c>
      <c r="J121" t="str">
        <f>VLOOKUP(InputData[[#This Row],[PRODUCT ID]],MasterData[],4,0)</f>
        <v>Kg</v>
      </c>
      <c r="K121" s="1">
        <f>VLOOKUP(InputData[[#This Row],[PRODUCT ID]],MasterData[],5,0)</f>
        <v>95</v>
      </c>
      <c r="L121" s="1">
        <f>VLOOKUP(InputData[[#This Row],[PRODUCT ID]],MasterData[],6,0)</f>
        <v>119.7</v>
      </c>
      <c r="M121" s="1">
        <f>(InputData[[#This Row],[BUYING PRICE]]*InputData[[#This Row],[QUANTITY]])</f>
        <v>570</v>
      </c>
      <c r="N121" s="1">
        <f>(InputData[[#This Row],[SELLING PRICE]]*InputData[[#This Row],[QUANTITY]])*(1-InputData[[#This Row],[DISCOUNT %]])</f>
        <v>718.2</v>
      </c>
      <c r="O121">
        <f>DAY(InputData[[#This Row],[DATE]])</f>
        <v>6</v>
      </c>
      <c r="P121" t="str">
        <f>TEXT(InputData[[#This Row],[DATE]], "mmm")</f>
        <v>Jun</v>
      </c>
      <c r="Q121">
        <f>YEAR(InputData[[#This Row],[DATE]])</f>
        <v>2021</v>
      </c>
    </row>
    <row r="122" spans="1:17" x14ac:dyDescent="0.2">
      <c r="A122" s="8">
        <v>44355</v>
      </c>
      <c r="B122" s="9" t="s">
        <v>65</v>
      </c>
      <c r="C122" s="10">
        <v>11</v>
      </c>
      <c r="D122" s="10" t="s">
        <v>108</v>
      </c>
      <c r="E122" s="10" t="s">
        <v>106</v>
      </c>
      <c r="F122" s="11">
        <v>0</v>
      </c>
      <c r="G122" t="str">
        <f>VLOOKUP(InputData[[#This Row],[PRODUCT ID]],MasterData[],2,0)</f>
        <v>Product28</v>
      </c>
      <c r="H122" t="str">
        <f>VLOOKUP(InputData[[#This Row],[PRODUCT ID]],MasterData[],3,0)</f>
        <v>Category04</v>
      </c>
      <c r="I122" t="str">
        <f t="shared" ca="1" si="1"/>
        <v>QC</v>
      </c>
      <c r="J122" t="str">
        <f>VLOOKUP(InputData[[#This Row],[PRODUCT ID]],MasterData[],4,0)</f>
        <v>No.</v>
      </c>
      <c r="K122" s="1">
        <f>VLOOKUP(InputData[[#This Row],[PRODUCT ID]],MasterData[],5,0)</f>
        <v>37</v>
      </c>
      <c r="L122" s="1">
        <f>VLOOKUP(InputData[[#This Row],[PRODUCT ID]],MasterData[],6,0)</f>
        <v>41.81</v>
      </c>
      <c r="M122" s="1">
        <f>(InputData[[#This Row],[BUYING PRICE]]*InputData[[#This Row],[QUANTITY]])</f>
        <v>407</v>
      </c>
      <c r="N122" s="1">
        <f>(InputData[[#This Row],[SELLING PRICE]]*InputData[[#This Row],[QUANTITY]])*(1-InputData[[#This Row],[DISCOUNT %]])</f>
        <v>459.91</v>
      </c>
      <c r="O122">
        <f>DAY(InputData[[#This Row],[DATE]])</f>
        <v>8</v>
      </c>
      <c r="P122" t="str">
        <f>TEXT(InputData[[#This Row],[DATE]], "mmm")</f>
        <v>Jun</v>
      </c>
      <c r="Q122">
        <f>YEAR(InputData[[#This Row],[DATE]])</f>
        <v>2021</v>
      </c>
    </row>
    <row r="123" spans="1:17" x14ac:dyDescent="0.2">
      <c r="A123" s="8">
        <v>44355</v>
      </c>
      <c r="B123" s="9" t="s">
        <v>14</v>
      </c>
      <c r="C123" s="10">
        <v>11</v>
      </c>
      <c r="D123" s="10" t="s">
        <v>105</v>
      </c>
      <c r="E123" s="10" t="s">
        <v>107</v>
      </c>
      <c r="F123" s="11">
        <v>0</v>
      </c>
      <c r="G123" t="str">
        <f>VLOOKUP(InputData[[#This Row],[PRODUCT ID]],MasterData[],2,0)</f>
        <v>Product04</v>
      </c>
      <c r="H123" t="str">
        <f>VLOOKUP(InputData[[#This Row],[PRODUCT ID]],MasterData[],3,0)</f>
        <v>Category01</v>
      </c>
      <c r="I123" t="str">
        <f t="shared" ca="1" si="1"/>
        <v>SK</v>
      </c>
      <c r="J123" t="str">
        <f>VLOOKUP(InputData[[#This Row],[PRODUCT ID]],MasterData[],4,0)</f>
        <v>Lt</v>
      </c>
      <c r="K123" s="1">
        <f>VLOOKUP(InputData[[#This Row],[PRODUCT ID]],MasterData[],5,0)</f>
        <v>44</v>
      </c>
      <c r="L123" s="1">
        <f>VLOOKUP(InputData[[#This Row],[PRODUCT ID]],MasterData[],6,0)</f>
        <v>48.84</v>
      </c>
      <c r="M123" s="1">
        <f>(InputData[[#This Row],[BUYING PRICE]]*InputData[[#This Row],[QUANTITY]])</f>
        <v>484</v>
      </c>
      <c r="N123" s="1">
        <f>(InputData[[#This Row],[SELLING PRICE]]*InputData[[#This Row],[QUANTITY]])*(1-InputData[[#This Row],[DISCOUNT %]])</f>
        <v>537.24</v>
      </c>
      <c r="O123">
        <f>DAY(InputData[[#This Row],[DATE]])</f>
        <v>8</v>
      </c>
      <c r="P123" t="str">
        <f>TEXT(InputData[[#This Row],[DATE]], "mmm")</f>
        <v>Jun</v>
      </c>
      <c r="Q123">
        <f>YEAR(InputData[[#This Row],[DATE]])</f>
        <v>2021</v>
      </c>
    </row>
    <row r="124" spans="1:17" x14ac:dyDescent="0.2">
      <c r="A124" s="8">
        <v>44356</v>
      </c>
      <c r="B124" s="9" t="s">
        <v>6</v>
      </c>
      <c r="C124" s="10">
        <v>7</v>
      </c>
      <c r="D124" s="10" t="s">
        <v>108</v>
      </c>
      <c r="E124" s="10" t="s">
        <v>106</v>
      </c>
      <c r="F124" s="11">
        <v>0</v>
      </c>
      <c r="G124" t="str">
        <f>VLOOKUP(InputData[[#This Row],[PRODUCT ID]],MasterData[],2,0)</f>
        <v>Product01</v>
      </c>
      <c r="H124" t="str">
        <f>VLOOKUP(InputData[[#This Row],[PRODUCT ID]],MasterData[],3,0)</f>
        <v>Category01</v>
      </c>
      <c r="I124" t="str">
        <f t="shared" ca="1" si="1"/>
        <v>ON</v>
      </c>
      <c r="J124" t="str">
        <f>VLOOKUP(InputData[[#This Row],[PRODUCT ID]],MasterData[],4,0)</f>
        <v>Kg</v>
      </c>
      <c r="K124" s="1">
        <f>VLOOKUP(InputData[[#This Row],[PRODUCT ID]],MasterData[],5,0)</f>
        <v>98</v>
      </c>
      <c r="L124" s="1">
        <f>VLOOKUP(InputData[[#This Row],[PRODUCT ID]],MasterData[],6,0)</f>
        <v>103.88</v>
      </c>
      <c r="M124" s="1">
        <f>(InputData[[#This Row],[BUYING PRICE]]*InputData[[#This Row],[QUANTITY]])</f>
        <v>686</v>
      </c>
      <c r="N124" s="1">
        <f>(InputData[[#This Row],[SELLING PRICE]]*InputData[[#This Row],[QUANTITY]])*(1-InputData[[#This Row],[DISCOUNT %]])</f>
        <v>727.16</v>
      </c>
      <c r="O124">
        <f>DAY(InputData[[#This Row],[DATE]])</f>
        <v>9</v>
      </c>
      <c r="P124" t="str">
        <f>TEXT(InputData[[#This Row],[DATE]], "mmm")</f>
        <v>Jun</v>
      </c>
      <c r="Q124">
        <f>YEAR(InputData[[#This Row],[DATE]])</f>
        <v>2021</v>
      </c>
    </row>
    <row r="125" spans="1:17" x14ac:dyDescent="0.2">
      <c r="A125" s="8">
        <v>44358</v>
      </c>
      <c r="B125" s="9" t="s">
        <v>73</v>
      </c>
      <c r="C125" s="10">
        <v>12</v>
      </c>
      <c r="D125" s="10" t="s">
        <v>105</v>
      </c>
      <c r="E125" s="10" t="s">
        <v>107</v>
      </c>
      <c r="F125" s="11">
        <v>0</v>
      </c>
      <c r="G125" t="str">
        <f>VLOOKUP(InputData[[#This Row],[PRODUCT ID]],MasterData[],2,0)</f>
        <v>Product32</v>
      </c>
      <c r="H125" t="str">
        <f>VLOOKUP(InputData[[#This Row],[PRODUCT ID]],MasterData[],3,0)</f>
        <v>Category04</v>
      </c>
      <c r="I125" t="str">
        <f t="shared" ca="1" si="1"/>
        <v>ON</v>
      </c>
      <c r="J125" t="str">
        <f>VLOOKUP(InputData[[#This Row],[PRODUCT ID]],MasterData[],4,0)</f>
        <v>Kg</v>
      </c>
      <c r="K125" s="1">
        <f>VLOOKUP(InputData[[#This Row],[PRODUCT ID]],MasterData[],5,0)</f>
        <v>89</v>
      </c>
      <c r="L125" s="1">
        <f>VLOOKUP(InputData[[#This Row],[PRODUCT ID]],MasterData[],6,0)</f>
        <v>117.48</v>
      </c>
      <c r="M125" s="1">
        <f>(InputData[[#This Row],[BUYING PRICE]]*InputData[[#This Row],[QUANTITY]])</f>
        <v>1068</v>
      </c>
      <c r="N125" s="1">
        <f>(InputData[[#This Row],[SELLING PRICE]]*InputData[[#This Row],[QUANTITY]])*(1-InputData[[#This Row],[DISCOUNT %]])</f>
        <v>1409.76</v>
      </c>
      <c r="O125">
        <f>DAY(InputData[[#This Row],[DATE]])</f>
        <v>11</v>
      </c>
      <c r="P125" t="str">
        <f>TEXT(InputData[[#This Row],[DATE]], "mmm")</f>
        <v>Jun</v>
      </c>
      <c r="Q125">
        <f>YEAR(InputData[[#This Row],[DATE]])</f>
        <v>2021</v>
      </c>
    </row>
    <row r="126" spans="1:17" x14ac:dyDescent="0.2">
      <c r="A126" s="8">
        <v>44359</v>
      </c>
      <c r="B126" s="9" t="s">
        <v>92</v>
      </c>
      <c r="C126" s="10">
        <v>6</v>
      </c>
      <c r="D126" s="10" t="s">
        <v>108</v>
      </c>
      <c r="E126" s="10" t="s">
        <v>106</v>
      </c>
      <c r="F126" s="11">
        <v>0</v>
      </c>
      <c r="G126" t="str">
        <f>VLOOKUP(InputData[[#This Row],[PRODUCT ID]],MasterData[],2,0)</f>
        <v>Product41</v>
      </c>
      <c r="H126" t="str">
        <f>VLOOKUP(InputData[[#This Row],[PRODUCT ID]],MasterData[],3,0)</f>
        <v>Category05</v>
      </c>
      <c r="I126" t="str">
        <f t="shared" ca="1" si="1"/>
        <v>ON</v>
      </c>
      <c r="J126" t="str">
        <f>VLOOKUP(InputData[[#This Row],[PRODUCT ID]],MasterData[],4,0)</f>
        <v>Ft</v>
      </c>
      <c r="K126" s="1">
        <f>VLOOKUP(InputData[[#This Row],[PRODUCT ID]],MasterData[],5,0)</f>
        <v>138</v>
      </c>
      <c r="L126" s="1">
        <f>VLOOKUP(InputData[[#This Row],[PRODUCT ID]],MasterData[],6,0)</f>
        <v>173.88</v>
      </c>
      <c r="M126" s="1">
        <f>(InputData[[#This Row],[BUYING PRICE]]*InputData[[#This Row],[QUANTITY]])</f>
        <v>828</v>
      </c>
      <c r="N126" s="1">
        <f>(InputData[[#This Row],[SELLING PRICE]]*InputData[[#This Row],[QUANTITY]])*(1-InputData[[#This Row],[DISCOUNT %]])</f>
        <v>1043.28</v>
      </c>
      <c r="O126">
        <f>DAY(InputData[[#This Row],[DATE]])</f>
        <v>12</v>
      </c>
      <c r="P126" t="str">
        <f>TEXT(InputData[[#This Row],[DATE]], "mmm")</f>
        <v>Jun</v>
      </c>
      <c r="Q126">
        <f>YEAR(InputData[[#This Row],[DATE]])</f>
        <v>2021</v>
      </c>
    </row>
    <row r="127" spans="1:17" x14ac:dyDescent="0.2">
      <c r="A127" s="8">
        <v>44361</v>
      </c>
      <c r="B127" s="9" t="s">
        <v>58</v>
      </c>
      <c r="C127" s="10">
        <v>10</v>
      </c>
      <c r="D127" s="10" t="s">
        <v>106</v>
      </c>
      <c r="E127" s="10" t="s">
        <v>107</v>
      </c>
      <c r="F127" s="11">
        <v>0</v>
      </c>
      <c r="G127" t="str">
        <f>VLOOKUP(InputData[[#This Row],[PRODUCT ID]],MasterData[],2,0)</f>
        <v>Product25</v>
      </c>
      <c r="H127" t="str">
        <f>VLOOKUP(InputData[[#This Row],[PRODUCT ID]],MasterData[],3,0)</f>
        <v>Category03</v>
      </c>
      <c r="I127" t="str">
        <f t="shared" ca="1" si="1"/>
        <v>QC</v>
      </c>
      <c r="J127" t="str">
        <f>VLOOKUP(InputData[[#This Row],[PRODUCT ID]],MasterData[],4,0)</f>
        <v>No.</v>
      </c>
      <c r="K127" s="1">
        <f>VLOOKUP(InputData[[#This Row],[PRODUCT ID]],MasterData[],5,0)</f>
        <v>7</v>
      </c>
      <c r="L127" s="1">
        <f>VLOOKUP(InputData[[#This Row],[PRODUCT ID]],MasterData[],6,0)</f>
        <v>8.33</v>
      </c>
      <c r="M127" s="1">
        <f>(InputData[[#This Row],[BUYING PRICE]]*InputData[[#This Row],[QUANTITY]])</f>
        <v>70</v>
      </c>
      <c r="N127" s="1">
        <f>(InputData[[#This Row],[SELLING PRICE]]*InputData[[#This Row],[QUANTITY]])*(1-InputData[[#This Row],[DISCOUNT %]])</f>
        <v>83.3</v>
      </c>
      <c r="O127">
        <f>DAY(InputData[[#This Row],[DATE]])</f>
        <v>14</v>
      </c>
      <c r="P127" t="str">
        <f>TEXT(InputData[[#This Row],[DATE]], "mmm")</f>
        <v>Jun</v>
      </c>
      <c r="Q127">
        <f>YEAR(InputData[[#This Row],[DATE]])</f>
        <v>2021</v>
      </c>
    </row>
    <row r="128" spans="1:17" x14ac:dyDescent="0.2">
      <c r="A128" s="8">
        <v>44363</v>
      </c>
      <c r="B128" s="9" t="s">
        <v>45</v>
      </c>
      <c r="C128" s="10">
        <v>5</v>
      </c>
      <c r="D128" s="10" t="s">
        <v>105</v>
      </c>
      <c r="E128" s="10" t="s">
        <v>107</v>
      </c>
      <c r="F128" s="11">
        <v>0</v>
      </c>
      <c r="G128" t="str">
        <f>VLOOKUP(InputData[[#This Row],[PRODUCT ID]],MasterData[],2,0)</f>
        <v>Product19</v>
      </c>
      <c r="H128" t="str">
        <f>VLOOKUP(InputData[[#This Row],[PRODUCT ID]],MasterData[],3,0)</f>
        <v>Category02</v>
      </c>
      <c r="I128" t="str">
        <f t="shared" ca="1" si="1"/>
        <v>QC</v>
      </c>
      <c r="J128" t="str">
        <f>VLOOKUP(InputData[[#This Row],[PRODUCT ID]],MasterData[],4,0)</f>
        <v>Ft</v>
      </c>
      <c r="K128" s="1">
        <f>VLOOKUP(InputData[[#This Row],[PRODUCT ID]],MasterData[],5,0)</f>
        <v>150</v>
      </c>
      <c r="L128" s="1">
        <f>VLOOKUP(InputData[[#This Row],[PRODUCT ID]],MasterData[],6,0)</f>
        <v>210</v>
      </c>
      <c r="M128" s="1">
        <f>(InputData[[#This Row],[BUYING PRICE]]*InputData[[#This Row],[QUANTITY]])</f>
        <v>750</v>
      </c>
      <c r="N128" s="1">
        <f>(InputData[[#This Row],[SELLING PRICE]]*InputData[[#This Row],[QUANTITY]])*(1-InputData[[#This Row],[DISCOUNT %]])</f>
        <v>1050</v>
      </c>
      <c r="O128">
        <f>DAY(InputData[[#This Row],[DATE]])</f>
        <v>16</v>
      </c>
      <c r="P128" t="str">
        <f>TEXT(InputData[[#This Row],[DATE]], "mmm")</f>
        <v>Jun</v>
      </c>
      <c r="Q128">
        <f>YEAR(InputData[[#This Row],[DATE]])</f>
        <v>2021</v>
      </c>
    </row>
    <row r="129" spans="1:17" x14ac:dyDescent="0.2">
      <c r="A129" s="8">
        <v>44363</v>
      </c>
      <c r="B129" s="9" t="s">
        <v>37</v>
      </c>
      <c r="C129" s="10">
        <v>12</v>
      </c>
      <c r="D129" s="10" t="s">
        <v>106</v>
      </c>
      <c r="E129" s="10" t="s">
        <v>107</v>
      </c>
      <c r="F129" s="11">
        <v>0</v>
      </c>
      <c r="G129" t="str">
        <f>VLOOKUP(InputData[[#This Row],[PRODUCT ID]],MasterData[],2,0)</f>
        <v>Product15</v>
      </c>
      <c r="H129" t="str">
        <f>VLOOKUP(InputData[[#This Row],[PRODUCT ID]],MasterData[],3,0)</f>
        <v>Category02</v>
      </c>
      <c r="I129" t="str">
        <f t="shared" ca="1" si="1"/>
        <v>ON</v>
      </c>
      <c r="J129" t="str">
        <f>VLOOKUP(InputData[[#This Row],[PRODUCT ID]],MasterData[],4,0)</f>
        <v>No.</v>
      </c>
      <c r="K129" s="1">
        <f>VLOOKUP(InputData[[#This Row],[PRODUCT ID]],MasterData[],5,0)</f>
        <v>12</v>
      </c>
      <c r="L129" s="1">
        <f>VLOOKUP(InputData[[#This Row],[PRODUCT ID]],MasterData[],6,0)</f>
        <v>15.719999999999999</v>
      </c>
      <c r="M129" s="1">
        <f>(InputData[[#This Row],[BUYING PRICE]]*InputData[[#This Row],[QUANTITY]])</f>
        <v>144</v>
      </c>
      <c r="N129" s="1">
        <f>(InputData[[#This Row],[SELLING PRICE]]*InputData[[#This Row],[QUANTITY]])*(1-InputData[[#This Row],[DISCOUNT %]])</f>
        <v>188.64</v>
      </c>
      <c r="O129">
        <f>DAY(InputData[[#This Row],[DATE]])</f>
        <v>16</v>
      </c>
      <c r="P129" t="str">
        <f>TEXT(InputData[[#This Row],[DATE]], "mmm")</f>
        <v>Jun</v>
      </c>
      <c r="Q129">
        <f>YEAR(InputData[[#This Row],[DATE]])</f>
        <v>2021</v>
      </c>
    </row>
    <row r="130" spans="1:17" x14ac:dyDescent="0.2">
      <c r="A130" s="8">
        <v>44363</v>
      </c>
      <c r="B130" s="9" t="s">
        <v>88</v>
      </c>
      <c r="C130" s="10">
        <v>11</v>
      </c>
      <c r="D130" s="10" t="s">
        <v>108</v>
      </c>
      <c r="E130" s="10" t="s">
        <v>107</v>
      </c>
      <c r="F130" s="11">
        <v>0</v>
      </c>
      <c r="G130" t="str">
        <f>VLOOKUP(InputData[[#This Row],[PRODUCT ID]],MasterData[],2,0)</f>
        <v>Product39</v>
      </c>
      <c r="H130" t="str">
        <f>VLOOKUP(InputData[[#This Row],[PRODUCT ID]],MasterData[],3,0)</f>
        <v>Category05</v>
      </c>
      <c r="I130" t="str">
        <f t="shared" ref="I130:I193" ca="1" si="2">CHOOSE(RANDBETWEEN(1,5),"SK","ON","BC","MB","QC")</f>
        <v>BC</v>
      </c>
      <c r="J130" t="str">
        <f>VLOOKUP(InputData[[#This Row],[PRODUCT ID]],MasterData[],4,0)</f>
        <v>No.</v>
      </c>
      <c r="K130" s="1">
        <f>VLOOKUP(InputData[[#This Row],[PRODUCT ID]],MasterData[],5,0)</f>
        <v>37</v>
      </c>
      <c r="L130" s="1">
        <f>VLOOKUP(InputData[[#This Row],[PRODUCT ID]],MasterData[],6,0)</f>
        <v>42.55</v>
      </c>
      <c r="M130" s="1">
        <f>(InputData[[#This Row],[BUYING PRICE]]*InputData[[#This Row],[QUANTITY]])</f>
        <v>407</v>
      </c>
      <c r="N130" s="1">
        <f>(InputData[[#This Row],[SELLING PRICE]]*InputData[[#This Row],[QUANTITY]])*(1-InputData[[#This Row],[DISCOUNT %]])</f>
        <v>468.04999999999995</v>
      </c>
      <c r="O130">
        <f>DAY(InputData[[#This Row],[DATE]])</f>
        <v>16</v>
      </c>
      <c r="P130" t="str">
        <f>TEXT(InputData[[#This Row],[DATE]], "mmm")</f>
        <v>Jun</v>
      </c>
      <c r="Q130">
        <f>YEAR(InputData[[#This Row],[DATE]])</f>
        <v>2021</v>
      </c>
    </row>
    <row r="131" spans="1:17" x14ac:dyDescent="0.2">
      <c r="A131" s="8">
        <v>44365</v>
      </c>
      <c r="B131" s="9" t="s">
        <v>58</v>
      </c>
      <c r="C131" s="10">
        <v>13</v>
      </c>
      <c r="D131" s="10" t="s">
        <v>108</v>
      </c>
      <c r="E131" s="10" t="s">
        <v>107</v>
      </c>
      <c r="F131" s="11">
        <v>0</v>
      </c>
      <c r="G131" t="str">
        <f>VLOOKUP(InputData[[#This Row],[PRODUCT ID]],MasterData[],2,0)</f>
        <v>Product25</v>
      </c>
      <c r="H131" t="str">
        <f>VLOOKUP(InputData[[#This Row],[PRODUCT ID]],MasterData[],3,0)</f>
        <v>Category03</v>
      </c>
      <c r="I131" t="str">
        <f t="shared" ca="1" si="2"/>
        <v>ON</v>
      </c>
      <c r="J131" t="str">
        <f>VLOOKUP(InputData[[#This Row],[PRODUCT ID]],MasterData[],4,0)</f>
        <v>No.</v>
      </c>
      <c r="K131" s="1">
        <f>VLOOKUP(InputData[[#This Row],[PRODUCT ID]],MasterData[],5,0)</f>
        <v>7</v>
      </c>
      <c r="L131" s="1">
        <f>VLOOKUP(InputData[[#This Row],[PRODUCT ID]],MasterData[],6,0)</f>
        <v>8.33</v>
      </c>
      <c r="M131" s="1">
        <f>(InputData[[#This Row],[BUYING PRICE]]*InputData[[#This Row],[QUANTITY]])</f>
        <v>91</v>
      </c>
      <c r="N131" s="1">
        <f>(InputData[[#This Row],[SELLING PRICE]]*InputData[[#This Row],[QUANTITY]])*(1-InputData[[#This Row],[DISCOUNT %]])</f>
        <v>108.29</v>
      </c>
      <c r="O131">
        <f>DAY(InputData[[#This Row],[DATE]])</f>
        <v>18</v>
      </c>
      <c r="P131" t="str">
        <f>TEXT(InputData[[#This Row],[DATE]], "mmm")</f>
        <v>Jun</v>
      </c>
      <c r="Q131">
        <f>YEAR(InputData[[#This Row],[DATE]])</f>
        <v>2021</v>
      </c>
    </row>
    <row r="132" spans="1:17" x14ac:dyDescent="0.2">
      <c r="A132" s="8">
        <v>44366</v>
      </c>
      <c r="B132" s="9" t="s">
        <v>92</v>
      </c>
      <c r="C132" s="10">
        <v>5</v>
      </c>
      <c r="D132" s="10" t="s">
        <v>108</v>
      </c>
      <c r="E132" s="10" t="s">
        <v>106</v>
      </c>
      <c r="F132" s="11">
        <v>0</v>
      </c>
      <c r="G132" t="str">
        <f>VLOOKUP(InputData[[#This Row],[PRODUCT ID]],MasterData[],2,0)</f>
        <v>Product41</v>
      </c>
      <c r="H132" t="str">
        <f>VLOOKUP(InputData[[#This Row],[PRODUCT ID]],MasterData[],3,0)</f>
        <v>Category05</v>
      </c>
      <c r="I132" t="str">
        <f t="shared" ca="1" si="2"/>
        <v>ON</v>
      </c>
      <c r="J132" t="str">
        <f>VLOOKUP(InputData[[#This Row],[PRODUCT ID]],MasterData[],4,0)</f>
        <v>Ft</v>
      </c>
      <c r="K132" s="1">
        <f>VLOOKUP(InputData[[#This Row],[PRODUCT ID]],MasterData[],5,0)</f>
        <v>138</v>
      </c>
      <c r="L132" s="1">
        <f>VLOOKUP(InputData[[#This Row],[PRODUCT ID]],MasterData[],6,0)</f>
        <v>173.88</v>
      </c>
      <c r="M132" s="1">
        <f>(InputData[[#This Row],[BUYING PRICE]]*InputData[[#This Row],[QUANTITY]])</f>
        <v>690</v>
      </c>
      <c r="N132" s="1">
        <f>(InputData[[#This Row],[SELLING PRICE]]*InputData[[#This Row],[QUANTITY]])*(1-InputData[[#This Row],[DISCOUNT %]])</f>
        <v>869.4</v>
      </c>
      <c r="O132">
        <f>DAY(InputData[[#This Row],[DATE]])</f>
        <v>19</v>
      </c>
      <c r="P132" t="str">
        <f>TEXT(InputData[[#This Row],[DATE]], "mmm")</f>
        <v>Jun</v>
      </c>
      <c r="Q132">
        <f>YEAR(InputData[[#This Row],[DATE]])</f>
        <v>2021</v>
      </c>
    </row>
    <row r="133" spans="1:17" x14ac:dyDescent="0.2">
      <c r="A133" s="8">
        <v>44367</v>
      </c>
      <c r="B133" s="9" t="s">
        <v>39</v>
      </c>
      <c r="C133" s="10">
        <v>1</v>
      </c>
      <c r="D133" s="10" t="s">
        <v>105</v>
      </c>
      <c r="E133" s="10" t="s">
        <v>107</v>
      </c>
      <c r="F133" s="11">
        <v>0</v>
      </c>
      <c r="G133" t="str">
        <f>VLOOKUP(InputData[[#This Row],[PRODUCT ID]],MasterData[],2,0)</f>
        <v>Product16</v>
      </c>
      <c r="H133" t="str">
        <f>VLOOKUP(InputData[[#This Row],[PRODUCT ID]],MasterData[],3,0)</f>
        <v>Category02</v>
      </c>
      <c r="I133" t="str">
        <f t="shared" ca="1" si="2"/>
        <v>QC</v>
      </c>
      <c r="J133" t="str">
        <f>VLOOKUP(InputData[[#This Row],[PRODUCT ID]],MasterData[],4,0)</f>
        <v>No.</v>
      </c>
      <c r="K133" s="1">
        <f>VLOOKUP(InputData[[#This Row],[PRODUCT ID]],MasterData[],5,0)</f>
        <v>13</v>
      </c>
      <c r="L133" s="1">
        <f>VLOOKUP(InputData[[#This Row],[PRODUCT ID]],MasterData[],6,0)</f>
        <v>16.64</v>
      </c>
      <c r="M133" s="1">
        <f>(InputData[[#This Row],[BUYING PRICE]]*InputData[[#This Row],[QUANTITY]])</f>
        <v>13</v>
      </c>
      <c r="N133" s="1">
        <f>(InputData[[#This Row],[SELLING PRICE]]*InputData[[#This Row],[QUANTITY]])*(1-InputData[[#This Row],[DISCOUNT %]])</f>
        <v>16.64</v>
      </c>
      <c r="O133">
        <f>DAY(InputData[[#This Row],[DATE]])</f>
        <v>20</v>
      </c>
      <c r="P133" t="str">
        <f>TEXT(InputData[[#This Row],[DATE]], "mmm")</f>
        <v>Jun</v>
      </c>
      <c r="Q133">
        <f>YEAR(InputData[[#This Row],[DATE]])</f>
        <v>2021</v>
      </c>
    </row>
    <row r="134" spans="1:17" x14ac:dyDescent="0.2">
      <c r="A134" s="8">
        <v>44370</v>
      </c>
      <c r="B134" s="9" t="s">
        <v>39</v>
      </c>
      <c r="C134" s="10">
        <v>4</v>
      </c>
      <c r="D134" s="10" t="s">
        <v>108</v>
      </c>
      <c r="E134" s="10" t="s">
        <v>106</v>
      </c>
      <c r="F134" s="11">
        <v>0</v>
      </c>
      <c r="G134" t="str">
        <f>VLOOKUP(InputData[[#This Row],[PRODUCT ID]],MasterData[],2,0)</f>
        <v>Product16</v>
      </c>
      <c r="H134" t="str">
        <f>VLOOKUP(InputData[[#This Row],[PRODUCT ID]],MasterData[],3,0)</f>
        <v>Category02</v>
      </c>
      <c r="I134" t="str">
        <f t="shared" ca="1" si="2"/>
        <v>ON</v>
      </c>
      <c r="J134" t="str">
        <f>VLOOKUP(InputData[[#This Row],[PRODUCT ID]],MasterData[],4,0)</f>
        <v>No.</v>
      </c>
      <c r="K134" s="1">
        <f>VLOOKUP(InputData[[#This Row],[PRODUCT ID]],MasterData[],5,0)</f>
        <v>13</v>
      </c>
      <c r="L134" s="1">
        <f>VLOOKUP(InputData[[#This Row],[PRODUCT ID]],MasterData[],6,0)</f>
        <v>16.64</v>
      </c>
      <c r="M134" s="1">
        <f>(InputData[[#This Row],[BUYING PRICE]]*InputData[[#This Row],[QUANTITY]])</f>
        <v>52</v>
      </c>
      <c r="N134" s="1">
        <f>(InputData[[#This Row],[SELLING PRICE]]*InputData[[#This Row],[QUANTITY]])*(1-InputData[[#This Row],[DISCOUNT %]])</f>
        <v>66.56</v>
      </c>
      <c r="O134">
        <f>DAY(InputData[[#This Row],[DATE]])</f>
        <v>23</v>
      </c>
      <c r="P134" t="str">
        <f>TEXT(InputData[[#This Row],[DATE]], "mmm")</f>
        <v>Jun</v>
      </c>
      <c r="Q134">
        <f>YEAR(InputData[[#This Row],[DATE]])</f>
        <v>2021</v>
      </c>
    </row>
    <row r="135" spans="1:17" x14ac:dyDescent="0.2">
      <c r="A135" s="8">
        <v>44371</v>
      </c>
      <c r="B135" s="9" t="s">
        <v>29</v>
      </c>
      <c r="C135" s="10">
        <v>13</v>
      </c>
      <c r="D135" s="10" t="s">
        <v>108</v>
      </c>
      <c r="E135" s="10" t="s">
        <v>106</v>
      </c>
      <c r="F135" s="11">
        <v>0</v>
      </c>
      <c r="G135" t="str">
        <f>VLOOKUP(InputData[[#This Row],[PRODUCT ID]],MasterData[],2,0)</f>
        <v>Product11</v>
      </c>
      <c r="H135" t="str">
        <f>VLOOKUP(InputData[[#This Row],[PRODUCT ID]],MasterData[],3,0)</f>
        <v>Category02</v>
      </c>
      <c r="I135" t="str">
        <f t="shared" ca="1" si="2"/>
        <v>MB</v>
      </c>
      <c r="J135" t="str">
        <f>VLOOKUP(InputData[[#This Row],[PRODUCT ID]],MasterData[],4,0)</f>
        <v>Lt</v>
      </c>
      <c r="K135" s="1">
        <f>VLOOKUP(InputData[[#This Row],[PRODUCT ID]],MasterData[],5,0)</f>
        <v>44</v>
      </c>
      <c r="L135" s="1">
        <f>VLOOKUP(InputData[[#This Row],[PRODUCT ID]],MasterData[],6,0)</f>
        <v>48.4</v>
      </c>
      <c r="M135" s="1">
        <f>(InputData[[#This Row],[BUYING PRICE]]*InputData[[#This Row],[QUANTITY]])</f>
        <v>572</v>
      </c>
      <c r="N135" s="1">
        <f>(InputData[[#This Row],[SELLING PRICE]]*InputData[[#This Row],[QUANTITY]])*(1-InputData[[#This Row],[DISCOUNT %]])</f>
        <v>629.19999999999993</v>
      </c>
      <c r="O135">
        <f>DAY(InputData[[#This Row],[DATE]])</f>
        <v>24</v>
      </c>
      <c r="P135" t="str">
        <f>TEXT(InputData[[#This Row],[DATE]], "mmm")</f>
        <v>Jun</v>
      </c>
      <c r="Q135">
        <f>YEAR(InputData[[#This Row],[DATE]])</f>
        <v>2021</v>
      </c>
    </row>
    <row r="136" spans="1:17" x14ac:dyDescent="0.2">
      <c r="A136" s="8">
        <v>44373</v>
      </c>
      <c r="B136" s="9" t="s">
        <v>24</v>
      </c>
      <c r="C136" s="10">
        <v>7</v>
      </c>
      <c r="D136" s="10" t="s">
        <v>106</v>
      </c>
      <c r="E136" s="10" t="s">
        <v>106</v>
      </c>
      <c r="F136" s="11">
        <v>0</v>
      </c>
      <c r="G136" t="str">
        <f>VLOOKUP(InputData[[#This Row],[PRODUCT ID]],MasterData[],2,0)</f>
        <v>Product09</v>
      </c>
      <c r="H136" t="str">
        <f>VLOOKUP(InputData[[#This Row],[PRODUCT ID]],MasterData[],3,0)</f>
        <v>Category01</v>
      </c>
      <c r="I136" t="str">
        <f t="shared" ca="1" si="2"/>
        <v>BC</v>
      </c>
      <c r="J136" t="str">
        <f>VLOOKUP(InputData[[#This Row],[PRODUCT ID]],MasterData[],4,0)</f>
        <v>No.</v>
      </c>
      <c r="K136" s="1">
        <f>VLOOKUP(InputData[[#This Row],[PRODUCT ID]],MasterData[],5,0)</f>
        <v>6</v>
      </c>
      <c r="L136" s="1">
        <f>VLOOKUP(InputData[[#This Row],[PRODUCT ID]],MasterData[],6,0)</f>
        <v>7.8599999999999994</v>
      </c>
      <c r="M136" s="1">
        <f>(InputData[[#This Row],[BUYING PRICE]]*InputData[[#This Row],[QUANTITY]])</f>
        <v>42</v>
      </c>
      <c r="N136" s="1">
        <f>(InputData[[#This Row],[SELLING PRICE]]*InputData[[#This Row],[QUANTITY]])*(1-InputData[[#This Row],[DISCOUNT %]])</f>
        <v>55.019999999999996</v>
      </c>
      <c r="O136">
        <f>DAY(InputData[[#This Row],[DATE]])</f>
        <v>26</v>
      </c>
      <c r="P136" t="str">
        <f>TEXT(InputData[[#This Row],[DATE]], "mmm")</f>
        <v>Jun</v>
      </c>
      <c r="Q136">
        <f>YEAR(InputData[[#This Row],[DATE]])</f>
        <v>2021</v>
      </c>
    </row>
    <row r="137" spans="1:17" x14ac:dyDescent="0.2">
      <c r="A137" s="8">
        <v>44374</v>
      </c>
      <c r="B137" s="9" t="s">
        <v>16</v>
      </c>
      <c r="C137" s="10">
        <v>11</v>
      </c>
      <c r="D137" s="10" t="s">
        <v>108</v>
      </c>
      <c r="E137" s="10" t="s">
        <v>107</v>
      </c>
      <c r="F137" s="11">
        <v>0</v>
      </c>
      <c r="G137" t="str">
        <f>VLOOKUP(InputData[[#This Row],[PRODUCT ID]],MasterData[],2,0)</f>
        <v>Product05</v>
      </c>
      <c r="H137" t="str">
        <f>VLOOKUP(InputData[[#This Row],[PRODUCT ID]],MasterData[],3,0)</f>
        <v>Category01</v>
      </c>
      <c r="I137" t="str">
        <f t="shared" ca="1" si="2"/>
        <v>ON</v>
      </c>
      <c r="J137" t="str">
        <f>VLOOKUP(InputData[[#This Row],[PRODUCT ID]],MasterData[],4,0)</f>
        <v>Ft</v>
      </c>
      <c r="K137" s="1">
        <f>VLOOKUP(InputData[[#This Row],[PRODUCT ID]],MasterData[],5,0)</f>
        <v>133</v>
      </c>
      <c r="L137" s="1">
        <f>VLOOKUP(InputData[[#This Row],[PRODUCT ID]],MasterData[],6,0)</f>
        <v>155.61000000000001</v>
      </c>
      <c r="M137" s="1">
        <f>(InputData[[#This Row],[BUYING PRICE]]*InputData[[#This Row],[QUANTITY]])</f>
        <v>1463</v>
      </c>
      <c r="N137" s="1">
        <f>(InputData[[#This Row],[SELLING PRICE]]*InputData[[#This Row],[QUANTITY]])*(1-InputData[[#This Row],[DISCOUNT %]])</f>
        <v>1711.71</v>
      </c>
      <c r="O137">
        <f>DAY(InputData[[#This Row],[DATE]])</f>
        <v>27</v>
      </c>
      <c r="P137" t="str">
        <f>TEXT(InputData[[#This Row],[DATE]], "mmm")</f>
        <v>Jun</v>
      </c>
      <c r="Q137">
        <f>YEAR(InputData[[#This Row],[DATE]])</f>
        <v>2021</v>
      </c>
    </row>
    <row r="138" spans="1:17" x14ac:dyDescent="0.2">
      <c r="A138" s="8">
        <v>44375</v>
      </c>
      <c r="B138" s="9" t="s">
        <v>50</v>
      </c>
      <c r="C138" s="10">
        <v>2</v>
      </c>
      <c r="D138" s="10" t="s">
        <v>106</v>
      </c>
      <c r="E138" s="10" t="s">
        <v>107</v>
      </c>
      <c r="F138" s="11">
        <v>0</v>
      </c>
      <c r="G138" t="str">
        <f>VLOOKUP(InputData[[#This Row],[PRODUCT ID]],MasterData[],2,0)</f>
        <v>Product21</v>
      </c>
      <c r="H138" t="str">
        <f>VLOOKUP(InputData[[#This Row],[PRODUCT ID]],MasterData[],3,0)</f>
        <v>Category03</v>
      </c>
      <c r="I138" t="str">
        <f t="shared" ca="1" si="2"/>
        <v>BC</v>
      </c>
      <c r="J138" t="str">
        <f>VLOOKUP(InputData[[#This Row],[PRODUCT ID]],MasterData[],4,0)</f>
        <v>Ft</v>
      </c>
      <c r="K138" s="1">
        <f>VLOOKUP(InputData[[#This Row],[PRODUCT ID]],MasterData[],5,0)</f>
        <v>126</v>
      </c>
      <c r="L138" s="1">
        <f>VLOOKUP(InputData[[#This Row],[PRODUCT ID]],MasterData[],6,0)</f>
        <v>162.54</v>
      </c>
      <c r="M138" s="1">
        <f>(InputData[[#This Row],[BUYING PRICE]]*InputData[[#This Row],[QUANTITY]])</f>
        <v>252</v>
      </c>
      <c r="N138" s="1">
        <f>(InputData[[#This Row],[SELLING PRICE]]*InputData[[#This Row],[QUANTITY]])*(1-InputData[[#This Row],[DISCOUNT %]])</f>
        <v>325.08</v>
      </c>
      <c r="O138">
        <f>DAY(InputData[[#This Row],[DATE]])</f>
        <v>28</v>
      </c>
      <c r="P138" t="str">
        <f>TEXT(InputData[[#This Row],[DATE]], "mmm")</f>
        <v>Jun</v>
      </c>
      <c r="Q138">
        <f>YEAR(InputData[[#This Row],[DATE]])</f>
        <v>2021</v>
      </c>
    </row>
    <row r="139" spans="1:17" x14ac:dyDescent="0.2">
      <c r="A139" s="8">
        <v>44375</v>
      </c>
      <c r="B139" s="9" t="s">
        <v>79</v>
      </c>
      <c r="C139" s="10">
        <v>7</v>
      </c>
      <c r="D139" s="10" t="s">
        <v>106</v>
      </c>
      <c r="E139" s="10" t="s">
        <v>106</v>
      </c>
      <c r="F139" s="11">
        <v>0</v>
      </c>
      <c r="G139" t="str">
        <f>VLOOKUP(InputData[[#This Row],[PRODUCT ID]],MasterData[],2,0)</f>
        <v>Product35</v>
      </c>
      <c r="H139" t="str">
        <f>VLOOKUP(InputData[[#This Row],[PRODUCT ID]],MasterData[],3,0)</f>
        <v>Category04</v>
      </c>
      <c r="I139" t="str">
        <f t="shared" ca="1" si="2"/>
        <v>ON</v>
      </c>
      <c r="J139" t="str">
        <f>VLOOKUP(InputData[[#This Row],[PRODUCT ID]],MasterData[],4,0)</f>
        <v>No.</v>
      </c>
      <c r="K139" s="1">
        <f>VLOOKUP(InputData[[#This Row],[PRODUCT ID]],MasterData[],5,0)</f>
        <v>5</v>
      </c>
      <c r="L139" s="1">
        <f>VLOOKUP(InputData[[#This Row],[PRODUCT ID]],MasterData[],6,0)</f>
        <v>6.7</v>
      </c>
      <c r="M139" s="1">
        <f>(InputData[[#This Row],[BUYING PRICE]]*InputData[[#This Row],[QUANTITY]])</f>
        <v>35</v>
      </c>
      <c r="N139" s="1">
        <f>(InputData[[#This Row],[SELLING PRICE]]*InputData[[#This Row],[QUANTITY]])*(1-InputData[[#This Row],[DISCOUNT %]])</f>
        <v>46.9</v>
      </c>
      <c r="O139">
        <f>DAY(InputData[[#This Row],[DATE]])</f>
        <v>28</v>
      </c>
      <c r="P139" t="str">
        <f>TEXT(InputData[[#This Row],[DATE]], "mmm")</f>
        <v>Jun</v>
      </c>
      <c r="Q139">
        <f>YEAR(InputData[[#This Row],[DATE]])</f>
        <v>2021</v>
      </c>
    </row>
    <row r="140" spans="1:17" x14ac:dyDescent="0.2">
      <c r="A140" s="8">
        <v>44376</v>
      </c>
      <c r="B140" s="9" t="s">
        <v>35</v>
      </c>
      <c r="C140" s="10">
        <v>4</v>
      </c>
      <c r="D140" s="10" t="s">
        <v>108</v>
      </c>
      <c r="E140" s="10" t="s">
        <v>106</v>
      </c>
      <c r="F140" s="11">
        <v>0</v>
      </c>
      <c r="G140" t="str">
        <f>VLOOKUP(InputData[[#This Row],[PRODUCT ID]],MasterData[],2,0)</f>
        <v>Product14</v>
      </c>
      <c r="H140" t="str">
        <f>VLOOKUP(InputData[[#This Row],[PRODUCT ID]],MasterData[],3,0)</f>
        <v>Category02</v>
      </c>
      <c r="I140" t="str">
        <f t="shared" ca="1" si="2"/>
        <v>BC</v>
      </c>
      <c r="J140" t="str">
        <f>VLOOKUP(InputData[[#This Row],[PRODUCT ID]],MasterData[],4,0)</f>
        <v>Kg</v>
      </c>
      <c r="K140" s="1">
        <f>VLOOKUP(InputData[[#This Row],[PRODUCT ID]],MasterData[],5,0)</f>
        <v>112</v>
      </c>
      <c r="L140" s="1">
        <f>VLOOKUP(InputData[[#This Row],[PRODUCT ID]],MasterData[],6,0)</f>
        <v>146.72</v>
      </c>
      <c r="M140" s="1">
        <f>(InputData[[#This Row],[BUYING PRICE]]*InputData[[#This Row],[QUANTITY]])</f>
        <v>448</v>
      </c>
      <c r="N140" s="1">
        <f>(InputData[[#This Row],[SELLING PRICE]]*InputData[[#This Row],[QUANTITY]])*(1-InputData[[#This Row],[DISCOUNT %]])</f>
        <v>586.88</v>
      </c>
      <c r="O140">
        <f>DAY(InputData[[#This Row],[DATE]])</f>
        <v>29</v>
      </c>
      <c r="P140" t="str">
        <f>TEXT(InputData[[#This Row],[DATE]], "mmm")</f>
        <v>Jun</v>
      </c>
      <c r="Q140">
        <f>YEAR(InputData[[#This Row],[DATE]])</f>
        <v>2021</v>
      </c>
    </row>
    <row r="141" spans="1:17" x14ac:dyDescent="0.2">
      <c r="A141" s="8">
        <v>44378</v>
      </c>
      <c r="B141" s="9" t="s">
        <v>16</v>
      </c>
      <c r="C141" s="10">
        <v>11</v>
      </c>
      <c r="D141" s="10" t="s">
        <v>108</v>
      </c>
      <c r="E141" s="10" t="s">
        <v>107</v>
      </c>
      <c r="F141" s="11">
        <v>0</v>
      </c>
      <c r="G141" t="str">
        <f>VLOOKUP(InputData[[#This Row],[PRODUCT ID]],MasterData[],2,0)</f>
        <v>Product05</v>
      </c>
      <c r="H141" t="str">
        <f>VLOOKUP(InputData[[#This Row],[PRODUCT ID]],MasterData[],3,0)</f>
        <v>Category01</v>
      </c>
      <c r="I141" t="str">
        <f t="shared" ca="1" si="2"/>
        <v>MB</v>
      </c>
      <c r="J141" t="str">
        <f>VLOOKUP(InputData[[#This Row],[PRODUCT ID]],MasterData[],4,0)</f>
        <v>Ft</v>
      </c>
      <c r="K141" s="1">
        <f>VLOOKUP(InputData[[#This Row],[PRODUCT ID]],MasterData[],5,0)</f>
        <v>133</v>
      </c>
      <c r="L141" s="1">
        <f>VLOOKUP(InputData[[#This Row],[PRODUCT ID]],MasterData[],6,0)</f>
        <v>155.61000000000001</v>
      </c>
      <c r="M141" s="1">
        <f>(InputData[[#This Row],[BUYING PRICE]]*InputData[[#This Row],[QUANTITY]])</f>
        <v>1463</v>
      </c>
      <c r="N141" s="1">
        <f>(InputData[[#This Row],[SELLING PRICE]]*InputData[[#This Row],[QUANTITY]])*(1-InputData[[#This Row],[DISCOUNT %]])</f>
        <v>1711.71</v>
      </c>
      <c r="O141">
        <f>DAY(InputData[[#This Row],[DATE]])</f>
        <v>1</v>
      </c>
      <c r="P141" t="str">
        <f>TEXT(InputData[[#This Row],[DATE]], "mmm")</f>
        <v>Jul</v>
      </c>
      <c r="Q141">
        <f>YEAR(InputData[[#This Row],[DATE]])</f>
        <v>2021</v>
      </c>
    </row>
    <row r="142" spans="1:17" x14ac:dyDescent="0.2">
      <c r="A142" s="8">
        <v>44379</v>
      </c>
      <c r="B142" s="9" t="s">
        <v>26</v>
      </c>
      <c r="C142" s="10">
        <v>11</v>
      </c>
      <c r="D142" s="10" t="s">
        <v>108</v>
      </c>
      <c r="E142" s="10" t="s">
        <v>107</v>
      </c>
      <c r="F142" s="11">
        <v>0</v>
      </c>
      <c r="G142" t="str">
        <f>VLOOKUP(InputData[[#This Row],[PRODUCT ID]],MasterData[],2,0)</f>
        <v>Product10</v>
      </c>
      <c r="H142" t="str">
        <f>VLOOKUP(InputData[[#This Row],[PRODUCT ID]],MasterData[],3,0)</f>
        <v>Category02</v>
      </c>
      <c r="I142" t="str">
        <f t="shared" ca="1" si="2"/>
        <v>QC</v>
      </c>
      <c r="J142" t="str">
        <f>VLOOKUP(InputData[[#This Row],[PRODUCT ID]],MasterData[],4,0)</f>
        <v>Ft</v>
      </c>
      <c r="K142" s="1">
        <f>VLOOKUP(InputData[[#This Row],[PRODUCT ID]],MasterData[],5,0)</f>
        <v>148</v>
      </c>
      <c r="L142" s="1">
        <f>VLOOKUP(InputData[[#This Row],[PRODUCT ID]],MasterData[],6,0)</f>
        <v>164.28</v>
      </c>
      <c r="M142" s="1">
        <f>(InputData[[#This Row],[BUYING PRICE]]*InputData[[#This Row],[QUANTITY]])</f>
        <v>1628</v>
      </c>
      <c r="N142" s="1">
        <f>(InputData[[#This Row],[SELLING PRICE]]*InputData[[#This Row],[QUANTITY]])*(1-InputData[[#This Row],[DISCOUNT %]])</f>
        <v>1807.08</v>
      </c>
      <c r="O142">
        <f>DAY(InputData[[#This Row],[DATE]])</f>
        <v>2</v>
      </c>
      <c r="P142" t="str">
        <f>TEXT(InputData[[#This Row],[DATE]], "mmm")</f>
        <v>Jul</v>
      </c>
      <c r="Q142">
        <f>YEAR(InputData[[#This Row],[DATE]])</f>
        <v>2021</v>
      </c>
    </row>
    <row r="143" spans="1:17" x14ac:dyDescent="0.2">
      <c r="A143" s="8">
        <v>44380</v>
      </c>
      <c r="B143" s="9" t="s">
        <v>75</v>
      </c>
      <c r="C143" s="10">
        <v>9</v>
      </c>
      <c r="D143" s="10" t="s">
        <v>106</v>
      </c>
      <c r="E143" s="10" t="s">
        <v>107</v>
      </c>
      <c r="F143" s="11">
        <v>0</v>
      </c>
      <c r="G143" t="str">
        <f>VLOOKUP(InputData[[#This Row],[PRODUCT ID]],MasterData[],2,0)</f>
        <v>Product33</v>
      </c>
      <c r="H143" t="str">
        <f>VLOOKUP(InputData[[#This Row],[PRODUCT ID]],MasterData[],3,0)</f>
        <v>Category04</v>
      </c>
      <c r="I143" t="str">
        <f t="shared" ca="1" si="2"/>
        <v>MB</v>
      </c>
      <c r="J143" t="str">
        <f>VLOOKUP(InputData[[#This Row],[PRODUCT ID]],MasterData[],4,0)</f>
        <v>Kg</v>
      </c>
      <c r="K143" s="1">
        <f>VLOOKUP(InputData[[#This Row],[PRODUCT ID]],MasterData[],5,0)</f>
        <v>95</v>
      </c>
      <c r="L143" s="1">
        <f>VLOOKUP(InputData[[#This Row],[PRODUCT ID]],MasterData[],6,0)</f>
        <v>119.7</v>
      </c>
      <c r="M143" s="1">
        <f>(InputData[[#This Row],[BUYING PRICE]]*InputData[[#This Row],[QUANTITY]])</f>
        <v>855</v>
      </c>
      <c r="N143" s="1">
        <f>(InputData[[#This Row],[SELLING PRICE]]*InputData[[#This Row],[QUANTITY]])*(1-InputData[[#This Row],[DISCOUNT %]])</f>
        <v>1077.3</v>
      </c>
      <c r="O143">
        <f>DAY(InputData[[#This Row],[DATE]])</f>
        <v>3</v>
      </c>
      <c r="P143" t="str">
        <f>TEXT(InputData[[#This Row],[DATE]], "mmm")</f>
        <v>Jul</v>
      </c>
      <c r="Q143">
        <f>YEAR(InputData[[#This Row],[DATE]])</f>
        <v>2021</v>
      </c>
    </row>
    <row r="144" spans="1:17" x14ac:dyDescent="0.2">
      <c r="A144" s="8">
        <v>44380</v>
      </c>
      <c r="B144" s="9" t="s">
        <v>12</v>
      </c>
      <c r="C144" s="10">
        <v>8</v>
      </c>
      <c r="D144" s="10" t="s">
        <v>106</v>
      </c>
      <c r="E144" s="10" t="s">
        <v>107</v>
      </c>
      <c r="F144" s="11">
        <v>0</v>
      </c>
      <c r="G144" t="str">
        <f>VLOOKUP(InputData[[#This Row],[PRODUCT ID]],MasterData[],2,0)</f>
        <v>Product03</v>
      </c>
      <c r="H144" t="str">
        <f>VLOOKUP(InputData[[#This Row],[PRODUCT ID]],MasterData[],3,0)</f>
        <v>Category01</v>
      </c>
      <c r="I144" t="str">
        <f t="shared" ca="1" si="2"/>
        <v>ON</v>
      </c>
      <c r="J144" t="str">
        <f>VLOOKUP(InputData[[#This Row],[PRODUCT ID]],MasterData[],4,0)</f>
        <v>Kg</v>
      </c>
      <c r="K144" s="1">
        <f>VLOOKUP(InputData[[#This Row],[PRODUCT ID]],MasterData[],5,0)</f>
        <v>71</v>
      </c>
      <c r="L144" s="1">
        <f>VLOOKUP(InputData[[#This Row],[PRODUCT ID]],MasterData[],6,0)</f>
        <v>80.94</v>
      </c>
      <c r="M144" s="1">
        <f>(InputData[[#This Row],[BUYING PRICE]]*InputData[[#This Row],[QUANTITY]])</f>
        <v>568</v>
      </c>
      <c r="N144" s="1">
        <f>(InputData[[#This Row],[SELLING PRICE]]*InputData[[#This Row],[QUANTITY]])*(1-InputData[[#This Row],[DISCOUNT %]])</f>
        <v>647.52</v>
      </c>
      <c r="O144">
        <f>DAY(InputData[[#This Row],[DATE]])</f>
        <v>3</v>
      </c>
      <c r="P144" t="str">
        <f>TEXT(InputData[[#This Row],[DATE]], "mmm")</f>
        <v>Jul</v>
      </c>
      <c r="Q144">
        <f>YEAR(InputData[[#This Row],[DATE]])</f>
        <v>2021</v>
      </c>
    </row>
    <row r="145" spans="1:17" x14ac:dyDescent="0.2">
      <c r="A145" s="8">
        <v>44382</v>
      </c>
      <c r="B145" s="9" t="s">
        <v>10</v>
      </c>
      <c r="C145" s="10">
        <v>8</v>
      </c>
      <c r="D145" s="10" t="s">
        <v>108</v>
      </c>
      <c r="E145" s="10" t="s">
        <v>106</v>
      </c>
      <c r="F145" s="11">
        <v>0</v>
      </c>
      <c r="G145" t="str">
        <f>VLOOKUP(InputData[[#This Row],[PRODUCT ID]],MasterData[],2,0)</f>
        <v>Product02</v>
      </c>
      <c r="H145" t="str">
        <f>VLOOKUP(InputData[[#This Row],[PRODUCT ID]],MasterData[],3,0)</f>
        <v>Category01</v>
      </c>
      <c r="I145" t="str">
        <f t="shared" ca="1" si="2"/>
        <v>BC</v>
      </c>
      <c r="J145" t="str">
        <f>VLOOKUP(InputData[[#This Row],[PRODUCT ID]],MasterData[],4,0)</f>
        <v>Kg</v>
      </c>
      <c r="K145" s="1">
        <f>VLOOKUP(InputData[[#This Row],[PRODUCT ID]],MasterData[],5,0)</f>
        <v>105</v>
      </c>
      <c r="L145" s="1">
        <f>VLOOKUP(InputData[[#This Row],[PRODUCT ID]],MasterData[],6,0)</f>
        <v>142.80000000000001</v>
      </c>
      <c r="M145" s="1">
        <f>(InputData[[#This Row],[BUYING PRICE]]*InputData[[#This Row],[QUANTITY]])</f>
        <v>840</v>
      </c>
      <c r="N145" s="1">
        <f>(InputData[[#This Row],[SELLING PRICE]]*InputData[[#This Row],[QUANTITY]])*(1-InputData[[#This Row],[DISCOUNT %]])</f>
        <v>1142.4000000000001</v>
      </c>
      <c r="O145">
        <f>DAY(InputData[[#This Row],[DATE]])</f>
        <v>5</v>
      </c>
      <c r="P145" t="str">
        <f>TEXT(InputData[[#This Row],[DATE]], "mmm")</f>
        <v>Jul</v>
      </c>
      <c r="Q145">
        <f>YEAR(InputData[[#This Row],[DATE]])</f>
        <v>2021</v>
      </c>
    </row>
    <row r="146" spans="1:17" x14ac:dyDescent="0.2">
      <c r="A146" s="8">
        <v>44383</v>
      </c>
      <c r="B146" s="9" t="s">
        <v>92</v>
      </c>
      <c r="C146" s="10">
        <v>15</v>
      </c>
      <c r="D146" s="10" t="s">
        <v>108</v>
      </c>
      <c r="E146" s="10" t="s">
        <v>107</v>
      </c>
      <c r="F146" s="11">
        <v>0</v>
      </c>
      <c r="G146" t="str">
        <f>VLOOKUP(InputData[[#This Row],[PRODUCT ID]],MasterData[],2,0)</f>
        <v>Product41</v>
      </c>
      <c r="H146" t="str">
        <f>VLOOKUP(InputData[[#This Row],[PRODUCT ID]],MasterData[],3,0)</f>
        <v>Category05</v>
      </c>
      <c r="I146" t="str">
        <f t="shared" ca="1" si="2"/>
        <v>QC</v>
      </c>
      <c r="J146" t="str">
        <f>VLOOKUP(InputData[[#This Row],[PRODUCT ID]],MasterData[],4,0)</f>
        <v>Ft</v>
      </c>
      <c r="K146" s="1">
        <f>VLOOKUP(InputData[[#This Row],[PRODUCT ID]],MasterData[],5,0)</f>
        <v>138</v>
      </c>
      <c r="L146" s="1">
        <f>VLOOKUP(InputData[[#This Row],[PRODUCT ID]],MasterData[],6,0)</f>
        <v>173.88</v>
      </c>
      <c r="M146" s="1">
        <f>(InputData[[#This Row],[BUYING PRICE]]*InputData[[#This Row],[QUANTITY]])</f>
        <v>2070</v>
      </c>
      <c r="N146" s="1">
        <f>(InputData[[#This Row],[SELLING PRICE]]*InputData[[#This Row],[QUANTITY]])*(1-InputData[[#This Row],[DISCOUNT %]])</f>
        <v>2608.1999999999998</v>
      </c>
      <c r="O146">
        <f>DAY(InputData[[#This Row],[DATE]])</f>
        <v>6</v>
      </c>
      <c r="P146" t="str">
        <f>TEXT(InputData[[#This Row],[DATE]], "mmm")</f>
        <v>Jul</v>
      </c>
      <c r="Q146">
        <f>YEAR(InputData[[#This Row],[DATE]])</f>
        <v>2021</v>
      </c>
    </row>
    <row r="147" spans="1:17" x14ac:dyDescent="0.2">
      <c r="A147" s="8">
        <v>44385</v>
      </c>
      <c r="B147" s="9" t="s">
        <v>14</v>
      </c>
      <c r="C147" s="10">
        <v>10</v>
      </c>
      <c r="D147" s="10" t="s">
        <v>108</v>
      </c>
      <c r="E147" s="10" t="s">
        <v>106</v>
      </c>
      <c r="F147" s="11">
        <v>0</v>
      </c>
      <c r="G147" t="str">
        <f>VLOOKUP(InputData[[#This Row],[PRODUCT ID]],MasterData[],2,0)</f>
        <v>Product04</v>
      </c>
      <c r="H147" t="str">
        <f>VLOOKUP(InputData[[#This Row],[PRODUCT ID]],MasterData[],3,0)</f>
        <v>Category01</v>
      </c>
      <c r="I147" t="str">
        <f t="shared" ca="1" si="2"/>
        <v>SK</v>
      </c>
      <c r="J147" t="str">
        <f>VLOOKUP(InputData[[#This Row],[PRODUCT ID]],MasterData[],4,0)</f>
        <v>Lt</v>
      </c>
      <c r="K147" s="1">
        <f>VLOOKUP(InputData[[#This Row],[PRODUCT ID]],MasterData[],5,0)</f>
        <v>44</v>
      </c>
      <c r="L147" s="1">
        <f>VLOOKUP(InputData[[#This Row],[PRODUCT ID]],MasterData[],6,0)</f>
        <v>48.84</v>
      </c>
      <c r="M147" s="1">
        <f>(InputData[[#This Row],[BUYING PRICE]]*InputData[[#This Row],[QUANTITY]])</f>
        <v>440</v>
      </c>
      <c r="N147" s="1">
        <f>(InputData[[#This Row],[SELLING PRICE]]*InputData[[#This Row],[QUANTITY]])*(1-InputData[[#This Row],[DISCOUNT %]])</f>
        <v>488.40000000000003</v>
      </c>
      <c r="O147">
        <f>DAY(InputData[[#This Row],[DATE]])</f>
        <v>8</v>
      </c>
      <c r="P147" t="str">
        <f>TEXT(InputData[[#This Row],[DATE]], "mmm")</f>
        <v>Jul</v>
      </c>
      <c r="Q147">
        <f>YEAR(InputData[[#This Row],[DATE]])</f>
        <v>2021</v>
      </c>
    </row>
    <row r="148" spans="1:17" x14ac:dyDescent="0.2">
      <c r="A148" s="8">
        <v>44387</v>
      </c>
      <c r="B148" s="9" t="s">
        <v>77</v>
      </c>
      <c r="C148" s="10">
        <v>6</v>
      </c>
      <c r="D148" s="10" t="s">
        <v>105</v>
      </c>
      <c r="E148" s="10" t="s">
        <v>107</v>
      </c>
      <c r="F148" s="11">
        <v>0</v>
      </c>
      <c r="G148" t="str">
        <f>VLOOKUP(InputData[[#This Row],[PRODUCT ID]],MasterData[],2,0)</f>
        <v>Product34</v>
      </c>
      <c r="H148" t="str">
        <f>VLOOKUP(InputData[[#This Row],[PRODUCT ID]],MasterData[],3,0)</f>
        <v>Category04</v>
      </c>
      <c r="I148" t="str">
        <f t="shared" ca="1" si="2"/>
        <v>QC</v>
      </c>
      <c r="J148" t="str">
        <f>VLOOKUP(InputData[[#This Row],[PRODUCT ID]],MasterData[],4,0)</f>
        <v>Lt</v>
      </c>
      <c r="K148" s="1">
        <f>VLOOKUP(InputData[[#This Row],[PRODUCT ID]],MasterData[],5,0)</f>
        <v>55</v>
      </c>
      <c r="L148" s="1">
        <f>VLOOKUP(InputData[[#This Row],[PRODUCT ID]],MasterData[],6,0)</f>
        <v>58.3</v>
      </c>
      <c r="M148" s="1">
        <f>(InputData[[#This Row],[BUYING PRICE]]*InputData[[#This Row],[QUANTITY]])</f>
        <v>330</v>
      </c>
      <c r="N148" s="1">
        <f>(InputData[[#This Row],[SELLING PRICE]]*InputData[[#This Row],[QUANTITY]])*(1-InputData[[#This Row],[DISCOUNT %]])</f>
        <v>349.79999999999995</v>
      </c>
      <c r="O148">
        <f>DAY(InputData[[#This Row],[DATE]])</f>
        <v>10</v>
      </c>
      <c r="P148" t="str">
        <f>TEXT(InputData[[#This Row],[DATE]], "mmm")</f>
        <v>Jul</v>
      </c>
      <c r="Q148">
        <f>YEAR(InputData[[#This Row],[DATE]])</f>
        <v>2021</v>
      </c>
    </row>
    <row r="149" spans="1:17" x14ac:dyDescent="0.2">
      <c r="A149" s="8">
        <v>44388</v>
      </c>
      <c r="B149" s="9" t="s">
        <v>24</v>
      </c>
      <c r="C149" s="10">
        <v>4</v>
      </c>
      <c r="D149" s="10" t="s">
        <v>105</v>
      </c>
      <c r="E149" s="10" t="s">
        <v>106</v>
      </c>
      <c r="F149" s="11">
        <v>0</v>
      </c>
      <c r="G149" t="str">
        <f>VLOOKUP(InputData[[#This Row],[PRODUCT ID]],MasterData[],2,0)</f>
        <v>Product09</v>
      </c>
      <c r="H149" t="str">
        <f>VLOOKUP(InputData[[#This Row],[PRODUCT ID]],MasterData[],3,0)</f>
        <v>Category01</v>
      </c>
      <c r="I149" t="str">
        <f t="shared" ca="1" si="2"/>
        <v>MB</v>
      </c>
      <c r="J149" t="str">
        <f>VLOOKUP(InputData[[#This Row],[PRODUCT ID]],MasterData[],4,0)</f>
        <v>No.</v>
      </c>
      <c r="K149" s="1">
        <f>VLOOKUP(InputData[[#This Row],[PRODUCT ID]],MasterData[],5,0)</f>
        <v>6</v>
      </c>
      <c r="L149" s="1">
        <f>VLOOKUP(InputData[[#This Row],[PRODUCT ID]],MasterData[],6,0)</f>
        <v>7.8599999999999994</v>
      </c>
      <c r="M149" s="1">
        <f>(InputData[[#This Row],[BUYING PRICE]]*InputData[[#This Row],[QUANTITY]])</f>
        <v>24</v>
      </c>
      <c r="N149" s="1">
        <f>(InputData[[#This Row],[SELLING PRICE]]*InputData[[#This Row],[QUANTITY]])*(1-InputData[[#This Row],[DISCOUNT %]])</f>
        <v>31.439999999999998</v>
      </c>
      <c r="O149">
        <f>DAY(InputData[[#This Row],[DATE]])</f>
        <v>11</v>
      </c>
      <c r="P149" t="str">
        <f>TEXT(InputData[[#This Row],[DATE]], "mmm")</f>
        <v>Jul</v>
      </c>
      <c r="Q149">
        <f>YEAR(InputData[[#This Row],[DATE]])</f>
        <v>2021</v>
      </c>
    </row>
    <row r="150" spans="1:17" x14ac:dyDescent="0.2">
      <c r="A150" s="8">
        <v>44390</v>
      </c>
      <c r="B150" s="9" t="s">
        <v>45</v>
      </c>
      <c r="C150" s="10">
        <v>1</v>
      </c>
      <c r="D150" s="10" t="s">
        <v>108</v>
      </c>
      <c r="E150" s="10" t="s">
        <v>107</v>
      </c>
      <c r="F150" s="11">
        <v>0</v>
      </c>
      <c r="G150" t="str">
        <f>VLOOKUP(InputData[[#This Row],[PRODUCT ID]],MasterData[],2,0)</f>
        <v>Product19</v>
      </c>
      <c r="H150" t="str">
        <f>VLOOKUP(InputData[[#This Row],[PRODUCT ID]],MasterData[],3,0)</f>
        <v>Category02</v>
      </c>
      <c r="I150" t="str">
        <f t="shared" ca="1" si="2"/>
        <v>QC</v>
      </c>
      <c r="J150" t="str">
        <f>VLOOKUP(InputData[[#This Row],[PRODUCT ID]],MasterData[],4,0)</f>
        <v>Ft</v>
      </c>
      <c r="K150" s="1">
        <f>VLOOKUP(InputData[[#This Row],[PRODUCT ID]],MasterData[],5,0)</f>
        <v>150</v>
      </c>
      <c r="L150" s="1">
        <f>VLOOKUP(InputData[[#This Row],[PRODUCT ID]],MasterData[],6,0)</f>
        <v>210</v>
      </c>
      <c r="M150" s="1">
        <f>(InputData[[#This Row],[BUYING PRICE]]*InputData[[#This Row],[QUANTITY]])</f>
        <v>150</v>
      </c>
      <c r="N150" s="1">
        <f>(InputData[[#This Row],[SELLING PRICE]]*InputData[[#This Row],[QUANTITY]])*(1-InputData[[#This Row],[DISCOUNT %]])</f>
        <v>210</v>
      </c>
      <c r="O150">
        <f>DAY(InputData[[#This Row],[DATE]])</f>
        <v>13</v>
      </c>
      <c r="P150" t="str">
        <f>TEXT(InputData[[#This Row],[DATE]], "mmm")</f>
        <v>Jul</v>
      </c>
      <c r="Q150">
        <f>YEAR(InputData[[#This Row],[DATE]])</f>
        <v>2021</v>
      </c>
    </row>
    <row r="151" spans="1:17" x14ac:dyDescent="0.2">
      <c r="A151" s="8">
        <v>44393</v>
      </c>
      <c r="B151" s="9" t="s">
        <v>54</v>
      </c>
      <c r="C151" s="10">
        <v>8</v>
      </c>
      <c r="D151" s="10" t="s">
        <v>105</v>
      </c>
      <c r="E151" s="10" t="s">
        <v>107</v>
      </c>
      <c r="F151" s="11">
        <v>0</v>
      </c>
      <c r="G151" t="str">
        <f>VLOOKUP(InputData[[#This Row],[PRODUCT ID]],MasterData[],2,0)</f>
        <v>Product23</v>
      </c>
      <c r="H151" t="str">
        <f>VLOOKUP(InputData[[#This Row],[PRODUCT ID]],MasterData[],3,0)</f>
        <v>Category03</v>
      </c>
      <c r="I151" t="str">
        <f t="shared" ca="1" si="2"/>
        <v>SK</v>
      </c>
      <c r="J151" t="str">
        <f>VLOOKUP(InputData[[#This Row],[PRODUCT ID]],MasterData[],4,0)</f>
        <v>Ft</v>
      </c>
      <c r="K151" s="1">
        <f>VLOOKUP(InputData[[#This Row],[PRODUCT ID]],MasterData[],5,0)</f>
        <v>141</v>
      </c>
      <c r="L151" s="1">
        <f>VLOOKUP(InputData[[#This Row],[PRODUCT ID]],MasterData[],6,0)</f>
        <v>149.46</v>
      </c>
      <c r="M151" s="1">
        <f>(InputData[[#This Row],[BUYING PRICE]]*InputData[[#This Row],[QUANTITY]])</f>
        <v>1128</v>
      </c>
      <c r="N151" s="1">
        <f>(InputData[[#This Row],[SELLING PRICE]]*InputData[[#This Row],[QUANTITY]])*(1-InputData[[#This Row],[DISCOUNT %]])</f>
        <v>1195.68</v>
      </c>
      <c r="O151">
        <f>DAY(InputData[[#This Row],[DATE]])</f>
        <v>16</v>
      </c>
      <c r="P151" t="str">
        <f>TEXT(InputData[[#This Row],[DATE]], "mmm")</f>
        <v>Jul</v>
      </c>
      <c r="Q151">
        <f>YEAR(InputData[[#This Row],[DATE]])</f>
        <v>2021</v>
      </c>
    </row>
    <row r="152" spans="1:17" x14ac:dyDescent="0.2">
      <c r="A152" s="8">
        <v>44395</v>
      </c>
      <c r="B152" s="9" t="s">
        <v>63</v>
      </c>
      <c r="C152" s="10">
        <v>14</v>
      </c>
      <c r="D152" s="10" t="s">
        <v>106</v>
      </c>
      <c r="E152" s="10" t="s">
        <v>106</v>
      </c>
      <c r="F152" s="11">
        <v>0</v>
      </c>
      <c r="G152" t="str">
        <f>VLOOKUP(InputData[[#This Row],[PRODUCT ID]],MasterData[],2,0)</f>
        <v>Product27</v>
      </c>
      <c r="H152" t="str">
        <f>VLOOKUP(InputData[[#This Row],[PRODUCT ID]],MasterData[],3,0)</f>
        <v>Category04</v>
      </c>
      <c r="I152" t="str">
        <f t="shared" ca="1" si="2"/>
        <v>QC</v>
      </c>
      <c r="J152" t="str">
        <f>VLOOKUP(InputData[[#This Row],[PRODUCT ID]],MasterData[],4,0)</f>
        <v>Lt</v>
      </c>
      <c r="K152" s="1">
        <f>VLOOKUP(InputData[[#This Row],[PRODUCT ID]],MasterData[],5,0)</f>
        <v>48</v>
      </c>
      <c r="L152" s="1">
        <f>VLOOKUP(InputData[[#This Row],[PRODUCT ID]],MasterData[],6,0)</f>
        <v>57.120000000000005</v>
      </c>
      <c r="M152" s="1">
        <f>(InputData[[#This Row],[BUYING PRICE]]*InputData[[#This Row],[QUANTITY]])</f>
        <v>672</v>
      </c>
      <c r="N152" s="1">
        <f>(InputData[[#This Row],[SELLING PRICE]]*InputData[[#This Row],[QUANTITY]])*(1-InputData[[#This Row],[DISCOUNT %]])</f>
        <v>799.68000000000006</v>
      </c>
      <c r="O152">
        <f>DAY(InputData[[#This Row],[DATE]])</f>
        <v>18</v>
      </c>
      <c r="P152" t="str">
        <f>TEXT(InputData[[#This Row],[DATE]], "mmm")</f>
        <v>Jul</v>
      </c>
      <c r="Q152">
        <f>YEAR(InputData[[#This Row],[DATE]])</f>
        <v>2021</v>
      </c>
    </row>
    <row r="153" spans="1:17" x14ac:dyDescent="0.2">
      <c r="A153" s="8">
        <v>44397</v>
      </c>
      <c r="B153" s="9" t="s">
        <v>86</v>
      </c>
      <c r="C153" s="10">
        <v>11</v>
      </c>
      <c r="D153" s="10" t="s">
        <v>106</v>
      </c>
      <c r="E153" s="10" t="s">
        <v>106</v>
      </c>
      <c r="F153" s="11">
        <v>0</v>
      </c>
      <c r="G153" t="str">
        <f>VLOOKUP(InputData[[#This Row],[PRODUCT ID]],MasterData[],2,0)</f>
        <v>Product38</v>
      </c>
      <c r="H153" t="str">
        <f>VLOOKUP(InputData[[#This Row],[PRODUCT ID]],MasterData[],3,0)</f>
        <v>Category05</v>
      </c>
      <c r="I153" t="str">
        <f t="shared" ca="1" si="2"/>
        <v>ON</v>
      </c>
      <c r="J153" t="str">
        <f>VLOOKUP(InputData[[#This Row],[PRODUCT ID]],MasterData[],4,0)</f>
        <v>Kg</v>
      </c>
      <c r="K153" s="1">
        <f>VLOOKUP(InputData[[#This Row],[PRODUCT ID]],MasterData[],5,0)</f>
        <v>72</v>
      </c>
      <c r="L153" s="1">
        <f>VLOOKUP(InputData[[#This Row],[PRODUCT ID]],MasterData[],6,0)</f>
        <v>79.92</v>
      </c>
      <c r="M153" s="1">
        <f>(InputData[[#This Row],[BUYING PRICE]]*InputData[[#This Row],[QUANTITY]])</f>
        <v>792</v>
      </c>
      <c r="N153" s="1">
        <f>(InputData[[#This Row],[SELLING PRICE]]*InputData[[#This Row],[QUANTITY]])*(1-InputData[[#This Row],[DISCOUNT %]])</f>
        <v>879.12</v>
      </c>
      <c r="O153">
        <f>DAY(InputData[[#This Row],[DATE]])</f>
        <v>20</v>
      </c>
      <c r="P153" t="str">
        <f>TEXT(InputData[[#This Row],[DATE]], "mmm")</f>
        <v>Jul</v>
      </c>
      <c r="Q153">
        <f>YEAR(InputData[[#This Row],[DATE]])</f>
        <v>2021</v>
      </c>
    </row>
    <row r="154" spans="1:17" x14ac:dyDescent="0.2">
      <c r="A154" s="8">
        <v>44397</v>
      </c>
      <c r="B154" s="9" t="s">
        <v>96</v>
      </c>
      <c r="C154" s="10">
        <v>5</v>
      </c>
      <c r="D154" s="10" t="s">
        <v>108</v>
      </c>
      <c r="E154" s="10" t="s">
        <v>106</v>
      </c>
      <c r="F154" s="11">
        <v>0</v>
      </c>
      <c r="G154" t="str">
        <f>VLOOKUP(InputData[[#This Row],[PRODUCT ID]],MasterData[],2,0)</f>
        <v>Product43</v>
      </c>
      <c r="H154" t="str">
        <f>VLOOKUP(InputData[[#This Row],[PRODUCT ID]],MasterData[],3,0)</f>
        <v>Category05</v>
      </c>
      <c r="I154" t="str">
        <f t="shared" ca="1" si="2"/>
        <v>MB</v>
      </c>
      <c r="J154" t="str">
        <f>VLOOKUP(InputData[[#This Row],[PRODUCT ID]],MasterData[],4,0)</f>
        <v>Kg</v>
      </c>
      <c r="K154" s="1">
        <f>VLOOKUP(InputData[[#This Row],[PRODUCT ID]],MasterData[],5,0)</f>
        <v>67</v>
      </c>
      <c r="L154" s="1">
        <f>VLOOKUP(InputData[[#This Row],[PRODUCT ID]],MasterData[],6,0)</f>
        <v>83.08</v>
      </c>
      <c r="M154" s="1">
        <f>(InputData[[#This Row],[BUYING PRICE]]*InputData[[#This Row],[QUANTITY]])</f>
        <v>335</v>
      </c>
      <c r="N154" s="1">
        <f>(InputData[[#This Row],[SELLING PRICE]]*InputData[[#This Row],[QUANTITY]])*(1-InputData[[#This Row],[DISCOUNT %]])</f>
        <v>415.4</v>
      </c>
      <c r="O154">
        <f>DAY(InputData[[#This Row],[DATE]])</f>
        <v>20</v>
      </c>
      <c r="P154" t="str">
        <f>TEXT(InputData[[#This Row],[DATE]], "mmm")</f>
        <v>Jul</v>
      </c>
      <c r="Q154">
        <f>YEAR(InputData[[#This Row],[DATE]])</f>
        <v>2021</v>
      </c>
    </row>
    <row r="155" spans="1:17" x14ac:dyDescent="0.2">
      <c r="A155" s="8">
        <v>44398</v>
      </c>
      <c r="B155" s="9" t="s">
        <v>67</v>
      </c>
      <c r="C155" s="10">
        <v>15</v>
      </c>
      <c r="D155" s="10" t="s">
        <v>108</v>
      </c>
      <c r="E155" s="10" t="s">
        <v>106</v>
      </c>
      <c r="F155" s="11">
        <v>0</v>
      </c>
      <c r="G155" t="str">
        <f>VLOOKUP(InputData[[#This Row],[PRODUCT ID]],MasterData[],2,0)</f>
        <v>Product29</v>
      </c>
      <c r="H155" t="str">
        <f>VLOOKUP(InputData[[#This Row],[PRODUCT ID]],MasterData[],3,0)</f>
        <v>Category04</v>
      </c>
      <c r="I155" t="str">
        <f t="shared" ca="1" si="2"/>
        <v>ON</v>
      </c>
      <c r="J155" t="str">
        <f>VLOOKUP(InputData[[#This Row],[PRODUCT ID]],MasterData[],4,0)</f>
        <v>Lt</v>
      </c>
      <c r="K155" s="1">
        <f>VLOOKUP(InputData[[#This Row],[PRODUCT ID]],MasterData[],5,0)</f>
        <v>47</v>
      </c>
      <c r="L155" s="1">
        <f>VLOOKUP(InputData[[#This Row],[PRODUCT ID]],MasterData[],6,0)</f>
        <v>53.11</v>
      </c>
      <c r="M155" s="1">
        <f>(InputData[[#This Row],[BUYING PRICE]]*InputData[[#This Row],[QUANTITY]])</f>
        <v>705</v>
      </c>
      <c r="N155" s="1">
        <f>(InputData[[#This Row],[SELLING PRICE]]*InputData[[#This Row],[QUANTITY]])*(1-InputData[[#This Row],[DISCOUNT %]])</f>
        <v>796.65</v>
      </c>
      <c r="O155">
        <f>DAY(InputData[[#This Row],[DATE]])</f>
        <v>21</v>
      </c>
      <c r="P155" t="str">
        <f>TEXT(InputData[[#This Row],[DATE]], "mmm")</f>
        <v>Jul</v>
      </c>
      <c r="Q155">
        <f>YEAR(InputData[[#This Row],[DATE]])</f>
        <v>2021</v>
      </c>
    </row>
    <row r="156" spans="1:17" x14ac:dyDescent="0.2">
      <c r="A156" s="8">
        <v>44399</v>
      </c>
      <c r="B156" s="9" t="s">
        <v>60</v>
      </c>
      <c r="C156" s="10">
        <v>3</v>
      </c>
      <c r="D156" s="10" t="s">
        <v>105</v>
      </c>
      <c r="E156" s="10" t="s">
        <v>107</v>
      </c>
      <c r="F156" s="11">
        <v>0</v>
      </c>
      <c r="G156" t="str">
        <f>VLOOKUP(InputData[[#This Row],[PRODUCT ID]],MasterData[],2,0)</f>
        <v>Product26</v>
      </c>
      <c r="H156" t="str">
        <f>VLOOKUP(InputData[[#This Row],[PRODUCT ID]],MasterData[],3,0)</f>
        <v>Category04</v>
      </c>
      <c r="I156" t="str">
        <f t="shared" ca="1" si="2"/>
        <v>BC</v>
      </c>
      <c r="J156" t="str">
        <f>VLOOKUP(InputData[[#This Row],[PRODUCT ID]],MasterData[],4,0)</f>
        <v>No.</v>
      </c>
      <c r="K156" s="1">
        <f>VLOOKUP(InputData[[#This Row],[PRODUCT ID]],MasterData[],5,0)</f>
        <v>18</v>
      </c>
      <c r="L156" s="1">
        <f>VLOOKUP(InputData[[#This Row],[PRODUCT ID]],MasterData[],6,0)</f>
        <v>24.66</v>
      </c>
      <c r="M156" s="1">
        <f>(InputData[[#This Row],[BUYING PRICE]]*InputData[[#This Row],[QUANTITY]])</f>
        <v>54</v>
      </c>
      <c r="N156" s="1">
        <f>(InputData[[#This Row],[SELLING PRICE]]*InputData[[#This Row],[QUANTITY]])*(1-InputData[[#This Row],[DISCOUNT %]])</f>
        <v>73.98</v>
      </c>
      <c r="O156">
        <f>DAY(InputData[[#This Row],[DATE]])</f>
        <v>22</v>
      </c>
      <c r="P156" t="str">
        <f>TEXT(InputData[[#This Row],[DATE]], "mmm")</f>
        <v>Jul</v>
      </c>
      <c r="Q156">
        <f>YEAR(InputData[[#This Row],[DATE]])</f>
        <v>2021</v>
      </c>
    </row>
    <row r="157" spans="1:17" x14ac:dyDescent="0.2">
      <c r="A157" s="8">
        <v>44399</v>
      </c>
      <c r="B157" s="9" t="s">
        <v>56</v>
      </c>
      <c r="C157" s="10">
        <v>14</v>
      </c>
      <c r="D157" s="10" t="s">
        <v>106</v>
      </c>
      <c r="E157" s="10" t="s">
        <v>107</v>
      </c>
      <c r="F157" s="11">
        <v>0</v>
      </c>
      <c r="G157" t="str">
        <f>VLOOKUP(InputData[[#This Row],[PRODUCT ID]],MasterData[],2,0)</f>
        <v>Product24</v>
      </c>
      <c r="H157" t="str">
        <f>VLOOKUP(InputData[[#This Row],[PRODUCT ID]],MasterData[],3,0)</f>
        <v>Category03</v>
      </c>
      <c r="I157" t="str">
        <f t="shared" ca="1" si="2"/>
        <v>BC</v>
      </c>
      <c r="J157" t="str">
        <f>VLOOKUP(InputData[[#This Row],[PRODUCT ID]],MasterData[],4,0)</f>
        <v>Ft</v>
      </c>
      <c r="K157" s="1">
        <f>VLOOKUP(InputData[[#This Row],[PRODUCT ID]],MasterData[],5,0)</f>
        <v>144</v>
      </c>
      <c r="L157" s="1">
        <f>VLOOKUP(InputData[[#This Row],[PRODUCT ID]],MasterData[],6,0)</f>
        <v>156.96</v>
      </c>
      <c r="M157" s="1">
        <f>(InputData[[#This Row],[BUYING PRICE]]*InputData[[#This Row],[QUANTITY]])</f>
        <v>2016</v>
      </c>
      <c r="N157" s="1">
        <f>(InputData[[#This Row],[SELLING PRICE]]*InputData[[#This Row],[QUANTITY]])*(1-InputData[[#This Row],[DISCOUNT %]])</f>
        <v>2197.44</v>
      </c>
      <c r="O157">
        <f>DAY(InputData[[#This Row],[DATE]])</f>
        <v>22</v>
      </c>
      <c r="P157" t="str">
        <f>TEXT(InputData[[#This Row],[DATE]], "mmm")</f>
        <v>Jul</v>
      </c>
      <c r="Q157">
        <f>YEAR(InputData[[#This Row],[DATE]])</f>
        <v>2021</v>
      </c>
    </row>
    <row r="158" spans="1:17" x14ac:dyDescent="0.2">
      <c r="A158" s="8">
        <v>44400</v>
      </c>
      <c r="B158" s="9" t="s">
        <v>81</v>
      </c>
      <c r="C158" s="10">
        <v>7</v>
      </c>
      <c r="D158" s="10" t="s">
        <v>105</v>
      </c>
      <c r="E158" s="10" t="s">
        <v>106</v>
      </c>
      <c r="F158" s="11">
        <v>0</v>
      </c>
      <c r="G158" t="str">
        <f>VLOOKUP(InputData[[#This Row],[PRODUCT ID]],MasterData[],2,0)</f>
        <v>Product36</v>
      </c>
      <c r="H158" t="str">
        <f>VLOOKUP(InputData[[#This Row],[PRODUCT ID]],MasterData[],3,0)</f>
        <v>Category04</v>
      </c>
      <c r="I158" t="str">
        <f t="shared" ca="1" si="2"/>
        <v>SK</v>
      </c>
      <c r="J158" t="str">
        <f>VLOOKUP(InputData[[#This Row],[PRODUCT ID]],MasterData[],4,0)</f>
        <v>Kg</v>
      </c>
      <c r="K158" s="1">
        <f>VLOOKUP(InputData[[#This Row],[PRODUCT ID]],MasterData[],5,0)</f>
        <v>90</v>
      </c>
      <c r="L158" s="1">
        <f>VLOOKUP(InputData[[#This Row],[PRODUCT ID]],MasterData[],6,0)</f>
        <v>96.3</v>
      </c>
      <c r="M158" s="1">
        <f>(InputData[[#This Row],[BUYING PRICE]]*InputData[[#This Row],[QUANTITY]])</f>
        <v>630</v>
      </c>
      <c r="N158" s="1">
        <f>(InputData[[#This Row],[SELLING PRICE]]*InputData[[#This Row],[QUANTITY]])*(1-InputData[[#This Row],[DISCOUNT %]])</f>
        <v>674.1</v>
      </c>
      <c r="O158">
        <f>DAY(InputData[[#This Row],[DATE]])</f>
        <v>23</v>
      </c>
      <c r="P158" t="str">
        <f>TEXT(InputData[[#This Row],[DATE]], "mmm")</f>
        <v>Jul</v>
      </c>
      <c r="Q158">
        <f>YEAR(InputData[[#This Row],[DATE]])</f>
        <v>2021</v>
      </c>
    </row>
    <row r="159" spans="1:17" x14ac:dyDescent="0.2">
      <c r="A159" s="8">
        <v>44400</v>
      </c>
      <c r="B159" s="9" t="s">
        <v>83</v>
      </c>
      <c r="C159" s="10">
        <v>8</v>
      </c>
      <c r="D159" s="10" t="s">
        <v>108</v>
      </c>
      <c r="E159" s="10" t="s">
        <v>106</v>
      </c>
      <c r="F159" s="11">
        <v>0</v>
      </c>
      <c r="G159" t="str">
        <f>VLOOKUP(InputData[[#This Row],[PRODUCT ID]],MasterData[],2,0)</f>
        <v>Product37</v>
      </c>
      <c r="H159" t="str">
        <f>VLOOKUP(InputData[[#This Row],[PRODUCT ID]],MasterData[],3,0)</f>
        <v>Category05</v>
      </c>
      <c r="I159" t="str">
        <f t="shared" ca="1" si="2"/>
        <v>MB</v>
      </c>
      <c r="J159" t="str">
        <f>VLOOKUP(InputData[[#This Row],[PRODUCT ID]],MasterData[],4,0)</f>
        <v>Kg</v>
      </c>
      <c r="K159" s="1">
        <f>VLOOKUP(InputData[[#This Row],[PRODUCT ID]],MasterData[],5,0)</f>
        <v>67</v>
      </c>
      <c r="L159" s="1">
        <f>VLOOKUP(InputData[[#This Row],[PRODUCT ID]],MasterData[],6,0)</f>
        <v>85.76</v>
      </c>
      <c r="M159" s="1">
        <f>(InputData[[#This Row],[BUYING PRICE]]*InputData[[#This Row],[QUANTITY]])</f>
        <v>536</v>
      </c>
      <c r="N159" s="1">
        <f>(InputData[[#This Row],[SELLING PRICE]]*InputData[[#This Row],[QUANTITY]])*(1-InputData[[#This Row],[DISCOUNT %]])</f>
        <v>686.08</v>
      </c>
      <c r="O159">
        <f>DAY(InputData[[#This Row],[DATE]])</f>
        <v>23</v>
      </c>
      <c r="P159" t="str">
        <f>TEXT(InputData[[#This Row],[DATE]], "mmm")</f>
        <v>Jul</v>
      </c>
      <c r="Q159">
        <f>YEAR(InputData[[#This Row],[DATE]])</f>
        <v>2021</v>
      </c>
    </row>
    <row r="160" spans="1:17" x14ac:dyDescent="0.2">
      <c r="A160" s="8">
        <v>44401</v>
      </c>
      <c r="B160" s="9" t="s">
        <v>24</v>
      </c>
      <c r="C160" s="10">
        <v>4</v>
      </c>
      <c r="D160" s="10" t="s">
        <v>106</v>
      </c>
      <c r="E160" s="10" t="s">
        <v>107</v>
      </c>
      <c r="F160" s="11">
        <v>0</v>
      </c>
      <c r="G160" t="str">
        <f>VLOOKUP(InputData[[#This Row],[PRODUCT ID]],MasterData[],2,0)</f>
        <v>Product09</v>
      </c>
      <c r="H160" t="str">
        <f>VLOOKUP(InputData[[#This Row],[PRODUCT ID]],MasterData[],3,0)</f>
        <v>Category01</v>
      </c>
      <c r="I160" t="str">
        <f t="shared" ca="1" si="2"/>
        <v>MB</v>
      </c>
      <c r="J160" t="str">
        <f>VLOOKUP(InputData[[#This Row],[PRODUCT ID]],MasterData[],4,0)</f>
        <v>No.</v>
      </c>
      <c r="K160" s="1">
        <f>VLOOKUP(InputData[[#This Row],[PRODUCT ID]],MasterData[],5,0)</f>
        <v>6</v>
      </c>
      <c r="L160" s="1">
        <f>VLOOKUP(InputData[[#This Row],[PRODUCT ID]],MasterData[],6,0)</f>
        <v>7.8599999999999994</v>
      </c>
      <c r="M160" s="1">
        <f>(InputData[[#This Row],[BUYING PRICE]]*InputData[[#This Row],[QUANTITY]])</f>
        <v>24</v>
      </c>
      <c r="N160" s="1">
        <f>(InputData[[#This Row],[SELLING PRICE]]*InputData[[#This Row],[QUANTITY]])*(1-InputData[[#This Row],[DISCOUNT %]])</f>
        <v>31.439999999999998</v>
      </c>
      <c r="O160">
        <f>DAY(InputData[[#This Row],[DATE]])</f>
        <v>24</v>
      </c>
      <c r="P160" t="str">
        <f>TEXT(InputData[[#This Row],[DATE]], "mmm")</f>
        <v>Jul</v>
      </c>
      <c r="Q160">
        <f>YEAR(InputData[[#This Row],[DATE]])</f>
        <v>2021</v>
      </c>
    </row>
    <row r="161" spans="1:17" x14ac:dyDescent="0.2">
      <c r="A161" s="8">
        <v>44406</v>
      </c>
      <c r="B161" s="9" t="s">
        <v>98</v>
      </c>
      <c r="C161" s="10">
        <v>15</v>
      </c>
      <c r="D161" s="10" t="s">
        <v>106</v>
      </c>
      <c r="E161" s="10" t="s">
        <v>107</v>
      </c>
      <c r="F161" s="11">
        <v>0</v>
      </c>
      <c r="G161" t="str">
        <f>VLOOKUP(InputData[[#This Row],[PRODUCT ID]],MasterData[],2,0)</f>
        <v>Product44</v>
      </c>
      <c r="H161" t="str">
        <f>VLOOKUP(InputData[[#This Row],[PRODUCT ID]],MasterData[],3,0)</f>
        <v>Category05</v>
      </c>
      <c r="I161" t="str">
        <f t="shared" ca="1" si="2"/>
        <v>QC</v>
      </c>
      <c r="J161" t="str">
        <f>VLOOKUP(InputData[[#This Row],[PRODUCT ID]],MasterData[],4,0)</f>
        <v>Kg</v>
      </c>
      <c r="K161" s="1">
        <f>VLOOKUP(InputData[[#This Row],[PRODUCT ID]],MasterData[],5,0)</f>
        <v>76</v>
      </c>
      <c r="L161" s="1">
        <f>VLOOKUP(InputData[[#This Row],[PRODUCT ID]],MasterData[],6,0)</f>
        <v>82.08</v>
      </c>
      <c r="M161" s="1">
        <f>(InputData[[#This Row],[BUYING PRICE]]*InputData[[#This Row],[QUANTITY]])</f>
        <v>1140</v>
      </c>
      <c r="N161" s="1">
        <f>(InputData[[#This Row],[SELLING PRICE]]*InputData[[#This Row],[QUANTITY]])*(1-InputData[[#This Row],[DISCOUNT %]])</f>
        <v>1231.2</v>
      </c>
      <c r="O161">
        <f>DAY(InputData[[#This Row],[DATE]])</f>
        <v>29</v>
      </c>
      <c r="P161" t="str">
        <f>TEXT(InputData[[#This Row],[DATE]], "mmm")</f>
        <v>Jul</v>
      </c>
      <c r="Q161">
        <f>YEAR(InputData[[#This Row],[DATE]])</f>
        <v>2021</v>
      </c>
    </row>
    <row r="162" spans="1:17" x14ac:dyDescent="0.2">
      <c r="A162" s="8">
        <v>44409</v>
      </c>
      <c r="B162" s="9" t="s">
        <v>6</v>
      </c>
      <c r="C162" s="10">
        <v>11</v>
      </c>
      <c r="D162" s="10" t="s">
        <v>108</v>
      </c>
      <c r="E162" s="10" t="s">
        <v>107</v>
      </c>
      <c r="F162" s="11">
        <v>0</v>
      </c>
      <c r="G162" t="str">
        <f>VLOOKUP(InputData[[#This Row],[PRODUCT ID]],MasterData[],2,0)</f>
        <v>Product01</v>
      </c>
      <c r="H162" t="str">
        <f>VLOOKUP(InputData[[#This Row],[PRODUCT ID]],MasterData[],3,0)</f>
        <v>Category01</v>
      </c>
      <c r="I162" t="str">
        <f t="shared" ca="1" si="2"/>
        <v>QC</v>
      </c>
      <c r="J162" t="str">
        <f>VLOOKUP(InputData[[#This Row],[PRODUCT ID]],MasterData[],4,0)</f>
        <v>Kg</v>
      </c>
      <c r="K162" s="1">
        <f>VLOOKUP(InputData[[#This Row],[PRODUCT ID]],MasterData[],5,0)</f>
        <v>98</v>
      </c>
      <c r="L162" s="1">
        <f>VLOOKUP(InputData[[#This Row],[PRODUCT ID]],MasterData[],6,0)</f>
        <v>103.88</v>
      </c>
      <c r="M162" s="1">
        <f>(InputData[[#This Row],[BUYING PRICE]]*InputData[[#This Row],[QUANTITY]])</f>
        <v>1078</v>
      </c>
      <c r="N162" s="1">
        <f>(InputData[[#This Row],[SELLING PRICE]]*InputData[[#This Row],[QUANTITY]])*(1-InputData[[#This Row],[DISCOUNT %]])</f>
        <v>1142.6799999999998</v>
      </c>
      <c r="O162">
        <f>DAY(InputData[[#This Row],[DATE]])</f>
        <v>1</v>
      </c>
      <c r="P162" t="str">
        <f>TEXT(InputData[[#This Row],[DATE]], "mmm")</f>
        <v>Aug</v>
      </c>
      <c r="Q162">
        <f>YEAR(InputData[[#This Row],[DATE]])</f>
        <v>2021</v>
      </c>
    </row>
    <row r="163" spans="1:17" x14ac:dyDescent="0.2">
      <c r="A163" s="8">
        <v>44410</v>
      </c>
      <c r="B163" s="9" t="s">
        <v>54</v>
      </c>
      <c r="C163" s="10">
        <v>3</v>
      </c>
      <c r="D163" s="10" t="s">
        <v>108</v>
      </c>
      <c r="E163" s="10" t="s">
        <v>106</v>
      </c>
      <c r="F163" s="11">
        <v>0</v>
      </c>
      <c r="G163" t="str">
        <f>VLOOKUP(InputData[[#This Row],[PRODUCT ID]],MasterData[],2,0)</f>
        <v>Product23</v>
      </c>
      <c r="H163" t="str">
        <f>VLOOKUP(InputData[[#This Row],[PRODUCT ID]],MasterData[],3,0)</f>
        <v>Category03</v>
      </c>
      <c r="I163" t="str">
        <f t="shared" ca="1" si="2"/>
        <v>ON</v>
      </c>
      <c r="J163" t="str">
        <f>VLOOKUP(InputData[[#This Row],[PRODUCT ID]],MasterData[],4,0)</f>
        <v>Ft</v>
      </c>
      <c r="K163" s="1">
        <f>VLOOKUP(InputData[[#This Row],[PRODUCT ID]],MasterData[],5,0)</f>
        <v>141</v>
      </c>
      <c r="L163" s="1">
        <f>VLOOKUP(InputData[[#This Row],[PRODUCT ID]],MasterData[],6,0)</f>
        <v>149.46</v>
      </c>
      <c r="M163" s="1">
        <f>(InputData[[#This Row],[BUYING PRICE]]*InputData[[#This Row],[QUANTITY]])</f>
        <v>423</v>
      </c>
      <c r="N163" s="1">
        <f>(InputData[[#This Row],[SELLING PRICE]]*InputData[[#This Row],[QUANTITY]])*(1-InputData[[#This Row],[DISCOUNT %]])</f>
        <v>448.38</v>
      </c>
      <c r="O163">
        <f>DAY(InputData[[#This Row],[DATE]])</f>
        <v>2</v>
      </c>
      <c r="P163" t="str">
        <f>TEXT(InputData[[#This Row],[DATE]], "mmm")</f>
        <v>Aug</v>
      </c>
      <c r="Q163">
        <f>YEAR(InputData[[#This Row],[DATE]])</f>
        <v>2021</v>
      </c>
    </row>
    <row r="164" spans="1:17" x14ac:dyDescent="0.2">
      <c r="A164" s="8">
        <v>44411</v>
      </c>
      <c r="B164" s="9" t="s">
        <v>52</v>
      </c>
      <c r="C164" s="10">
        <v>13</v>
      </c>
      <c r="D164" s="10" t="s">
        <v>106</v>
      </c>
      <c r="E164" s="10" t="s">
        <v>106</v>
      </c>
      <c r="F164" s="11">
        <v>0</v>
      </c>
      <c r="G164" t="str">
        <f>VLOOKUP(InputData[[#This Row],[PRODUCT ID]],MasterData[],2,0)</f>
        <v>Product22</v>
      </c>
      <c r="H164" t="str">
        <f>VLOOKUP(InputData[[#This Row],[PRODUCT ID]],MasterData[],3,0)</f>
        <v>Category03</v>
      </c>
      <c r="I164" t="str">
        <f t="shared" ca="1" si="2"/>
        <v>SK</v>
      </c>
      <c r="J164" t="str">
        <f>VLOOKUP(InputData[[#This Row],[PRODUCT ID]],MasterData[],4,0)</f>
        <v>Ft</v>
      </c>
      <c r="K164" s="1">
        <f>VLOOKUP(InputData[[#This Row],[PRODUCT ID]],MasterData[],5,0)</f>
        <v>121</v>
      </c>
      <c r="L164" s="1">
        <f>VLOOKUP(InputData[[#This Row],[PRODUCT ID]],MasterData[],6,0)</f>
        <v>141.57</v>
      </c>
      <c r="M164" s="1">
        <f>(InputData[[#This Row],[BUYING PRICE]]*InputData[[#This Row],[QUANTITY]])</f>
        <v>1573</v>
      </c>
      <c r="N164" s="1">
        <f>(InputData[[#This Row],[SELLING PRICE]]*InputData[[#This Row],[QUANTITY]])*(1-InputData[[#This Row],[DISCOUNT %]])</f>
        <v>1840.4099999999999</v>
      </c>
      <c r="O164">
        <f>DAY(InputData[[#This Row],[DATE]])</f>
        <v>3</v>
      </c>
      <c r="P164" t="str">
        <f>TEXT(InputData[[#This Row],[DATE]], "mmm")</f>
        <v>Aug</v>
      </c>
      <c r="Q164">
        <f>YEAR(InputData[[#This Row],[DATE]])</f>
        <v>2021</v>
      </c>
    </row>
    <row r="165" spans="1:17" x14ac:dyDescent="0.2">
      <c r="A165" s="8">
        <v>44411</v>
      </c>
      <c r="B165" s="9" t="s">
        <v>77</v>
      </c>
      <c r="C165" s="10">
        <v>12</v>
      </c>
      <c r="D165" s="10" t="s">
        <v>106</v>
      </c>
      <c r="E165" s="10" t="s">
        <v>106</v>
      </c>
      <c r="F165" s="11">
        <v>0</v>
      </c>
      <c r="G165" t="str">
        <f>VLOOKUP(InputData[[#This Row],[PRODUCT ID]],MasterData[],2,0)</f>
        <v>Product34</v>
      </c>
      <c r="H165" t="str">
        <f>VLOOKUP(InputData[[#This Row],[PRODUCT ID]],MasterData[],3,0)</f>
        <v>Category04</v>
      </c>
      <c r="I165" t="str">
        <f t="shared" ca="1" si="2"/>
        <v>SK</v>
      </c>
      <c r="J165" t="str">
        <f>VLOOKUP(InputData[[#This Row],[PRODUCT ID]],MasterData[],4,0)</f>
        <v>Lt</v>
      </c>
      <c r="K165" s="1">
        <f>VLOOKUP(InputData[[#This Row],[PRODUCT ID]],MasterData[],5,0)</f>
        <v>55</v>
      </c>
      <c r="L165" s="1">
        <f>VLOOKUP(InputData[[#This Row],[PRODUCT ID]],MasterData[],6,0)</f>
        <v>58.3</v>
      </c>
      <c r="M165" s="1">
        <f>(InputData[[#This Row],[BUYING PRICE]]*InputData[[#This Row],[QUANTITY]])</f>
        <v>660</v>
      </c>
      <c r="N165" s="1">
        <f>(InputData[[#This Row],[SELLING PRICE]]*InputData[[#This Row],[QUANTITY]])*(1-InputData[[#This Row],[DISCOUNT %]])</f>
        <v>699.59999999999991</v>
      </c>
      <c r="O165">
        <f>DAY(InputData[[#This Row],[DATE]])</f>
        <v>3</v>
      </c>
      <c r="P165" t="str">
        <f>TEXT(InputData[[#This Row],[DATE]], "mmm")</f>
        <v>Aug</v>
      </c>
      <c r="Q165">
        <f>YEAR(InputData[[#This Row],[DATE]])</f>
        <v>2021</v>
      </c>
    </row>
    <row r="166" spans="1:17" x14ac:dyDescent="0.2">
      <c r="A166" s="8">
        <v>44413</v>
      </c>
      <c r="B166" s="9" t="s">
        <v>65</v>
      </c>
      <c r="C166" s="10">
        <v>14</v>
      </c>
      <c r="D166" s="10" t="s">
        <v>108</v>
      </c>
      <c r="E166" s="10" t="s">
        <v>107</v>
      </c>
      <c r="F166" s="11">
        <v>0</v>
      </c>
      <c r="G166" t="str">
        <f>VLOOKUP(InputData[[#This Row],[PRODUCT ID]],MasterData[],2,0)</f>
        <v>Product28</v>
      </c>
      <c r="H166" t="str">
        <f>VLOOKUP(InputData[[#This Row],[PRODUCT ID]],MasterData[],3,0)</f>
        <v>Category04</v>
      </c>
      <c r="I166" t="str">
        <f t="shared" ca="1" si="2"/>
        <v>ON</v>
      </c>
      <c r="J166" t="str">
        <f>VLOOKUP(InputData[[#This Row],[PRODUCT ID]],MasterData[],4,0)</f>
        <v>No.</v>
      </c>
      <c r="K166" s="1">
        <f>VLOOKUP(InputData[[#This Row],[PRODUCT ID]],MasterData[],5,0)</f>
        <v>37</v>
      </c>
      <c r="L166" s="1">
        <f>VLOOKUP(InputData[[#This Row],[PRODUCT ID]],MasterData[],6,0)</f>
        <v>41.81</v>
      </c>
      <c r="M166" s="1">
        <f>(InputData[[#This Row],[BUYING PRICE]]*InputData[[#This Row],[QUANTITY]])</f>
        <v>518</v>
      </c>
      <c r="N166" s="1">
        <f>(InputData[[#This Row],[SELLING PRICE]]*InputData[[#This Row],[QUANTITY]])*(1-InputData[[#This Row],[DISCOUNT %]])</f>
        <v>585.34</v>
      </c>
      <c r="O166">
        <f>DAY(InputData[[#This Row],[DATE]])</f>
        <v>5</v>
      </c>
      <c r="P166" t="str">
        <f>TEXT(InputData[[#This Row],[DATE]], "mmm")</f>
        <v>Aug</v>
      </c>
      <c r="Q166">
        <f>YEAR(InputData[[#This Row],[DATE]])</f>
        <v>2021</v>
      </c>
    </row>
    <row r="167" spans="1:17" x14ac:dyDescent="0.2">
      <c r="A167" s="8">
        <v>44414</v>
      </c>
      <c r="B167" s="9" t="s">
        <v>83</v>
      </c>
      <c r="C167" s="10">
        <v>1</v>
      </c>
      <c r="D167" s="10" t="s">
        <v>105</v>
      </c>
      <c r="E167" s="10" t="s">
        <v>107</v>
      </c>
      <c r="F167" s="11">
        <v>0</v>
      </c>
      <c r="G167" t="str">
        <f>VLOOKUP(InputData[[#This Row],[PRODUCT ID]],MasterData[],2,0)</f>
        <v>Product37</v>
      </c>
      <c r="H167" t="str">
        <f>VLOOKUP(InputData[[#This Row],[PRODUCT ID]],MasterData[],3,0)</f>
        <v>Category05</v>
      </c>
      <c r="I167" t="str">
        <f t="shared" ca="1" si="2"/>
        <v>MB</v>
      </c>
      <c r="J167" t="str">
        <f>VLOOKUP(InputData[[#This Row],[PRODUCT ID]],MasterData[],4,0)</f>
        <v>Kg</v>
      </c>
      <c r="K167" s="1">
        <f>VLOOKUP(InputData[[#This Row],[PRODUCT ID]],MasterData[],5,0)</f>
        <v>67</v>
      </c>
      <c r="L167" s="1">
        <f>VLOOKUP(InputData[[#This Row],[PRODUCT ID]],MasterData[],6,0)</f>
        <v>85.76</v>
      </c>
      <c r="M167" s="1">
        <f>(InputData[[#This Row],[BUYING PRICE]]*InputData[[#This Row],[QUANTITY]])</f>
        <v>67</v>
      </c>
      <c r="N167" s="1">
        <f>(InputData[[#This Row],[SELLING PRICE]]*InputData[[#This Row],[QUANTITY]])*(1-InputData[[#This Row],[DISCOUNT %]])</f>
        <v>85.76</v>
      </c>
      <c r="O167">
        <f>DAY(InputData[[#This Row],[DATE]])</f>
        <v>6</v>
      </c>
      <c r="P167" t="str">
        <f>TEXT(InputData[[#This Row],[DATE]], "mmm")</f>
        <v>Aug</v>
      </c>
      <c r="Q167">
        <f>YEAR(InputData[[#This Row],[DATE]])</f>
        <v>2021</v>
      </c>
    </row>
    <row r="168" spans="1:17" x14ac:dyDescent="0.2">
      <c r="A168" s="8">
        <v>44418</v>
      </c>
      <c r="B168" s="9" t="s">
        <v>16</v>
      </c>
      <c r="C168" s="10">
        <v>4</v>
      </c>
      <c r="D168" s="10" t="s">
        <v>105</v>
      </c>
      <c r="E168" s="10" t="s">
        <v>107</v>
      </c>
      <c r="F168" s="11">
        <v>0</v>
      </c>
      <c r="G168" t="str">
        <f>VLOOKUP(InputData[[#This Row],[PRODUCT ID]],MasterData[],2,0)</f>
        <v>Product05</v>
      </c>
      <c r="H168" t="str">
        <f>VLOOKUP(InputData[[#This Row],[PRODUCT ID]],MasterData[],3,0)</f>
        <v>Category01</v>
      </c>
      <c r="I168" t="str">
        <f t="shared" ca="1" si="2"/>
        <v>MB</v>
      </c>
      <c r="J168" t="str">
        <f>VLOOKUP(InputData[[#This Row],[PRODUCT ID]],MasterData[],4,0)</f>
        <v>Ft</v>
      </c>
      <c r="K168" s="1">
        <f>VLOOKUP(InputData[[#This Row],[PRODUCT ID]],MasterData[],5,0)</f>
        <v>133</v>
      </c>
      <c r="L168" s="1">
        <f>VLOOKUP(InputData[[#This Row],[PRODUCT ID]],MasterData[],6,0)</f>
        <v>155.61000000000001</v>
      </c>
      <c r="M168" s="1">
        <f>(InputData[[#This Row],[BUYING PRICE]]*InputData[[#This Row],[QUANTITY]])</f>
        <v>532</v>
      </c>
      <c r="N168" s="1">
        <f>(InputData[[#This Row],[SELLING PRICE]]*InputData[[#This Row],[QUANTITY]])*(1-InputData[[#This Row],[DISCOUNT %]])</f>
        <v>622.44000000000005</v>
      </c>
      <c r="O168">
        <f>DAY(InputData[[#This Row],[DATE]])</f>
        <v>10</v>
      </c>
      <c r="P168" t="str">
        <f>TEXT(InputData[[#This Row],[DATE]], "mmm")</f>
        <v>Aug</v>
      </c>
      <c r="Q168">
        <f>YEAR(InputData[[#This Row],[DATE]])</f>
        <v>2021</v>
      </c>
    </row>
    <row r="169" spans="1:17" x14ac:dyDescent="0.2">
      <c r="A169" s="8">
        <v>44418</v>
      </c>
      <c r="B169" s="9" t="s">
        <v>98</v>
      </c>
      <c r="C169" s="10">
        <v>10</v>
      </c>
      <c r="D169" s="10" t="s">
        <v>106</v>
      </c>
      <c r="E169" s="10" t="s">
        <v>107</v>
      </c>
      <c r="F169" s="11">
        <v>0</v>
      </c>
      <c r="G169" t="str">
        <f>VLOOKUP(InputData[[#This Row],[PRODUCT ID]],MasterData[],2,0)</f>
        <v>Product44</v>
      </c>
      <c r="H169" t="str">
        <f>VLOOKUP(InputData[[#This Row],[PRODUCT ID]],MasterData[],3,0)</f>
        <v>Category05</v>
      </c>
      <c r="I169" t="str">
        <f t="shared" ca="1" si="2"/>
        <v>ON</v>
      </c>
      <c r="J169" t="str">
        <f>VLOOKUP(InputData[[#This Row],[PRODUCT ID]],MasterData[],4,0)</f>
        <v>Kg</v>
      </c>
      <c r="K169" s="1">
        <f>VLOOKUP(InputData[[#This Row],[PRODUCT ID]],MasterData[],5,0)</f>
        <v>76</v>
      </c>
      <c r="L169" s="1">
        <f>VLOOKUP(InputData[[#This Row],[PRODUCT ID]],MasterData[],6,0)</f>
        <v>82.08</v>
      </c>
      <c r="M169" s="1">
        <f>(InputData[[#This Row],[BUYING PRICE]]*InputData[[#This Row],[QUANTITY]])</f>
        <v>760</v>
      </c>
      <c r="N169" s="1">
        <f>(InputData[[#This Row],[SELLING PRICE]]*InputData[[#This Row],[QUANTITY]])*(1-InputData[[#This Row],[DISCOUNT %]])</f>
        <v>820.8</v>
      </c>
      <c r="O169">
        <f>DAY(InputData[[#This Row],[DATE]])</f>
        <v>10</v>
      </c>
      <c r="P169" t="str">
        <f>TEXT(InputData[[#This Row],[DATE]], "mmm")</f>
        <v>Aug</v>
      </c>
      <c r="Q169">
        <f>YEAR(InputData[[#This Row],[DATE]])</f>
        <v>2021</v>
      </c>
    </row>
    <row r="170" spans="1:17" x14ac:dyDescent="0.2">
      <c r="A170" s="8">
        <v>44418</v>
      </c>
      <c r="B170" s="9" t="s">
        <v>18</v>
      </c>
      <c r="C170" s="10">
        <v>6</v>
      </c>
      <c r="D170" s="10" t="s">
        <v>108</v>
      </c>
      <c r="E170" s="10" t="s">
        <v>107</v>
      </c>
      <c r="F170" s="11">
        <v>0</v>
      </c>
      <c r="G170" t="str">
        <f>VLOOKUP(InputData[[#This Row],[PRODUCT ID]],MasterData[],2,0)</f>
        <v>Product06</v>
      </c>
      <c r="H170" t="str">
        <f>VLOOKUP(InputData[[#This Row],[PRODUCT ID]],MasterData[],3,0)</f>
        <v>Category01</v>
      </c>
      <c r="I170" t="str">
        <f t="shared" ca="1" si="2"/>
        <v>QC</v>
      </c>
      <c r="J170" t="str">
        <f>VLOOKUP(InputData[[#This Row],[PRODUCT ID]],MasterData[],4,0)</f>
        <v>Kg</v>
      </c>
      <c r="K170" s="1">
        <f>VLOOKUP(InputData[[#This Row],[PRODUCT ID]],MasterData[],5,0)</f>
        <v>75</v>
      </c>
      <c r="L170" s="1">
        <f>VLOOKUP(InputData[[#This Row],[PRODUCT ID]],MasterData[],6,0)</f>
        <v>85.5</v>
      </c>
      <c r="M170" s="1">
        <f>(InputData[[#This Row],[BUYING PRICE]]*InputData[[#This Row],[QUANTITY]])</f>
        <v>450</v>
      </c>
      <c r="N170" s="1">
        <f>(InputData[[#This Row],[SELLING PRICE]]*InputData[[#This Row],[QUANTITY]])*(1-InputData[[#This Row],[DISCOUNT %]])</f>
        <v>513</v>
      </c>
      <c r="O170">
        <f>DAY(InputData[[#This Row],[DATE]])</f>
        <v>10</v>
      </c>
      <c r="P170" t="str">
        <f>TEXT(InputData[[#This Row],[DATE]], "mmm")</f>
        <v>Aug</v>
      </c>
      <c r="Q170">
        <f>YEAR(InputData[[#This Row],[DATE]])</f>
        <v>2021</v>
      </c>
    </row>
    <row r="171" spans="1:17" x14ac:dyDescent="0.2">
      <c r="A171" s="8">
        <v>44419</v>
      </c>
      <c r="B171" s="9" t="s">
        <v>54</v>
      </c>
      <c r="C171" s="10">
        <v>4</v>
      </c>
      <c r="D171" s="10" t="s">
        <v>108</v>
      </c>
      <c r="E171" s="10" t="s">
        <v>106</v>
      </c>
      <c r="F171" s="11">
        <v>0</v>
      </c>
      <c r="G171" t="str">
        <f>VLOOKUP(InputData[[#This Row],[PRODUCT ID]],MasterData[],2,0)</f>
        <v>Product23</v>
      </c>
      <c r="H171" t="str">
        <f>VLOOKUP(InputData[[#This Row],[PRODUCT ID]],MasterData[],3,0)</f>
        <v>Category03</v>
      </c>
      <c r="I171" t="str">
        <f t="shared" ca="1" si="2"/>
        <v>MB</v>
      </c>
      <c r="J171" t="str">
        <f>VLOOKUP(InputData[[#This Row],[PRODUCT ID]],MasterData[],4,0)</f>
        <v>Ft</v>
      </c>
      <c r="K171" s="1">
        <f>VLOOKUP(InputData[[#This Row],[PRODUCT ID]],MasterData[],5,0)</f>
        <v>141</v>
      </c>
      <c r="L171" s="1">
        <f>VLOOKUP(InputData[[#This Row],[PRODUCT ID]],MasterData[],6,0)</f>
        <v>149.46</v>
      </c>
      <c r="M171" s="1">
        <f>(InputData[[#This Row],[BUYING PRICE]]*InputData[[#This Row],[QUANTITY]])</f>
        <v>564</v>
      </c>
      <c r="N171" s="1">
        <f>(InputData[[#This Row],[SELLING PRICE]]*InputData[[#This Row],[QUANTITY]])*(1-InputData[[#This Row],[DISCOUNT %]])</f>
        <v>597.84</v>
      </c>
      <c r="O171">
        <f>DAY(InputData[[#This Row],[DATE]])</f>
        <v>11</v>
      </c>
      <c r="P171" t="str">
        <f>TEXT(InputData[[#This Row],[DATE]], "mmm")</f>
        <v>Aug</v>
      </c>
      <c r="Q171">
        <f>YEAR(InputData[[#This Row],[DATE]])</f>
        <v>2021</v>
      </c>
    </row>
    <row r="172" spans="1:17" x14ac:dyDescent="0.2">
      <c r="A172" s="8">
        <v>44421</v>
      </c>
      <c r="B172" s="9" t="s">
        <v>29</v>
      </c>
      <c r="C172" s="10">
        <v>13</v>
      </c>
      <c r="D172" s="10" t="s">
        <v>108</v>
      </c>
      <c r="E172" s="10" t="s">
        <v>106</v>
      </c>
      <c r="F172" s="11">
        <v>0</v>
      </c>
      <c r="G172" t="str">
        <f>VLOOKUP(InputData[[#This Row],[PRODUCT ID]],MasterData[],2,0)</f>
        <v>Product11</v>
      </c>
      <c r="H172" t="str">
        <f>VLOOKUP(InputData[[#This Row],[PRODUCT ID]],MasterData[],3,0)</f>
        <v>Category02</v>
      </c>
      <c r="I172" t="str">
        <f t="shared" ca="1" si="2"/>
        <v>ON</v>
      </c>
      <c r="J172" t="str">
        <f>VLOOKUP(InputData[[#This Row],[PRODUCT ID]],MasterData[],4,0)</f>
        <v>Lt</v>
      </c>
      <c r="K172" s="1">
        <f>VLOOKUP(InputData[[#This Row],[PRODUCT ID]],MasterData[],5,0)</f>
        <v>44</v>
      </c>
      <c r="L172" s="1">
        <f>VLOOKUP(InputData[[#This Row],[PRODUCT ID]],MasterData[],6,0)</f>
        <v>48.4</v>
      </c>
      <c r="M172" s="1">
        <f>(InputData[[#This Row],[BUYING PRICE]]*InputData[[#This Row],[QUANTITY]])</f>
        <v>572</v>
      </c>
      <c r="N172" s="1">
        <f>(InputData[[#This Row],[SELLING PRICE]]*InputData[[#This Row],[QUANTITY]])*(1-InputData[[#This Row],[DISCOUNT %]])</f>
        <v>629.19999999999993</v>
      </c>
      <c r="O172">
        <f>DAY(InputData[[#This Row],[DATE]])</f>
        <v>13</v>
      </c>
      <c r="P172" t="str">
        <f>TEXT(InputData[[#This Row],[DATE]], "mmm")</f>
        <v>Aug</v>
      </c>
      <c r="Q172">
        <f>YEAR(InputData[[#This Row],[DATE]])</f>
        <v>2021</v>
      </c>
    </row>
    <row r="173" spans="1:17" x14ac:dyDescent="0.2">
      <c r="A173" s="8">
        <v>44421</v>
      </c>
      <c r="B173" s="9" t="s">
        <v>63</v>
      </c>
      <c r="C173" s="10">
        <v>9</v>
      </c>
      <c r="D173" s="10" t="s">
        <v>108</v>
      </c>
      <c r="E173" s="10" t="s">
        <v>106</v>
      </c>
      <c r="F173" s="11">
        <v>0</v>
      </c>
      <c r="G173" t="str">
        <f>VLOOKUP(InputData[[#This Row],[PRODUCT ID]],MasterData[],2,0)</f>
        <v>Product27</v>
      </c>
      <c r="H173" t="str">
        <f>VLOOKUP(InputData[[#This Row],[PRODUCT ID]],MasterData[],3,0)</f>
        <v>Category04</v>
      </c>
      <c r="I173" t="str">
        <f t="shared" ca="1" si="2"/>
        <v>QC</v>
      </c>
      <c r="J173" t="str">
        <f>VLOOKUP(InputData[[#This Row],[PRODUCT ID]],MasterData[],4,0)</f>
        <v>Lt</v>
      </c>
      <c r="K173" s="1">
        <f>VLOOKUP(InputData[[#This Row],[PRODUCT ID]],MasterData[],5,0)</f>
        <v>48</v>
      </c>
      <c r="L173" s="1">
        <f>VLOOKUP(InputData[[#This Row],[PRODUCT ID]],MasterData[],6,0)</f>
        <v>57.120000000000005</v>
      </c>
      <c r="M173" s="1">
        <f>(InputData[[#This Row],[BUYING PRICE]]*InputData[[#This Row],[QUANTITY]])</f>
        <v>432</v>
      </c>
      <c r="N173" s="1">
        <f>(InputData[[#This Row],[SELLING PRICE]]*InputData[[#This Row],[QUANTITY]])*(1-InputData[[#This Row],[DISCOUNT %]])</f>
        <v>514.08000000000004</v>
      </c>
      <c r="O173">
        <f>DAY(InputData[[#This Row],[DATE]])</f>
        <v>13</v>
      </c>
      <c r="P173" t="str">
        <f>TEXT(InputData[[#This Row],[DATE]], "mmm")</f>
        <v>Aug</v>
      </c>
      <c r="Q173">
        <f>YEAR(InputData[[#This Row],[DATE]])</f>
        <v>2021</v>
      </c>
    </row>
    <row r="174" spans="1:17" x14ac:dyDescent="0.2">
      <c r="A174" s="8">
        <v>44424</v>
      </c>
      <c r="B174" s="9" t="s">
        <v>12</v>
      </c>
      <c r="C174" s="10">
        <v>3</v>
      </c>
      <c r="D174" s="10" t="s">
        <v>106</v>
      </c>
      <c r="E174" s="10" t="s">
        <v>106</v>
      </c>
      <c r="F174" s="11">
        <v>0</v>
      </c>
      <c r="G174" t="str">
        <f>VLOOKUP(InputData[[#This Row],[PRODUCT ID]],MasterData[],2,0)</f>
        <v>Product03</v>
      </c>
      <c r="H174" t="str">
        <f>VLOOKUP(InputData[[#This Row],[PRODUCT ID]],MasterData[],3,0)</f>
        <v>Category01</v>
      </c>
      <c r="I174" t="str">
        <f t="shared" ca="1" si="2"/>
        <v>BC</v>
      </c>
      <c r="J174" t="str">
        <f>VLOOKUP(InputData[[#This Row],[PRODUCT ID]],MasterData[],4,0)</f>
        <v>Kg</v>
      </c>
      <c r="K174" s="1">
        <f>VLOOKUP(InputData[[#This Row],[PRODUCT ID]],MasterData[],5,0)</f>
        <v>71</v>
      </c>
      <c r="L174" s="1">
        <f>VLOOKUP(InputData[[#This Row],[PRODUCT ID]],MasterData[],6,0)</f>
        <v>80.94</v>
      </c>
      <c r="M174" s="1">
        <f>(InputData[[#This Row],[BUYING PRICE]]*InputData[[#This Row],[QUANTITY]])</f>
        <v>213</v>
      </c>
      <c r="N174" s="1">
        <f>(InputData[[#This Row],[SELLING PRICE]]*InputData[[#This Row],[QUANTITY]])*(1-InputData[[#This Row],[DISCOUNT %]])</f>
        <v>242.82</v>
      </c>
      <c r="O174">
        <f>DAY(InputData[[#This Row],[DATE]])</f>
        <v>16</v>
      </c>
      <c r="P174" t="str">
        <f>TEXT(InputData[[#This Row],[DATE]], "mmm")</f>
        <v>Aug</v>
      </c>
      <c r="Q174">
        <f>YEAR(InputData[[#This Row],[DATE]])</f>
        <v>2021</v>
      </c>
    </row>
    <row r="175" spans="1:17" x14ac:dyDescent="0.2">
      <c r="A175" s="8">
        <v>44426</v>
      </c>
      <c r="B175" s="9" t="s">
        <v>58</v>
      </c>
      <c r="C175" s="10">
        <v>6</v>
      </c>
      <c r="D175" s="10" t="s">
        <v>108</v>
      </c>
      <c r="E175" s="10" t="s">
        <v>106</v>
      </c>
      <c r="F175" s="11">
        <v>0</v>
      </c>
      <c r="G175" t="str">
        <f>VLOOKUP(InputData[[#This Row],[PRODUCT ID]],MasterData[],2,0)</f>
        <v>Product25</v>
      </c>
      <c r="H175" t="str">
        <f>VLOOKUP(InputData[[#This Row],[PRODUCT ID]],MasterData[],3,0)</f>
        <v>Category03</v>
      </c>
      <c r="I175" t="str">
        <f t="shared" ca="1" si="2"/>
        <v>SK</v>
      </c>
      <c r="J175" t="str">
        <f>VLOOKUP(InputData[[#This Row],[PRODUCT ID]],MasterData[],4,0)</f>
        <v>No.</v>
      </c>
      <c r="K175" s="1">
        <f>VLOOKUP(InputData[[#This Row],[PRODUCT ID]],MasterData[],5,0)</f>
        <v>7</v>
      </c>
      <c r="L175" s="1">
        <f>VLOOKUP(InputData[[#This Row],[PRODUCT ID]],MasterData[],6,0)</f>
        <v>8.33</v>
      </c>
      <c r="M175" s="1">
        <f>(InputData[[#This Row],[BUYING PRICE]]*InputData[[#This Row],[QUANTITY]])</f>
        <v>42</v>
      </c>
      <c r="N175" s="1">
        <f>(InputData[[#This Row],[SELLING PRICE]]*InputData[[#This Row],[QUANTITY]])*(1-InputData[[#This Row],[DISCOUNT %]])</f>
        <v>49.980000000000004</v>
      </c>
      <c r="O175">
        <f>DAY(InputData[[#This Row],[DATE]])</f>
        <v>18</v>
      </c>
      <c r="P175" t="str">
        <f>TEXT(InputData[[#This Row],[DATE]], "mmm")</f>
        <v>Aug</v>
      </c>
      <c r="Q175">
        <f>YEAR(InputData[[#This Row],[DATE]])</f>
        <v>2021</v>
      </c>
    </row>
    <row r="176" spans="1:17" x14ac:dyDescent="0.2">
      <c r="A176" s="8">
        <v>44428</v>
      </c>
      <c r="B176" s="9" t="s">
        <v>47</v>
      </c>
      <c r="C176" s="10">
        <v>15</v>
      </c>
      <c r="D176" s="10" t="s">
        <v>108</v>
      </c>
      <c r="E176" s="10" t="s">
        <v>107</v>
      </c>
      <c r="F176" s="11">
        <v>0</v>
      </c>
      <c r="G176" t="str">
        <f>VLOOKUP(InputData[[#This Row],[PRODUCT ID]],MasterData[],2,0)</f>
        <v>Product20</v>
      </c>
      <c r="H176" t="str">
        <f>VLOOKUP(InputData[[#This Row],[PRODUCT ID]],MasterData[],3,0)</f>
        <v>Category03</v>
      </c>
      <c r="I176" t="str">
        <f t="shared" ca="1" si="2"/>
        <v>BC</v>
      </c>
      <c r="J176" t="str">
        <f>VLOOKUP(InputData[[#This Row],[PRODUCT ID]],MasterData[],4,0)</f>
        <v>Lt</v>
      </c>
      <c r="K176" s="1">
        <f>VLOOKUP(InputData[[#This Row],[PRODUCT ID]],MasterData[],5,0)</f>
        <v>61</v>
      </c>
      <c r="L176" s="1">
        <f>VLOOKUP(InputData[[#This Row],[PRODUCT ID]],MasterData[],6,0)</f>
        <v>76.25</v>
      </c>
      <c r="M176" s="1">
        <f>(InputData[[#This Row],[BUYING PRICE]]*InputData[[#This Row],[QUANTITY]])</f>
        <v>915</v>
      </c>
      <c r="N176" s="1">
        <f>(InputData[[#This Row],[SELLING PRICE]]*InputData[[#This Row],[QUANTITY]])*(1-InputData[[#This Row],[DISCOUNT %]])</f>
        <v>1143.75</v>
      </c>
      <c r="O176">
        <f>DAY(InputData[[#This Row],[DATE]])</f>
        <v>20</v>
      </c>
      <c r="P176" t="str">
        <f>TEXT(InputData[[#This Row],[DATE]], "mmm")</f>
        <v>Aug</v>
      </c>
      <c r="Q176">
        <f>YEAR(InputData[[#This Row],[DATE]])</f>
        <v>2021</v>
      </c>
    </row>
    <row r="177" spans="1:17" x14ac:dyDescent="0.2">
      <c r="A177" s="8">
        <v>44428</v>
      </c>
      <c r="B177" s="9" t="s">
        <v>71</v>
      </c>
      <c r="C177" s="10">
        <v>9</v>
      </c>
      <c r="D177" s="10" t="s">
        <v>108</v>
      </c>
      <c r="E177" s="10" t="s">
        <v>106</v>
      </c>
      <c r="F177" s="11">
        <v>0</v>
      </c>
      <c r="G177" t="str">
        <f>VLOOKUP(InputData[[#This Row],[PRODUCT ID]],MasterData[],2,0)</f>
        <v>Product31</v>
      </c>
      <c r="H177" t="str">
        <f>VLOOKUP(InputData[[#This Row],[PRODUCT ID]],MasterData[],3,0)</f>
        <v>Category04</v>
      </c>
      <c r="I177" t="str">
        <f t="shared" ca="1" si="2"/>
        <v>BC</v>
      </c>
      <c r="J177" t="str">
        <f>VLOOKUP(InputData[[#This Row],[PRODUCT ID]],MasterData[],4,0)</f>
        <v>Kg</v>
      </c>
      <c r="K177" s="1">
        <f>VLOOKUP(InputData[[#This Row],[PRODUCT ID]],MasterData[],5,0)</f>
        <v>93</v>
      </c>
      <c r="L177" s="1">
        <f>VLOOKUP(InputData[[#This Row],[PRODUCT ID]],MasterData[],6,0)</f>
        <v>104.16</v>
      </c>
      <c r="M177" s="1">
        <f>(InputData[[#This Row],[BUYING PRICE]]*InputData[[#This Row],[QUANTITY]])</f>
        <v>837</v>
      </c>
      <c r="N177" s="1">
        <f>(InputData[[#This Row],[SELLING PRICE]]*InputData[[#This Row],[QUANTITY]])*(1-InputData[[#This Row],[DISCOUNT %]])</f>
        <v>937.43999999999994</v>
      </c>
      <c r="O177">
        <f>DAY(InputData[[#This Row],[DATE]])</f>
        <v>20</v>
      </c>
      <c r="P177" t="str">
        <f>TEXT(InputData[[#This Row],[DATE]], "mmm")</f>
        <v>Aug</v>
      </c>
      <c r="Q177">
        <f>YEAR(InputData[[#This Row],[DATE]])</f>
        <v>2021</v>
      </c>
    </row>
    <row r="178" spans="1:17" x14ac:dyDescent="0.2">
      <c r="A178" s="8">
        <v>44428</v>
      </c>
      <c r="B178" s="9" t="s">
        <v>65</v>
      </c>
      <c r="C178" s="10">
        <v>13</v>
      </c>
      <c r="D178" s="10" t="s">
        <v>108</v>
      </c>
      <c r="E178" s="10" t="s">
        <v>106</v>
      </c>
      <c r="F178" s="11">
        <v>0</v>
      </c>
      <c r="G178" t="str">
        <f>VLOOKUP(InputData[[#This Row],[PRODUCT ID]],MasterData[],2,0)</f>
        <v>Product28</v>
      </c>
      <c r="H178" t="str">
        <f>VLOOKUP(InputData[[#This Row],[PRODUCT ID]],MasterData[],3,0)</f>
        <v>Category04</v>
      </c>
      <c r="I178" t="str">
        <f t="shared" ca="1" si="2"/>
        <v>QC</v>
      </c>
      <c r="J178" t="str">
        <f>VLOOKUP(InputData[[#This Row],[PRODUCT ID]],MasterData[],4,0)</f>
        <v>No.</v>
      </c>
      <c r="K178" s="1">
        <f>VLOOKUP(InputData[[#This Row],[PRODUCT ID]],MasterData[],5,0)</f>
        <v>37</v>
      </c>
      <c r="L178" s="1">
        <f>VLOOKUP(InputData[[#This Row],[PRODUCT ID]],MasterData[],6,0)</f>
        <v>41.81</v>
      </c>
      <c r="M178" s="1">
        <f>(InputData[[#This Row],[BUYING PRICE]]*InputData[[#This Row],[QUANTITY]])</f>
        <v>481</v>
      </c>
      <c r="N178" s="1">
        <f>(InputData[[#This Row],[SELLING PRICE]]*InputData[[#This Row],[QUANTITY]])*(1-InputData[[#This Row],[DISCOUNT %]])</f>
        <v>543.53</v>
      </c>
      <c r="O178">
        <f>DAY(InputData[[#This Row],[DATE]])</f>
        <v>20</v>
      </c>
      <c r="P178" t="str">
        <f>TEXT(InputData[[#This Row],[DATE]], "mmm")</f>
        <v>Aug</v>
      </c>
      <c r="Q178">
        <f>YEAR(InputData[[#This Row],[DATE]])</f>
        <v>2021</v>
      </c>
    </row>
    <row r="179" spans="1:17" x14ac:dyDescent="0.2">
      <c r="A179" s="8">
        <v>44434</v>
      </c>
      <c r="B179" s="9" t="s">
        <v>88</v>
      </c>
      <c r="C179" s="10">
        <v>4</v>
      </c>
      <c r="D179" s="10" t="s">
        <v>108</v>
      </c>
      <c r="E179" s="10" t="s">
        <v>106</v>
      </c>
      <c r="F179" s="11">
        <v>0</v>
      </c>
      <c r="G179" t="str">
        <f>VLOOKUP(InputData[[#This Row],[PRODUCT ID]],MasterData[],2,0)</f>
        <v>Product39</v>
      </c>
      <c r="H179" t="str">
        <f>VLOOKUP(InputData[[#This Row],[PRODUCT ID]],MasterData[],3,0)</f>
        <v>Category05</v>
      </c>
      <c r="I179" t="str">
        <f t="shared" ca="1" si="2"/>
        <v>ON</v>
      </c>
      <c r="J179" t="str">
        <f>VLOOKUP(InputData[[#This Row],[PRODUCT ID]],MasterData[],4,0)</f>
        <v>No.</v>
      </c>
      <c r="K179" s="1">
        <f>VLOOKUP(InputData[[#This Row],[PRODUCT ID]],MasterData[],5,0)</f>
        <v>37</v>
      </c>
      <c r="L179" s="1">
        <f>VLOOKUP(InputData[[#This Row],[PRODUCT ID]],MasterData[],6,0)</f>
        <v>42.55</v>
      </c>
      <c r="M179" s="1">
        <f>(InputData[[#This Row],[BUYING PRICE]]*InputData[[#This Row],[QUANTITY]])</f>
        <v>148</v>
      </c>
      <c r="N179" s="1">
        <f>(InputData[[#This Row],[SELLING PRICE]]*InputData[[#This Row],[QUANTITY]])*(1-InputData[[#This Row],[DISCOUNT %]])</f>
        <v>170.2</v>
      </c>
      <c r="O179">
        <f>DAY(InputData[[#This Row],[DATE]])</f>
        <v>26</v>
      </c>
      <c r="P179" t="str">
        <f>TEXT(InputData[[#This Row],[DATE]], "mmm")</f>
        <v>Aug</v>
      </c>
      <c r="Q179">
        <f>YEAR(InputData[[#This Row],[DATE]])</f>
        <v>2021</v>
      </c>
    </row>
    <row r="180" spans="1:17" x14ac:dyDescent="0.2">
      <c r="A180" s="8">
        <v>44437</v>
      </c>
      <c r="B180" s="9" t="s">
        <v>77</v>
      </c>
      <c r="C180" s="10">
        <v>12</v>
      </c>
      <c r="D180" s="10" t="s">
        <v>105</v>
      </c>
      <c r="E180" s="10" t="s">
        <v>106</v>
      </c>
      <c r="F180" s="11">
        <v>0</v>
      </c>
      <c r="G180" t="str">
        <f>VLOOKUP(InputData[[#This Row],[PRODUCT ID]],MasterData[],2,0)</f>
        <v>Product34</v>
      </c>
      <c r="H180" t="str">
        <f>VLOOKUP(InputData[[#This Row],[PRODUCT ID]],MasterData[],3,0)</f>
        <v>Category04</v>
      </c>
      <c r="I180" t="str">
        <f t="shared" ca="1" si="2"/>
        <v>QC</v>
      </c>
      <c r="J180" t="str">
        <f>VLOOKUP(InputData[[#This Row],[PRODUCT ID]],MasterData[],4,0)</f>
        <v>Lt</v>
      </c>
      <c r="K180" s="1">
        <f>VLOOKUP(InputData[[#This Row],[PRODUCT ID]],MasterData[],5,0)</f>
        <v>55</v>
      </c>
      <c r="L180" s="1">
        <f>VLOOKUP(InputData[[#This Row],[PRODUCT ID]],MasterData[],6,0)</f>
        <v>58.3</v>
      </c>
      <c r="M180" s="1">
        <f>(InputData[[#This Row],[BUYING PRICE]]*InputData[[#This Row],[QUANTITY]])</f>
        <v>660</v>
      </c>
      <c r="N180" s="1">
        <f>(InputData[[#This Row],[SELLING PRICE]]*InputData[[#This Row],[QUANTITY]])*(1-InputData[[#This Row],[DISCOUNT %]])</f>
        <v>699.59999999999991</v>
      </c>
      <c r="O180">
        <f>DAY(InputData[[#This Row],[DATE]])</f>
        <v>29</v>
      </c>
      <c r="P180" t="str">
        <f>TEXT(InputData[[#This Row],[DATE]], "mmm")</f>
        <v>Aug</v>
      </c>
      <c r="Q180">
        <f>YEAR(InputData[[#This Row],[DATE]])</f>
        <v>2021</v>
      </c>
    </row>
    <row r="181" spans="1:17" x14ac:dyDescent="0.2">
      <c r="A181" s="8">
        <v>44438</v>
      </c>
      <c r="B181" s="9" t="s">
        <v>33</v>
      </c>
      <c r="C181" s="10">
        <v>13</v>
      </c>
      <c r="D181" s="10" t="s">
        <v>108</v>
      </c>
      <c r="E181" s="10" t="s">
        <v>106</v>
      </c>
      <c r="F181" s="11">
        <v>0</v>
      </c>
      <c r="G181" t="str">
        <f>VLOOKUP(InputData[[#This Row],[PRODUCT ID]],MasterData[],2,0)</f>
        <v>Product13</v>
      </c>
      <c r="H181" t="str">
        <f>VLOOKUP(InputData[[#This Row],[PRODUCT ID]],MasterData[],3,0)</f>
        <v>Category02</v>
      </c>
      <c r="I181" t="str">
        <f t="shared" ca="1" si="2"/>
        <v>BC</v>
      </c>
      <c r="J181" t="str">
        <f>VLOOKUP(InputData[[#This Row],[PRODUCT ID]],MasterData[],4,0)</f>
        <v>Kg</v>
      </c>
      <c r="K181" s="1">
        <f>VLOOKUP(InputData[[#This Row],[PRODUCT ID]],MasterData[],5,0)</f>
        <v>112</v>
      </c>
      <c r="L181" s="1">
        <f>VLOOKUP(InputData[[#This Row],[PRODUCT ID]],MasterData[],6,0)</f>
        <v>122.08</v>
      </c>
      <c r="M181" s="1">
        <f>(InputData[[#This Row],[BUYING PRICE]]*InputData[[#This Row],[QUANTITY]])</f>
        <v>1456</v>
      </c>
      <c r="N181" s="1">
        <f>(InputData[[#This Row],[SELLING PRICE]]*InputData[[#This Row],[QUANTITY]])*(1-InputData[[#This Row],[DISCOUNT %]])</f>
        <v>1587.04</v>
      </c>
      <c r="O181">
        <f>DAY(InputData[[#This Row],[DATE]])</f>
        <v>30</v>
      </c>
      <c r="P181" t="str">
        <f>TEXT(InputData[[#This Row],[DATE]], "mmm")</f>
        <v>Aug</v>
      </c>
      <c r="Q181">
        <f>YEAR(InputData[[#This Row],[DATE]])</f>
        <v>2021</v>
      </c>
    </row>
    <row r="182" spans="1:17" x14ac:dyDescent="0.2">
      <c r="A182" s="8">
        <v>44439</v>
      </c>
      <c r="B182" s="9" t="s">
        <v>6</v>
      </c>
      <c r="C182" s="10">
        <v>2</v>
      </c>
      <c r="D182" s="10" t="s">
        <v>108</v>
      </c>
      <c r="E182" s="10" t="s">
        <v>106</v>
      </c>
      <c r="F182" s="11">
        <v>0</v>
      </c>
      <c r="G182" t="str">
        <f>VLOOKUP(InputData[[#This Row],[PRODUCT ID]],MasterData[],2,0)</f>
        <v>Product01</v>
      </c>
      <c r="H182" t="str">
        <f>VLOOKUP(InputData[[#This Row],[PRODUCT ID]],MasterData[],3,0)</f>
        <v>Category01</v>
      </c>
      <c r="I182" t="str">
        <f t="shared" ca="1" si="2"/>
        <v>BC</v>
      </c>
      <c r="J182" t="str">
        <f>VLOOKUP(InputData[[#This Row],[PRODUCT ID]],MasterData[],4,0)</f>
        <v>Kg</v>
      </c>
      <c r="K182" s="1">
        <f>VLOOKUP(InputData[[#This Row],[PRODUCT ID]],MasterData[],5,0)</f>
        <v>98</v>
      </c>
      <c r="L182" s="1">
        <f>VLOOKUP(InputData[[#This Row],[PRODUCT ID]],MasterData[],6,0)</f>
        <v>103.88</v>
      </c>
      <c r="M182" s="1">
        <f>(InputData[[#This Row],[BUYING PRICE]]*InputData[[#This Row],[QUANTITY]])</f>
        <v>196</v>
      </c>
      <c r="N182" s="1">
        <f>(InputData[[#This Row],[SELLING PRICE]]*InputData[[#This Row],[QUANTITY]])*(1-InputData[[#This Row],[DISCOUNT %]])</f>
        <v>207.76</v>
      </c>
      <c r="O182">
        <f>DAY(InputData[[#This Row],[DATE]])</f>
        <v>31</v>
      </c>
      <c r="P182" t="str">
        <f>TEXT(InputData[[#This Row],[DATE]], "mmm")</f>
        <v>Aug</v>
      </c>
      <c r="Q182">
        <f>YEAR(InputData[[#This Row],[DATE]])</f>
        <v>2021</v>
      </c>
    </row>
    <row r="183" spans="1:17" x14ac:dyDescent="0.2">
      <c r="A183" s="8">
        <v>44439</v>
      </c>
      <c r="B183" s="9" t="s">
        <v>79</v>
      </c>
      <c r="C183" s="10">
        <v>11</v>
      </c>
      <c r="D183" s="10" t="s">
        <v>108</v>
      </c>
      <c r="E183" s="10" t="s">
        <v>106</v>
      </c>
      <c r="F183" s="11">
        <v>0</v>
      </c>
      <c r="G183" t="str">
        <f>VLOOKUP(InputData[[#This Row],[PRODUCT ID]],MasterData[],2,0)</f>
        <v>Product35</v>
      </c>
      <c r="H183" t="str">
        <f>VLOOKUP(InputData[[#This Row],[PRODUCT ID]],MasterData[],3,0)</f>
        <v>Category04</v>
      </c>
      <c r="I183" t="str">
        <f t="shared" ca="1" si="2"/>
        <v>ON</v>
      </c>
      <c r="J183" t="str">
        <f>VLOOKUP(InputData[[#This Row],[PRODUCT ID]],MasterData[],4,0)</f>
        <v>No.</v>
      </c>
      <c r="K183" s="1">
        <f>VLOOKUP(InputData[[#This Row],[PRODUCT ID]],MasterData[],5,0)</f>
        <v>5</v>
      </c>
      <c r="L183" s="1">
        <f>VLOOKUP(InputData[[#This Row],[PRODUCT ID]],MasterData[],6,0)</f>
        <v>6.7</v>
      </c>
      <c r="M183" s="1">
        <f>(InputData[[#This Row],[BUYING PRICE]]*InputData[[#This Row],[QUANTITY]])</f>
        <v>55</v>
      </c>
      <c r="N183" s="1">
        <f>(InputData[[#This Row],[SELLING PRICE]]*InputData[[#This Row],[QUANTITY]])*(1-InputData[[#This Row],[DISCOUNT %]])</f>
        <v>73.7</v>
      </c>
      <c r="O183">
        <f>DAY(InputData[[#This Row],[DATE]])</f>
        <v>31</v>
      </c>
      <c r="P183" t="str">
        <f>TEXT(InputData[[#This Row],[DATE]], "mmm")</f>
        <v>Aug</v>
      </c>
      <c r="Q183">
        <f>YEAR(InputData[[#This Row],[DATE]])</f>
        <v>2021</v>
      </c>
    </row>
    <row r="184" spans="1:17" x14ac:dyDescent="0.2">
      <c r="A184" s="8">
        <v>44440</v>
      </c>
      <c r="B184" s="9" t="s">
        <v>56</v>
      </c>
      <c r="C184" s="10">
        <v>1</v>
      </c>
      <c r="D184" s="10" t="s">
        <v>105</v>
      </c>
      <c r="E184" s="10" t="s">
        <v>107</v>
      </c>
      <c r="F184" s="11">
        <v>0</v>
      </c>
      <c r="G184" t="str">
        <f>VLOOKUP(InputData[[#This Row],[PRODUCT ID]],MasterData[],2,0)</f>
        <v>Product24</v>
      </c>
      <c r="H184" t="str">
        <f>VLOOKUP(InputData[[#This Row],[PRODUCT ID]],MasterData[],3,0)</f>
        <v>Category03</v>
      </c>
      <c r="I184" t="str">
        <f t="shared" ca="1" si="2"/>
        <v>MB</v>
      </c>
      <c r="J184" t="str">
        <f>VLOOKUP(InputData[[#This Row],[PRODUCT ID]],MasterData[],4,0)</f>
        <v>Ft</v>
      </c>
      <c r="K184" s="1">
        <f>VLOOKUP(InputData[[#This Row],[PRODUCT ID]],MasterData[],5,0)</f>
        <v>144</v>
      </c>
      <c r="L184" s="1">
        <f>VLOOKUP(InputData[[#This Row],[PRODUCT ID]],MasterData[],6,0)</f>
        <v>156.96</v>
      </c>
      <c r="M184" s="1">
        <f>(InputData[[#This Row],[BUYING PRICE]]*InputData[[#This Row],[QUANTITY]])</f>
        <v>144</v>
      </c>
      <c r="N184" s="1">
        <f>(InputData[[#This Row],[SELLING PRICE]]*InputData[[#This Row],[QUANTITY]])*(1-InputData[[#This Row],[DISCOUNT %]])</f>
        <v>156.96</v>
      </c>
      <c r="O184">
        <f>DAY(InputData[[#This Row],[DATE]])</f>
        <v>1</v>
      </c>
      <c r="P184" t="str">
        <f>TEXT(InputData[[#This Row],[DATE]], "mmm")</f>
        <v>Sep</v>
      </c>
      <c r="Q184">
        <f>YEAR(InputData[[#This Row],[DATE]])</f>
        <v>2021</v>
      </c>
    </row>
    <row r="185" spans="1:17" x14ac:dyDescent="0.2">
      <c r="A185" s="8">
        <v>44440</v>
      </c>
      <c r="B185" s="9" t="s">
        <v>12</v>
      </c>
      <c r="C185" s="10">
        <v>14</v>
      </c>
      <c r="D185" s="10" t="s">
        <v>106</v>
      </c>
      <c r="E185" s="10" t="s">
        <v>106</v>
      </c>
      <c r="F185" s="11">
        <v>0</v>
      </c>
      <c r="G185" t="str">
        <f>VLOOKUP(InputData[[#This Row],[PRODUCT ID]],MasterData[],2,0)</f>
        <v>Product03</v>
      </c>
      <c r="H185" t="str">
        <f>VLOOKUP(InputData[[#This Row],[PRODUCT ID]],MasterData[],3,0)</f>
        <v>Category01</v>
      </c>
      <c r="I185" t="str">
        <f t="shared" ca="1" si="2"/>
        <v>QC</v>
      </c>
      <c r="J185" t="str">
        <f>VLOOKUP(InputData[[#This Row],[PRODUCT ID]],MasterData[],4,0)</f>
        <v>Kg</v>
      </c>
      <c r="K185" s="1">
        <f>VLOOKUP(InputData[[#This Row],[PRODUCT ID]],MasterData[],5,0)</f>
        <v>71</v>
      </c>
      <c r="L185" s="1">
        <f>VLOOKUP(InputData[[#This Row],[PRODUCT ID]],MasterData[],6,0)</f>
        <v>80.94</v>
      </c>
      <c r="M185" s="1">
        <f>(InputData[[#This Row],[BUYING PRICE]]*InputData[[#This Row],[QUANTITY]])</f>
        <v>994</v>
      </c>
      <c r="N185" s="1">
        <f>(InputData[[#This Row],[SELLING PRICE]]*InputData[[#This Row],[QUANTITY]])*(1-InputData[[#This Row],[DISCOUNT %]])</f>
        <v>1133.1599999999999</v>
      </c>
      <c r="O185">
        <f>DAY(InputData[[#This Row],[DATE]])</f>
        <v>1</v>
      </c>
      <c r="P185" t="str">
        <f>TEXT(InputData[[#This Row],[DATE]], "mmm")</f>
        <v>Sep</v>
      </c>
      <c r="Q185">
        <f>YEAR(InputData[[#This Row],[DATE]])</f>
        <v>2021</v>
      </c>
    </row>
    <row r="186" spans="1:17" x14ac:dyDescent="0.2">
      <c r="A186" s="8">
        <v>44442</v>
      </c>
      <c r="B186" s="9" t="s">
        <v>92</v>
      </c>
      <c r="C186" s="10">
        <v>8</v>
      </c>
      <c r="D186" s="10" t="s">
        <v>108</v>
      </c>
      <c r="E186" s="10" t="s">
        <v>106</v>
      </c>
      <c r="F186" s="11">
        <v>0</v>
      </c>
      <c r="G186" t="str">
        <f>VLOOKUP(InputData[[#This Row],[PRODUCT ID]],MasterData[],2,0)</f>
        <v>Product41</v>
      </c>
      <c r="H186" t="str">
        <f>VLOOKUP(InputData[[#This Row],[PRODUCT ID]],MasterData[],3,0)</f>
        <v>Category05</v>
      </c>
      <c r="I186" t="str">
        <f t="shared" ca="1" si="2"/>
        <v>ON</v>
      </c>
      <c r="J186" t="str">
        <f>VLOOKUP(InputData[[#This Row],[PRODUCT ID]],MasterData[],4,0)</f>
        <v>Ft</v>
      </c>
      <c r="K186" s="1">
        <f>VLOOKUP(InputData[[#This Row],[PRODUCT ID]],MasterData[],5,0)</f>
        <v>138</v>
      </c>
      <c r="L186" s="1">
        <f>VLOOKUP(InputData[[#This Row],[PRODUCT ID]],MasterData[],6,0)</f>
        <v>173.88</v>
      </c>
      <c r="M186" s="1">
        <f>(InputData[[#This Row],[BUYING PRICE]]*InputData[[#This Row],[QUANTITY]])</f>
        <v>1104</v>
      </c>
      <c r="N186" s="1">
        <f>(InputData[[#This Row],[SELLING PRICE]]*InputData[[#This Row],[QUANTITY]])*(1-InputData[[#This Row],[DISCOUNT %]])</f>
        <v>1391.04</v>
      </c>
      <c r="O186">
        <f>DAY(InputData[[#This Row],[DATE]])</f>
        <v>3</v>
      </c>
      <c r="P186" t="str">
        <f>TEXT(InputData[[#This Row],[DATE]], "mmm")</f>
        <v>Sep</v>
      </c>
      <c r="Q186">
        <f>YEAR(InputData[[#This Row],[DATE]])</f>
        <v>2021</v>
      </c>
    </row>
    <row r="187" spans="1:17" x14ac:dyDescent="0.2">
      <c r="A187" s="8">
        <v>44443</v>
      </c>
      <c r="B187" s="9" t="s">
        <v>65</v>
      </c>
      <c r="C187" s="10">
        <v>7</v>
      </c>
      <c r="D187" s="10" t="s">
        <v>108</v>
      </c>
      <c r="E187" s="10" t="s">
        <v>106</v>
      </c>
      <c r="F187" s="11">
        <v>0</v>
      </c>
      <c r="G187" t="str">
        <f>VLOOKUP(InputData[[#This Row],[PRODUCT ID]],MasterData[],2,0)</f>
        <v>Product28</v>
      </c>
      <c r="H187" t="str">
        <f>VLOOKUP(InputData[[#This Row],[PRODUCT ID]],MasterData[],3,0)</f>
        <v>Category04</v>
      </c>
      <c r="I187" t="str">
        <f t="shared" ca="1" si="2"/>
        <v>ON</v>
      </c>
      <c r="J187" t="str">
        <f>VLOOKUP(InputData[[#This Row],[PRODUCT ID]],MasterData[],4,0)</f>
        <v>No.</v>
      </c>
      <c r="K187" s="1">
        <f>VLOOKUP(InputData[[#This Row],[PRODUCT ID]],MasterData[],5,0)</f>
        <v>37</v>
      </c>
      <c r="L187" s="1">
        <f>VLOOKUP(InputData[[#This Row],[PRODUCT ID]],MasterData[],6,0)</f>
        <v>41.81</v>
      </c>
      <c r="M187" s="1">
        <f>(InputData[[#This Row],[BUYING PRICE]]*InputData[[#This Row],[QUANTITY]])</f>
        <v>259</v>
      </c>
      <c r="N187" s="1">
        <f>(InputData[[#This Row],[SELLING PRICE]]*InputData[[#This Row],[QUANTITY]])*(1-InputData[[#This Row],[DISCOUNT %]])</f>
        <v>292.67</v>
      </c>
      <c r="O187">
        <f>DAY(InputData[[#This Row],[DATE]])</f>
        <v>4</v>
      </c>
      <c r="P187" t="str">
        <f>TEXT(InputData[[#This Row],[DATE]], "mmm")</f>
        <v>Sep</v>
      </c>
      <c r="Q187">
        <f>YEAR(InputData[[#This Row],[DATE]])</f>
        <v>2021</v>
      </c>
    </row>
    <row r="188" spans="1:17" x14ac:dyDescent="0.2">
      <c r="A188" s="8">
        <v>44443</v>
      </c>
      <c r="B188" s="9" t="s">
        <v>54</v>
      </c>
      <c r="C188" s="10">
        <v>15</v>
      </c>
      <c r="D188" s="10" t="s">
        <v>108</v>
      </c>
      <c r="E188" s="10" t="s">
        <v>106</v>
      </c>
      <c r="F188" s="11">
        <v>0</v>
      </c>
      <c r="G188" t="str">
        <f>VLOOKUP(InputData[[#This Row],[PRODUCT ID]],MasterData[],2,0)</f>
        <v>Product23</v>
      </c>
      <c r="H188" t="str">
        <f>VLOOKUP(InputData[[#This Row],[PRODUCT ID]],MasterData[],3,0)</f>
        <v>Category03</v>
      </c>
      <c r="I188" t="str">
        <f t="shared" ca="1" si="2"/>
        <v>ON</v>
      </c>
      <c r="J188" t="str">
        <f>VLOOKUP(InputData[[#This Row],[PRODUCT ID]],MasterData[],4,0)</f>
        <v>Ft</v>
      </c>
      <c r="K188" s="1">
        <f>VLOOKUP(InputData[[#This Row],[PRODUCT ID]],MasterData[],5,0)</f>
        <v>141</v>
      </c>
      <c r="L188" s="1">
        <f>VLOOKUP(InputData[[#This Row],[PRODUCT ID]],MasterData[],6,0)</f>
        <v>149.46</v>
      </c>
      <c r="M188" s="1">
        <f>(InputData[[#This Row],[BUYING PRICE]]*InputData[[#This Row],[QUANTITY]])</f>
        <v>2115</v>
      </c>
      <c r="N188" s="1">
        <f>(InputData[[#This Row],[SELLING PRICE]]*InputData[[#This Row],[QUANTITY]])*(1-InputData[[#This Row],[DISCOUNT %]])</f>
        <v>2241.9</v>
      </c>
      <c r="O188">
        <f>DAY(InputData[[#This Row],[DATE]])</f>
        <v>4</v>
      </c>
      <c r="P188" t="str">
        <f>TEXT(InputData[[#This Row],[DATE]], "mmm")</f>
        <v>Sep</v>
      </c>
      <c r="Q188">
        <f>YEAR(InputData[[#This Row],[DATE]])</f>
        <v>2021</v>
      </c>
    </row>
    <row r="189" spans="1:17" x14ac:dyDescent="0.2">
      <c r="A189" s="8">
        <v>44444</v>
      </c>
      <c r="B189" s="9" t="s">
        <v>73</v>
      </c>
      <c r="C189" s="10">
        <v>1</v>
      </c>
      <c r="D189" s="10" t="s">
        <v>108</v>
      </c>
      <c r="E189" s="10" t="s">
        <v>107</v>
      </c>
      <c r="F189" s="11">
        <v>0</v>
      </c>
      <c r="G189" t="str">
        <f>VLOOKUP(InputData[[#This Row],[PRODUCT ID]],MasterData[],2,0)</f>
        <v>Product32</v>
      </c>
      <c r="H189" t="str">
        <f>VLOOKUP(InputData[[#This Row],[PRODUCT ID]],MasterData[],3,0)</f>
        <v>Category04</v>
      </c>
      <c r="I189" t="str">
        <f t="shared" ca="1" si="2"/>
        <v>MB</v>
      </c>
      <c r="J189" t="str">
        <f>VLOOKUP(InputData[[#This Row],[PRODUCT ID]],MasterData[],4,0)</f>
        <v>Kg</v>
      </c>
      <c r="K189" s="1">
        <f>VLOOKUP(InputData[[#This Row],[PRODUCT ID]],MasterData[],5,0)</f>
        <v>89</v>
      </c>
      <c r="L189" s="1">
        <f>VLOOKUP(InputData[[#This Row],[PRODUCT ID]],MasterData[],6,0)</f>
        <v>117.48</v>
      </c>
      <c r="M189" s="1">
        <f>(InputData[[#This Row],[BUYING PRICE]]*InputData[[#This Row],[QUANTITY]])</f>
        <v>89</v>
      </c>
      <c r="N189" s="1">
        <f>(InputData[[#This Row],[SELLING PRICE]]*InputData[[#This Row],[QUANTITY]])*(1-InputData[[#This Row],[DISCOUNT %]])</f>
        <v>117.48</v>
      </c>
      <c r="O189">
        <f>DAY(InputData[[#This Row],[DATE]])</f>
        <v>5</v>
      </c>
      <c r="P189" t="str">
        <f>TEXT(InputData[[#This Row],[DATE]], "mmm")</f>
        <v>Sep</v>
      </c>
      <c r="Q189">
        <f>YEAR(InputData[[#This Row],[DATE]])</f>
        <v>2021</v>
      </c>
    </row>
    <row r="190" spans="1:17" x14ac:dyDescent="0.2">
      <c r="A190" s="8">
        <v>44446</v>
      </c>
      <c r="B190" s="9" t="s">
        <v>45</v>
      </c>
      <c r="C190" s="10">
        <v>5</v>
      </c>
      <c r="D190" s="10" t="s">
        <v>108</v>
      </c>
      <c r="E190" s="10" t="s">
        <v>106</v>
      </c>
      <c r="F190" s="11">
        <v>0</v>
      </c>
      <c r="G190" t="str">
        <f>VLOOKUP(InputData[[#This Row],[PRODUCT ID]],MasterData[],2,0)</f>
        <v>Product19</v>
      </c>
      <c r="H190" t="str">
        <f>VLOOKUP(InputData[[#This Row],[PRODUCT ID]],MasterData[],3,0)</f>
        <v>Category02</v>
      </c>
      <c r="I190" t="str">
        <f t="shared" ca="1" si="2"/>
        <v>SK</v>
      </c>
      <c r="J190" t="str">
        <f>VLOOKUP(InputData[[#This Row],[PRODUCT ID]],MasterData[],4,0)</f>
        <v>Ft</v>
      </c>
      <c r="K190" s="1">
        <f>VLOOKUP(InputData[[#This Row],[PRODUCT ID]],MasterData[],5,0)</f>
        <v>150</v>
      </c>
      <c r="L190" s="1">
        <f>VLOOKUP(InputData[[#This Row],[PRODUCT ID]],MasterData[],6,0)</f>
        <v>210</v>
      </c>
      <c r="M190" s="1">
        <f>(InputData[[#This Row],[BUYING PRICE]]*InputData[[#This Row],[QUANTITY]])</f>
        <v>750</v>
      </c>
      <c r="N190" s="1">
        <f>(InputData[[#This Row],[SELLING PRICE]]*InputData[[#This Row],[QUANTITY]])*(1-InputData[[#This Row],[DISCOUNT %]])</f>
        <v>1050</v>
      </c>
      <c r="O190">
        <f>DAY(InputData[[#This Row],[DATE]])</f>
        <v>7</v>
      </c>
      <c r="P190" t="str">
        <f>TEXT(InputData[[#This Row],[DATE]], "mmm")</f>
        <v>Sep</v>
      </c>
      <c r="Q190">
        <f>YEAR(InputData[[#This Row],[DATE]])</f>
        <v>2021</v>
      </c>
    </row>
    <row r="191" spans="1:17" x14ac:dyDescent="0.2">
      <c r="A191" s="8">
        <v>44448</v>
      </c>
      <c r="B191" s="9" t="s">
        <v>98</v>
      </c>
      <c r="C191" s="10">
        <v>4</v>
      </c>
      <c r="D191" s="10" t="s">
        <v>108</v>
      </c>
      <c r="E191" s="10" t="s">
        <v>106</v>
      </c>
      <c r="F191" s="11">
        <v>0</v>
      </c>
      <c r="G191" t="str">
        <f>VLOOKUP(InputData[[#This Row],[PRODUCT ID]],MasterData[],2,0)</f>
        <v>Product44</v>
      </c>
      <c r="H191" t="str">
        <f>VLOOKUP(InputData[[#This Row],[PRODUCT ID]],MasterData[],3,0)</f>
        <v>Category05</v>
      </c>
      <c r="I191" t="str">
        <f t="shared" ca="1" si="2"/>
        <v>ON</v>
      </c>
      <c r="J191" t="str">
        <f>VLOOKUP(InputData[[#This Row],[PRODUCT ID]],MasterData[],4,0)</f>
        <v>Kg</v>
      </c>
      <c r="K191" s="1">
        <f>VLOOKUP(InputData[[#This Row],[PRODUCT ID]],MasterData[],5,0)</f>
        <v>76</v>
      </c>
      <c r="L191" s="1">
        <f>VLOOKUP(InputData[[#This Row],[PRODUCT ID]],MasterData[],6,0)</f>
        <v>82.08</v>
      </c>
      <c r="M191" s="1">
        <f>(InputData[[#This Row],[BUYING PRICE]]*InputData[[#This Row],[QUANTITY]])</f>
        <v>304</v>
      </c>
      <c r="N191" s="1">
        <f>(InputData[[#This Row],[SELLING PRICE]]*InputData[[#This Row],[QUANTITY]])*(1-InputData[[#This Row],[DISCOUNT %]])</f>
        <v>328.32</v>
      </c>
      <c r="O191">
        <f>DAY(InputData[[#This Row],[DATE]])</f>
        <v>9</v>
      </c>
      <c r="P191" t="str">
        <f>TEXT(InputData[[#This Row],[DATE]], "mmm")</f>
        <v>Sep</v>
      </c>
      <c r="Q191">
        <f>YEAR(InputData[[#This Row],[DATE]])</f>
        <v>2021</v>
      </c>
    </row>
    <row r="192" spans="1:17" x14ac:dyDescent="0.2">
      <c r="A192" s="8">
        <v>44449</v>
      </c>
      <c r="B192" s="9" t="s">
        <v>69</v>
      </c>
      <c r="C192" s="10">
        <v>6</v>
      </c>
      <c r="D192" s="10" t="s">
        <v>108</v>
      </c>
      <c r="E192" s="10" t="s">
        <v>106</v>
      </c>
      <c r="F192" s="11">
        <v>0</v>
      </c>
      <c r="G192" t="str">
        <f>VLOOKUP(InputData[[#This Row],[PRODUCT ID]],MasterData[],2,0)</f>
        <v>Product30</v>
      </c>
      <c r="H192" t="str">
        <f>VLOOKUP(InputData[[#This Row],[PRODUCT ID]],MasterData[],3,0)</f>
        <v>Category04</v>
      </c>
      <c r="I192" t="str">
        <f t="shared" ca="1" si="2"/>
        <v>ON</v>
      </c>
      <c r="J192" t="str">
        <f>VLOOKUP(InputData[[#This Row],[PRODUCT ID]],MasterData[],4,0)</f>
        <v>Ft</v>
      </c>
      <c r="K192" s="1">
        <f>VLOOKUP(InputData[[#This Row],[PRODUCT ID]],MasterData[],5,0)</f>
        <v>148</v>
      </c>
      <c r="L192" s="1">
        <f>VLOOKUP(InputData[[#This Row],[PRODUCT ID]],MasterData[],6,0)</f>
        <v>201.28</v>
      </c>
      <c r="M192" s="1">
        <f>(InputData[[#This Row],[BUYING PRICE]]*InputData[[#This Row],[QUANTITY]])</f>
        <v>888</v>
      </c>
      <c r="N192" s="1">
        <f>(InputData[[#This Row],[SELLING PRICE]]*InputData[[#This Row],[QUANTITY]])*(1-InputData[[#This Row],[DISCOUNT %]])</f>
        <v>1207.68</v>
      </c>
      <c r="O192">
        <f>DAY(InputData[[#This Row],[DATE]])</f>
        <v>10</v>
      </c>
      <c r="P192" t="str">
        <f>TEXT(InputData[[#This Row],[DATE]], "mmm")</f>
        <v>Sep</v>
      </c>
      <c r="Q192">
        <f>YEAR(InputData[[#This Row],[DATE]])</f>
        <v>2021</v>
      </c>
    </row>
    <row r="193" spans="1:17" x14ac:dyDescent="0.2">
      <c r="A193" s="8">
        <v>44449</v>
      </c>
      <c r="B193" s="9" t="s">
        <v>6</v>
      </c>
      <c r="C193" s="10">
        <v>9</v>
      </c>
      <c r="D193" s="10" t="s">
        <v>105</v>
      </c>
      <c r="E193" s="10" t="s">
        <v>106</v>
      </c>
      <c r="F193" s="11">
        <v>0</v>
      </c>
      <c r="G193" t="str">
        <f>VLOOKUP(InputData[[#This Row],[PRODUCT ID]],MasterData[],2,0)</f>
        <v>Product01</v>
      </c>
      <c r="H193" t="str">
        <f>VLOOKUP(InputData[[#This Row],[PRODUCT ID]],MasterData[],3,0)</f>
        <v>Category01</v>
      </c>
      <c r="I193" t="str">
        <f t="shared" ca="1" si="2"/>
        <v>MB</v>
      </c>
      <c r="J193" t="str">
        <f>VLOOKUP(InputData[[#This Row],[PRODUCT ID]],MasterData[],4,0)</f>
        <v>Kg</v>
      </c>
      <c r="K193" s="1">
        <f>VLOOKUP(InputData[[#This Row],[PRODUCT ID]],MasterData[],5,0)</f>
        <v>98</v>
      </c>
      <c r="L193" s="1">
        <f>VLOOKUP(InputData[[#This Row],[PRODUCT ID]],MasterData[],6,0)</f>
        <v>103.88</v>
      </c>
      <c r="M193" s="1">
        <f>(InputData[[#This Row],[BUYING PRICE]]*InputData[[#This Row],[QUANTITY]])</f>
        <v>882</v>
      </c>
      <c r="N193" s="1">
        <f>(InputData[[#This Row],[SELLING PRICE]]*InputData[[#This Row],[QUANTITY]])*(1-InputData[[#This Row],[DISCOUNT %]])</f>
        <v>934.92</v>
      </c>
      <c r="O193">
        <f>DAY(InputData[[#This Row],[DATE]])</f>
        <v>10</v>
      </c>
      <c r="P193" t="str">
        <f>TEXT(InputData[[#This Row],[DATE]], "mmm")</f>
        <v>Sep</v>
      </c>
      <c r="Q193">
        <f>YEAR(InputData[[#This Row],[DATE]])</f>
        <v>2021</v>
      </c>
    </row>
    <row r="194" spans="1:17" x14ac:dyDescent="0.2">
      <c r="A194" s="8">
        <v>44449</v>
      </c>
      <c r="B194" s="9" t="s">
        <v>60</v>
      </c>
      <c r="C194" s="10">
        <v>2</v>
      </c>
      <c r="D194" s="10" t="s">
        <v>108</v>
      </c>
      <c r="E194" s="10" t="s">
        <v>106</v>
      </c>
      <c r="F194" s="11">
        <v>0</v>
      </c>
      <c r="G194" t="str">
        <f>VLOOKUP(InputData[[#This Row],[PRODUCT ID]],MasterData[],2,0)</f>
        <v>Product26</v>
      </c>
      <c r="H194" t="str">
        <f>VLOOKUP(InputData[[#This Row],[PRODUCT ID]],MasterData[],3,0)</f>
        <v>Category04</v>
      </c>
      <c r="I194" t="str">
        <f t="shared" ref="I194:I257" ca="1" si="3">CHOOSE(RANDBETWEEN(1,5),"SK","ON","BC","MB","QC")</f>
        <v>MB</v>
      </c>
      <c r="J194" t="str">
        <f>VLOOKUP(InputData[[#This Row],[PRODUCT ID]],MasterData[],4,0)</f>
        <v>No.</v>
      </c>
      <c r="K194" s="1">
        <f>VLOOKUP(InputData[[#This Row],[PRODUCT ID]],MasterData[],5,0)</f>
        <v>18</v>
      </c>
      <c r="L194" s="1">
        <f>VLOOKUP(InputData[[#This Row],[PRODUCT ID]],MasterData[],6,0)</f>
        <v>24.66</v>
      </c>
      <c r="M194" s="1">
        <f>(InputData[[#This Row],[BUYING PRICE]]*InputData[[#This Row],[QUANTITY]])</f>
        <v>36</v>
      </c>
      <c r="N194" s="1">
        <f>(InputData[[#This Row],[SELLING PRICE]]*InputData[[#This Row],[QUANTITY]])*(1-InputData[[#This Row],[DISCOUNT %]])</f>
        <v>49.32</v>
      </c>
      <c r="O194">
        <f>DAY(InputData[[#This Row],[DATE]])</f>
        <v>10</v>
      </c>
      <c r="P194" t="str">
        <f>TEXT(InputData[[#This Row],[DATE]], "mmm")</f>
        <v>Sep</v>
      </c>
      <c r="Q194">
        <f>YEAR(InputData[[#This Row],[DATE]])</f>
        <v>2021</v>
      </c>
    </row>
    <row r="195" spans="1:17" x14ac:dyDescent="0.2">
      <c r="A195" s="8">
        <v>44450</v>
      </c>
      <c r="B195" s="9" t="s">
        <v>6</v>
      </c>
      <c r="C195" s="10">
        <v>6</v>
      </c>
      <c r="D195" s="10" t="s">
        <v>105</v>
      </c>
      <c r="E195" s="10" t="s">
        <v>106</v>
      </c>
      <c r="F195" s="11">
        <v>0</v>
      </c>
      <c r="G195" t="str">
        <f>VLOOKUP(InputData[[#This Row],[PRODUCT ID]],MasterData[],2,0)</f>
        <v>Product01</v>
      </c>
      <c r="H195" t="str">
        <f>VLOOKUP(InputData[[#This Row],[PRODUCT ID]],MasterData[],3,0)</f>
        <v>Category01</v>
      </c>
      <c r="I195" t="str">
        <f t="shared" ca="1" si="3"/>
        <v>QC</v>
      </c>
      <c r="J195" t="str">
        <f>VLOOKUP(InputData[[#This Row],[PRODUCT ID]],MasterData[],4,0)</f>
        <v>Kg</v>
      </c>
      <c r="K195" s="1">
        <f>VLOOKUP(InputData[[#This Row],[PRODUCT ID]],MasterData[],5,0)</f>
        <v>98</v>
      </c>
      <c r="L195" s="1">
        <f>VLOOKUP(InputData[[#This Row],[PRODUCT ID]],MasterData[],6,0)</f>
        <v>103.88</v>
      </c>
      <c r="M195" s="1">
        <f>(InputData[[#This Row],[BUYING PRICE]]*InputData[[#This Row],[QUANTITY]])</f>
        <v>588</v>
      </c>
      <c r="N195" s="1">
        <f>(InputData[[#This Row],[SELLING PRICE]]*InputData[[#This Row],[QUANTITY]])*(1-InputData[[#This Row],[DISCOUNT %]])</f>
        <v>623.28</v>
      </c>
      <c r="O195">
        <f>DAY(InputData[[#This Row],[DATE]])</f>
        <v>11</v>
      </c>
      <c r="P195" t="str">
        <f>TEXT(InputData[[#This Row],[DATE]], "mmm")</f>
        <v>Sep</v>
      </c>
      <c r="Q195">
        <f>YEAR(InputData[[#This Row],[DATE]])</f>
        <v>2021</v>
      </c>
    </row>
    <row r="196" spans="1:17" x14ac:dyDescent="0.2">
      <c r="A196" s="8">
        <v>44452</v>
      </c>
      <c r="B196" s="9" t="s">
        <v>92</v>
      </c>
      <c r="C196" s="10">
        <v>7</v>
      </c>
      <c r="D196" s="10" t="s">
        <v>108</v>
      </c>
      <c r="E196" s="10" t="s">
        <v>107</v>
      </c>
      <c r="F196" s="11">
        <v>0</v>
      </c>
      <c r="G196" t="str">
        <f>VLOOKUP(InputData[[#This Row],[PRODUCT ID]],MasterData[],2,0)</f>
        <v>Product41</v>
      </c>
      <c r="H196" t="str">
        <f>VLOOKUP(InputData[[#This Row],[PRODUCT ID]],MasterData[],3,0)</f>
        <v>Category05</v>
      </c>
      <c r="I196" t="str">
        <f t="shared" ca="1" si="3"/>
        <v>SK</v>
      </c>
      <c r="J196" t="str">
        <f>VLOOKUP(InputData[[#This Row],[PRODUCT ID]],MasterData[],4,0)</f>
        <v>Ft</v>
      </c>
      <c r="K196" s="1">
        <f>VLOOKUP(InputData[[#This Row],[PRODUCT ID]],MasterData[],5,0)</f>
        <v>138</v>
      </c>
      <c r="L196" s="1">
        <f>VLOOKUP(InputData[[#This Row],[PRODUCT ID]],MasterData[],6,0)</f>
        <v>173.88</v>
      </c>
      <c r="M196" s="1">
        <f>(InputData[[#This Row],[BUYING PRICE]]*InputData[[#This Row],[QUANTITY]])</f>
        <v>966</v>
      </c>
      <c r="N196" s="1">
        <f>(InputData[[#This Row],[SELLING PRICE]]*InputData[[#This Row],[QUANTITY]])*(1-InputData[[#This Row],[DISCOUNT %]])</f>
        <v>1217.1599999999999</v>
      </c>
      <c r="O196">
        <f>DAY(InputData[[#This Row],[DATE]])</f>
        <v>13</v>
      </c>
      <c r="P196" t="str">
        <f>TEXT(InputData[[#This Row],[DATE]], "mmm")</f>
        <v>Sep</v>
      </c>
      <c r="Q196">
        <f>YEAR(InputData[[#This Row],[DATE]])</f>
        <v>2021</v>
      </c>
    </row>
    <row r="197" spans="1:17" x14ac:dyDescent="0.2">
      <c r="A197" s="8">
        <v>44454</v>
      </c>
      <c r="B197" s="9" t="s">
        <v>94</v>
      </c>
      <c r="C197" s="10">
        <v>6</v>
      </c>
      <c r="D197" s="10" t="s">
        <v>108</v>
      </c>
      <c r="E197" s="10" t="s">
        <v>106</v>
      </c>
      <c r="F197" s="11">
        <v>0</v>
      </c>
      <c r="G197" t="str">
        <f>VLOOKUP(InputData[[#This Row],[PRODUCT ID]],MasterData[],2,0)</f>
        <v>Product42</v>
      </c>
      <c r="H197" t="str">
        <f>VLOOKUP(InputData[[#This Row],[PRODUCT ID]],MasterData[],3,0)</f>
        <v>Category05</v>
      </c>
      <c r="I197" t="str">
        <f t="shared" ca="1" si="3"/>
        <v>ON</v>
      </c>
      <c r="J197" t="str">
        <f>VLOOKUP(InputData[[#This Row],[PRODUCT ID]],MasterData[],4,0)</f>
        <v>Ft</v>
      </c>
      <c r="K197" s="1">
        <f>VLOOKUP(InputData[[#This Row],[PRODUCT ID]],MasterData[],5,0)</f>
        <v>120</v>
      </c>
      <c r="L197" s="1">
        <f>VLOOKUP(InputData[[#This Row],[PRODUCT ID]],MasterData[],6,0)</f>
        <v>162</v>
      </c>
      <c r="M197" s="1">
        <f>(InputData[[#This Row],[BUYING PRICE]]*InputData[[#This Row],[QUANTITY]])</f>
        <v>720</v>
      </c>
      <c r="N197" s="1">
        <f>(InputData[[#This Row],[SELLING PRICE]]*InputData[[#This Row],[QUANTITY]])*(1-InputData[[#This Row],[DISCOUNT %]])</f>
        <v>972</v>
      </c>
      <c r="O197">
        <f>DAY(InputData[[#This Row],[DATE]])</f>
        <v>15</v>
      </c>
      <c r="P197" t="str">
        <f>TEXT(InputData[[#This Row],[DATE]], "mmm")</f>
        <v>Sep</v>
      </c>
      <c r="Q197">
        <f>YEAR(InputData[[#This Row],[DATE]])</f>
        <v>2021</v>
      </c>
    </row>
    <row r="198" spans="1:17" x14ac:dyDescent="0.2">
      <c r="A198" s="8">
        <v>44454</v>
      </c>
      <c r="B198" s="9" t="s">
        <v>94</v>
      </c>
      <c r="C198" s="10">
        <v>14</v>
      </c>
      <c r="D198" s="10" t="s">
        <v>108</v>
      </c>
      <c r="E198" s="10" t="s">
        <v>106</v>
      </c>
      <c r="F198" s="11">
        <v>0</v>
      </c>
      <c r="G198" t="str">
        <f>VLOOKUP(InputData[[#This Row],[PRODUCT ID]],MasterData[],2,0)</f>
        <v>Product42</v>
      </c>
      <c r="H198" t="str">
        <f>VLOOKUP(InputData[[#This Row],[PRODUCT ID]],MasterData[],3,0)</f>
        <v>Category05</v>
      </c>
      <c r="I198" t="str">
        <f t="shared" ca="1" si="3"/>
        <v>SK</v>
      </c>
      <c r="J198" t="str">
        <f>VLOOKUP(InputData[[#This Row],[PRODUCT ID]],MasterData[],4,0)</f>
        <v>Ft</v>
      </c>
      <c r="K198" s="1">
        <f>VLOOKUP(InputData[[#This Row],[PRODUCT ID]],MasterData[],5,0)</f>
        <v>120</v>
      </c>
      <c r="L198" s="1">
        <f>VLOOKUP(InputData[[#This Row],[PRODUCT ID]],MasterData[],6,0)</f>
        <v>162</v>
      </c>
      <c r="M198" s="1">
        <f>(InputData[[#This Row],[BUYING PRICE]]*InputData[[#This Row],[QUANTITY]])</f>
        <v>1680</v>
      </c>
      <c r="N198" s="1">
        <f>(InputData[[#This Row],[SELLING PRICE]]*InputData[[#This Row],[QUANTITY]])*(1-InputData[[#This Row],[DISCOUNT %]])</f>
        <v>2268</v>
      </c>
      <c r="O198">
        <f>DAY(InputData[[#This Row],[DATE]])</f>
        <v>15</v>
      </c>
      <c r="P198" t="str">
        <f>TEXT(InputData[[#This Row],[DATE]], "mmm")</f>
        <v>Sep</v>
      </c>
      <c r="Q198">
        <f>YEAR(InputData[[#This Row],[DATE]])</f>
        <v>2021</v>
      </c>
    </row>
    <row r="199" spans="1:17" x14ac:dyDescent="0.2">
      <c r="A199" s="8">
        <v>44460</v>
      </c>
      <c r="B199" s="9" t="s">
        <v>47</v>
      </c>
      <c r="C199" s="10">
        <v>7</v>
      </c>
      <c r="D199" s="10" t="s">
        <v>105</v>
      </c>
      <c r="E199" s="10" t="s">
        <v>107</v>
      </c>
      <c r="F199" s="11">
        <v>0</v>
      </c>
      <c r="G199" t="str">
        <f>VLOOKUP(InputData[[#This Row],[PRODUCT ID]],MasterData[],2,0)</f>
        <v>Product20</v>
      </c>
      <c r="H199" t="str">
        <f>VLOOKUP(InputData[[#This Row],[PRODUCT ID]],MasterData[],3,0)</f>
        <v>Category03</v>
      </c>
      <c r="I199" t="str">
        <f t="shared" ca="1" si="3"/>
        <v>SK</v>
      </c>
      <c r="J199" t="str">
        <f>VLOOKUP(InputData[[#This Row],[PRODUCT ID]],MasterData[],4,0)</f>
        <v>Lt</v>
      </c>
      <c r="K199" s="1">
        <f>VLOOKUP(InputData[[#This Row],[PRODUCT ID]],MasterData[],5,0)</f>
        <v>61</v>
      </c>
      <c r="L199" s="1">
        <f>VLOOKUP(InputData[[#This Row],[PRODUCT ID]],MasterData[],6,0)</f>
        <v>76.25</v>
      </c>
      <c r="M199" s="1">
        <f>(InputData[[#This Row],[BUYING PRICE]]*InputData[[#This Row],[QUANTITY]])</f>
        <v>427</v>
      </c>
      <c r="N199" s="1">
        <f>(InputData[[#This Row],[SELLING PRICE]]*InputData[[#This Row],[QUANTITY]])*(1-InputData[[#This Row],[DISCOUNT %]])</f>
        <v>533.75</v>
      </c>
      <c r="O199">
        <f>DAY(InputData[[#This Row],[DATE]])</f>
        <v>21</v>
      </c>
      <c r="P199" t="str">
        <f>TEXT(InputData[[#This Row],[DATE]], "mmm")</f>
        <v>Sep</v>
      </c>
      <c r="Q199">
        <f>YEAR(InputData[[#This Row],[DATE]])</f>
        <v>2021</v>
      </c>
    </row>
    <row r="200" spans="1:17" x14ac:dyDescent="0.2">
      <c r="A200" s="8">
        <v>44461</v>
      </c>
      <c r="B200" s="9" t="s">
        <v>90</v>
      </c>
      <c r="C200" s="10">
        <v>2</v>
      </c>
      <c r="D200" s="10" t="s">
        <v>106</v>
      </c>
      <c r="E200" s="10" t="s">
        <v>107</v>
      </c>
      <c r="F200" s="11">
        <v>0</v>
      </c>
      <c r="G200" t="str">
        <f>VLOOKUP(InputData[[#This Row],[PRODUCT ID]],MasterData[],2,0)</f>
        <v>Product40</v>
      </c>
      <c r="H200" t="str">
        <f>VLOOKUP(InputData[[#This Row],[PRODUCT ID]],MasterData[],3,0)</f>
        <v>Category05</v>
      </c>
      <c r="I200" t="str">
        <f t="shared" ca="1" si="3"/>
        <v>SK</v>
      </c>
      <c r="J200" t="str">
        <f>VLOOKUP(InputData[[#This Row],[PRODUCT ID]],MasterData[],4,0)</f>
        <v>Kg</v>
      </c>
      <c r="K200" s="1">
        <f>VLOOKUP(InputData[[#This Row],[PRODUCT ID]],MasterData[],5,0)</f>
        <v>90</v>
      </c>
      <c r="L200" s="1">
        <f>VLOOKUP(InputData[[#This Row],[PRODUCT ID]],MasterData[],6,0)</f>
        <v>115.2</v>
      </c>
      <c r="M200" s="1">
        <f>(InputData[[#This Row],[BUYING PRICE]]*InputData[[#This Row],[QUANTITY]])</f>
        <v>180</v>
      </c>
      <c r="N200" s="1">
        <f>(InputData[[#This Row],[SELLING PRICE]]*InputData[[#This Row],[QUANTITY]])*(1-InputData[[#This Row],[DISCOUNT %]])</f>
        <v>230.4</v>
      </c>
      <c r="O200">
        <f>DAY(InputData[[#This Row],[DATE]])</f>
        <v>22</v>
      </c>
      <c r="P200" t="str">
        <f>TEXT(InputData[[#This Row],[DATE]], "mmm")</f>
        <v>Sep</v>
      </c>
      <c r="Q200">
        <f>YEAR(InputData[[#This Row],[DATE]])</f>
        <v>2021</v>
      </c>
    </row>
    <row r="201" spans="1:17" x14ac:dyDescent="0.2">
      <c r="A201" s="8">
        <v>44461</v>
      </c>
      <c r="B201" s="9" t="s">
        <v>10</v>
      </c>
      <c r="C201" s="10">
        <v>4</v>
      </c>
      <c r="D201" s="10" t="s">
        <v>108</v>
      </c>
      <c r="E201" s="10" t="s">
        <v>107</v>
      </c>
      <c r="F201" s="11">
        <v>0</v>
      </c>
      <c r="G201" t="str">
        <f>VLOOKUP(InputData[[#This Row],[PRODUCT ID]],MasterData[],2,0)</f>
        <v>Product02</v>
      </c>
      <c r="H201" t="str">
        <f>VLOOKUP(InputData[[#This Row],[PRODUCT ID]],MasterData[],3,0)</f>
        <v>Category01</v>
      </c>
      <c r="I201" t="str">
        <f t="shared" ca="1" si="3"/>
        <v>SK</v>
      </c>
      <c r="J201" t="str">
        <f>VLOOKUP(InputData[[#This Row],[PRODUCT ID]],MasterData[],4,0)</f>
        <v>Kg</v>
      </c>
      <c r="K201" s="1">
        <f>VLOOKUP(InputData[[#This Row],[PRODUCT ID]],MasterData[],5,0)</f>
        <v>105</v>
      </c>
      <c r="L201" s="1">
        <f>VLOOKUP(InputData[[#This Row],[PRODUCT ID]],MasterData[],6,0)</f>
        <v>142.80000000000001</v>
      </c>
      <c r="M201" s="1">
        <f>(InputData[[#This Row],[BUYING PRICE]]*InputData[[#This Row],[QUANTITY]])</f>
        <v>420</v>
      </c>
      <c r="N201" s="1">
        <f>(InputData[[#This Row],[SELLING PRICE]]*InputData[[#This Row],[QUANTITY]])*(1-InputData[[#This Row],[DISCOUNT %]])</f>
        <v>571.20000000000005</v>
      </c>
      <c r="O201">
        <f>DAY(InputData[[#This Row],[DATE]])</f>
        <v>22</v>
      </c>
      <c r="P201" t="str">
        <f>TEXT(InputData[[#This Row],[DATE]], "mmm")</f>
        <v>Sep</v>
      </c>
      <c r="Q201">
        <f>YEAR(InputData[[#This Row],[DATE]])</f>
        <v>2021</v>
      </c>
    </row>
    <row r="202" spans="1:17" x14ac:dyDescent="0.2">
      <c r="A202" s="8">
        <v>44462</v>
      </c>
      <c r="B202" s="9" t="s">
        <v>43</v>
      </c>
      <c r="C202" s="10">
        <v>12</v>
      </c>
      <c r="D202" s="10" t="s">
        <v>108</v>
      </c>
      <c r="E202" s="10" t="s">
        <v>107</v>
      </c>
      <c r="F202" s="11">
        <v>0</v>
      </c>
      <c r="G202" t="str">
        <f>VLOOKUP(InputData[[#This Row],[PRODUCT ID]],MasterData[],2,0)</f>
        <v>Product18</v>
      </c>
      <c r="H202" t="str">
        <f>VLOOKUP(InputData[[#This Row],[PRODUCT ID]],MasterData[],3,0)</f>
        <v>Category02</v>
      </c>
      <c r="I202" t="str">
        <f t="shared" ca="1" si="3"/>
        <v>MB</v>
      </c>
      <c r="J202" t="str">
        <f>VLOOKUP(InputData[[#This Row],[PRODUCT ID]],MasterData[],4,0)</f>
        <v>No.</v>
      </c>
      <c r="K202" s="1">
        <f>VLOOKUP(InputData[[#This Row],[PRODUCT ID]],MasterData[],5,0)</f>
        <v>37</v>
      </c>
      <c r="L202" s="1">
        <f>VLOOKUP(InputData[[#This Row],[PRODUCT ID]],MasterData[],6,0)</f>
        <v>49.21</v>
      </c>
      <c r="M202" s="1">
        <f>(InputData[[#This Row],[BUYING PRICE]]*InputData[[#This Row],[QUANTITY]])</f>
        <v>444</v>
      </c>
      <c r="N202" s="1">
        <f>(InputData[[#This Row],[SELLING PRICE]]*InputData[[#This Row],[QUANTITY]])*(1-InputData[[#This Row],[DISCOUNT %]])</f>
        <v>590.52</v>
      </c>
      <c r="O202">
        <f>DAY(InputData[[#This Row],[DATE]])</f>
        <v>23</v>
      </c>
      <c r="P202" t="str">
        <f>TEXT(InputData[[#This Row],[DATE]], "mmm")</f>
        <v>Sep</v>
      </c>
      <c r="Q202">
        <f>YEAR(InputData[[#This Row],[DATE]])</f>
        <v>2021</v>
      </c>
    </row>
    <row r="203" spans="1:17" x14ac:dyDescent="0.2">
      <c r="A203" s="8">
        <v>44462</v>
      </c>
      <c r="B203" s="9" t="s">
        <v>50</v>
      </c>
      <c r="C203" s="10">
        <v>7</v>
      </c>
      <c r="D203" s="10" t="s">
        <v>106</v>
      </c>
      <c r="E203" s="10" t="s">
        <v>106</v>
      </c>
      <c r="F203" s="11">
        <v>0</v>
      </c>
      <c r="G203" t="str">
        <f>VLOOKUP(InputData[[#This Row],[PRODUCT ID]],MasterData[],2,0)</f>
        <v>Product21</v>
      </c>
      <c r="H203" t="str">
        <f>VLOOKUP(InputData[[#This Row],[PRODUCT ID]],MasterData[],3,0)</f>
        <v>Category03</v>
      </c>
      <c r="I203" t="str">
        <f t="shared" ca="1" si="3"/>
        <v>ON</v>
      </c>
      <c r="J203" t="str">
        <f>VLOOKUP(InputData[[#This Row],[PRODUCT ID]],MasterData[],4,0)</f>
        <v>Ft</v>
      </c>
      <c r="K203" s="1">
        <f>VLOOKUP(InputData[[#This Row],[PRODUCT ID]],MasterData[],5,0)</f>
        <v>126</v>
      </c>
      <c r="L203" s="1">
        <f>VLOOKUP(InputData[[#This Row],[PRODUCT ID]],MasterData[],6,0)</f>
        <v>162.54</v>
      </c>
      <c r="M203" s="1">
        <f>(InputData[[#This Row],[BUYING PRICE]]*InputData[[#This Row],[QUANTITY]])</f>
        <v>882</v>
      </c>
      <c r="N203" s="1">
        <f>(InputData[[#This Row],[SELLING PRICE]]*InputData[[#This Row],[QUANTITY]])*(1-InputData[[#This Row],[DISCOUNT %]])</f>
        <v>1137.78</v>
      </c>
      <c r="O203">
        <f>DAY(InputData[[#This Row],[DATE]])</f>
        <v>23</v>
      </c>
      <c r="P203" t="str">
        <f>TEXT(InputData[[#This Row],[DATE]], "mmm")</f>
        <v>Sep</v>
      </c>
      <c r="Q203">
        <f>YEAR(InputData[[#This Row],[DATE]])</f>
        <v>2021</v>
      </c>
    </row>
    <row r="204" spans="1:17" x14ac:dyDescent="0.2">
      <c r="A204" s="8">
        <v>44466</v>
      </c>
      <c r="B204" s="9" t="s">
        <v>77</v>
      </c>
      <c r="C204" s="10">
        <v>1</v>
      </c>
      <c r="D204" s="10" t="s">
        <v>108</v>
      </c>
      <c r="E204" s="10" t="s">
        <v>107</v>
      </c>
      <c r="F204" s="11">
        <v>0</v>
      </c>
      <c r="G204" t="str">
        <f>VLOOKUP(InputData[[#This Row],[PRODUCT ID]],MasterData[],2,0)</f>
        <v>Product34</v>
      </c>
      <c r="H204" t="str">
        <f>VLOOKUP(InputData[[#This Row],[PRODUCT ID]],MasterData[],3,0)</f>
        <v>Category04</v>
      </c>
      <c r="I204" t="str">
        <f t="shared" ca="1" si="3"/>
        <v>BC</v>
      </c>
      <c r="J204" t="str">
        <f>VLOOKUP(InputData[[#This Row],[PRODUCT ID]],MasterData[],4,0)</f>
        <v>Lt</v>
      </c>
      <c r="K204" s="1">
        <f>VLOOKUP(InputData[[#This Row],[PRODUCT ID]],MasterData[],5,0)</f>
        <v>55</v>
      </c>
      <c r="L204" s="1">
        <f>VLOOKUP(InputData[[#This Row],[PRODUCT ID]],MasterData[],6,0)</f>
        <v>58.3</v>
      </c>
      <c r="M204" s="1">
        <f>(InputData[[#This Row],[BUYING PRICE]]*InputData[[#This Row],[QUANTITY]])</f>
        <v>55</v>
      </c>
      <c r="N204" s="1">
        <f>(InputData[[#This Row],[SELLING PRICE]]*InputData[[#This Row],[QUANTITY]])*(1-InputData[[#This Row],[DISCOUNT %]])</f>
        <v>58.3</v>
      </c>
      <c r="O204">
        <f>DAY(InputData[[#This Row],[DATE]])</f>
        <v>27</v>
      </c>
      <c r="P204" t="str">
        <f>TEXT(InputData[[#This Row],[DATE]], "mmm")</f>
        <v>Sep</v>
      </c>
      <c r="Q204">
        <f>YEAR(InputData[[#This Row],[DATE]])</f>
        <v>2021</v>
      </c>
    </row>
    <row r="205" spans="1:17" x14ac:dyDescent="0.2">
      <c r="A205" s="8">
        <v>44469</v>
      </c>
      <c r="B205" s="9" t="s">
        <v>35</v>
      </c>
      <c r="C205" s="10">
        <v>9</v>
      </c>
      <c r="D205" s="10" t="s">
        <v>106</v>
      </c>
      <c r="E205" s="10" t="s">
        <v>106</v>
      </c>
      <c r="F205" s="11">
        <v>0</v>
      </c>
      <c r="G205" t="str">
        <f>VLOOKUP(InputData[[#This Row],[PRODUCT ID]],MasterData[],2,0)</f>
        <v>Product14</v>
      </c>
      <c r="H205" t="str">
        <f>VLOOKUP(InputData[[#This Row],[PRODUCT ID]],MasterData[],3,0)</f>
        <v>Category02</v>
      </c>
      <c r="I205" t="str">
        <f t="shared" ca="1" si="3"/>
        <v>SK</v>
      </c>
      <c r="J205" t="str">
        <f>VLOOKUP(InputData[[#This Row],[PRODUCT ID]],MasterData[],4,0)</f>
        <v>Kg</v>
      </c>
      <c r="K205" s="1">
        <f>VLOOKUP(InputData[[#This Row],[PRODUCT ID]],MasterData[],5,0)</f>
        <v>112</v>
      </c>
      <c r="L205" s="1">
        <f>VLOOKUP(InputData[[#This Row],[PRODUCT ID]],MasterData[],6,0)</f>
        <v>146.72</v>
      </c>
      <c r="M205" s="1">
        <f>(InputData[[#This Row],[BUYING PRICE]]*InputData[[#This Row],[QUANTITY]])</f>
        <v>1008</v>
      </c>
      <c r="N205" s="1">
        <f>(InputData[[#This Row],[SELLING PRICE]]*InputData[[#This Row],[QUANTITY]])*(1-InputData[[#This Row],[DISCOUNT %]])</f>
        <v>1320.48</v>
      </c>
      <c r="O205">
        <f>DAY(InputData[[#This Row],[DATE]])</f>
        <v>30</v>
      </c>
      <c r="P205" t="str">
        <f>TEXT(InputData[[#This Row],[DATE]], "mmm")</f>
        <v>Sep</v>
      </c>
      <c r="Q205">
        <f>YEAR(InputData[[#This Row],[DATE]])</f>
        <v>2021</v>
      </c>
    </row>
    <row r="206" spans="1:17" x14ac:dyDescent="0.2">
      <c r="A206" s="8">
        <v>44469</v>
      </c>
      <c r="B206" s="9" t="s">
        <v>18</v>
      </c>
      <c r="C206" s="10">
        <v>5</v>
      </c>
      <c r="D206" s="10" t="s">
        <v>106</v>
      </c>
      <c r="E206" s="10" t="s">
        <v>106</v>
      </c>
      <c r="F206" s="11">
        <v>0</v>
      </c>
      <c r="G206" t="str">
        <f>VLOOKUP(InputData[[#This Row],[PRODUCT ID]],MasterData[],2,0)</f>
        <v>Product06</v>
      </c>
      <c r="H206" t="str">
        <f>VLOOKUP(InputData[[#This Row],[PRODUCT ID]],MasterData[],3,0)</f>
        <v>Category01</v>
      </c>
      <c r="I206" t="str">
        <f t="shared" ca="1" si="3"/>
        <v>QC</v>
      </c>
      <c r="J206" t="str">
        <f>VLOOKUP(InputData[[#This Row],[PRODUCT ID]],MasterData[],4,0)</f>
        <v>Kg</v>
      </c>
      <c r="K206" s="1">
        <f>VLOOKUP(InputData[[#This Row],[PRODUCT ID]],MasterData[],5,0)</f>
        <v>75</v>
      </c>
      <c r="L206" s="1">
        <f>VLOOKUP(InputData[[#This Row],[PRODUCT ID]],MasterData[],6,0)</f>
        <v>85.5</v>
      </c>
      <c r="M206" s="1">
        <f>(InputData[[#This Row],[BUYING PRICE]]*InputData[[#This Row],[QUANTITY]])</f>
        <v>375</v>
      </c>
      <c r="N206" s="1">
        <f>(InputData[[#This Row],[SELLING PRICE]]*InputData[[#This Row],[QUANTITY]])*(1-InputData[[#This Row],[DISCOUNT %]])</f>
        <v>427.5</v>
      </c>
      <c r="O206">
        <f>DAY(InputData[[#This Row],[DATE]])</f>
        <v>30</v>
      </c>
      <c r="P206" t="str">
        <f>TEXT(InputData[[#This Row],[DATE]], "mmm")</f>
        <v>Sep</v>
      </c>
      <c r="Q206">
        <f>YEAR(InputData[[#This Row],[DATE]])</f>
        <v>2021</v>
      </c>
    </row>
    <row r="207" spans="1:17" x14ac:dyDescent="0.2">
      <c r="A207" s="8">
        <v>44470</v>
      </c>
      <c r="B207" s="9" t="s">
        <v>69</v>
      </c>
      <c r="C207" s="10">
        <v>14</v>
      </c>
      <c r="D207" s="10" t="s">
        <v>106</v>
      </c>
      <c r="E207" s="10" t="s">
        <v>107</v>
      </c>
      <c r="F207" s="11">
        <v>0</v>
      </c>
      <c r="G207" t="str">
        <f>VLOOKUP(InputData[[#This Row],[PRODUCT ID]],MasterData[],2,0)</f>
        <v>Product30</v>
      </c>
      <c r="H207" t="str">
        <f>VLOOKUP(InputData[[#This Row],[PRODUCT ID]],MasterData[],3,0)</f>
        <v>Category04</v>
      </c>
      <c r="I207" t="str">
        <f t="shared" ca="1" si="3"/>
        <v>ON</v>
      </c>
      <c r="J207" t="str">
        <f>VLOOKUP(InputData[[#This Row],[PRODUCT ID]],MasterData[],4,0)</f>
        <v>Ft</v>
      </c>
      <c r="K207" s="1">
        <f>VLOOKUP(InputData[[#This Row],[PRODUCT ID]],MasterData[],5,0)</f>
        <v>148</v>
      </c>
      <c r="L207" s="1">
        <f>VLOOKUP(InputData[[#This Row],[PRODUCT ID]],MasterData[],6,0)</f>
        <v>201.28</v>
      </c>
      <c r="M207" s="1">
        <f>(InputData[[#This Row],[BUYING PRICE]]*InputData[[#This Row],[QUANTITY]])</f>
        <v>2072</v>
      </c>
      <c r="N207" s="1">
        <f>(InputData[[#This Row],[SELLING PRICE]]*InputData[[#This Row],[QUANTITY]])*(1-InputData[[#This Row],[DISCOUNT %]])</f>
        <v>2817.92</v>
      </c>
      <c r="O207">
        <f>DAY(InputData[[#This Row],[DATE]])</f>
        <v>1</v>
      </c>
      <c r="P207" t="str">
        <f>TEXT(InputData[[#This Row],[DATE]], "mmm")</f>
        <v>Oct</v>
      </c>
      <c r="Q207">
        <f>YEAR(InputData[[#This Row],[DATE]])</f>
        <v>2021</v>
      </c>
    </row>
    <row r="208" spans="1:17" x14ac:dyDescent="0.2">
      <c r="A208" s="8">
        <v>44471</v>
      </c>
      <c r="B208" s="9" t="s">
        <v>35</v>
      </c>
      <c r="C208" s="10">
        <v>15</v>
      </c>
      <c r="D208" s="10" t="s">
        <v>108</v>
      </c>
      <c r="E208" s="10" t="s">
        <v>106</v>
      </c>
      <c r="F208" s="11">
        <v>0</v>
      </c>
      <c r="G208" t="str">
        <f>VLOOKUP(InputData[[#This Row],[PRODUCT ID]],MasterData[],2,0)</f>
        <v>Product14</v>
      </c>
      <c r="H208" t="str">
        <f>VLOOKUP(InputData[[#This Row],[PRODUCT ID]],MasterData[],3,0)</f>
        <v>Category02</v>
      </c>
      <c r="I208" t="str">
        <f t="shared" ca="1" si="3"/>
        <v>QC</v>
      </c>
      <c r="J208" t="str">
        <f>VLOOKUP(InputData[[#This Row],[PRODUCT ID]],MasterData[],4,0)</f>
        <v>Kg</v>
      </c>
      <c r="K208" s="1">
        <f>VLOOKUP(InputData[[#This Row],[PRODUCT ID]],MasterData[],5,0)</f>
        <v>112</v>
      </c>
      <c r="L208" s="1">
        <f>VLOOKUP(InputData[[#This Row],[PRODUCT ID]],MasterData[],6,0)</f>
        <v>146.72</v>
      </c>
      <c r="M208" s="1">
        <f>(InputData[[#This Row],[BUYING PRICE]]*InputData[[#This Row],[QUANTITY]])</f>
        <v>1680</v>
      </c>
      <c r="N208" s="1">
        <f>(InputData[[#This Row],[SELLING PRICE]]*InputData[[#This Row],[QUANTITY]])*(1-InputData[[#This Row],[DISCOUNT %]])</f>
        <v>2200.8000000000002</v>
      </c>
      <c r="O208">
        <f>DAY(InputData[[#This Row],[DATE]])</f>
        <v>2</v>
      </c>
      <c r="P208" t="str">
        <f>TEXT(InputData[[#This Row],[DATE]], "mmm")</f>
        <v>Oct</v>
      </c>
      <c r="Q208">
        <f>YEAR(InputData[[#This Row],[DATE]])</f>
        <v>2021</v>
      </c>
    </row>
    <row r="209" spans="1:17" x14ac:dyDescent="0.2">
      <c r="A209" s="8">
        <v>44472</v>
      </c>
      <c r="B209" s="9" t="s">
        <v>45</v>
      </c>
      <c r="C209" s="10">
        <v>9</v>
      </c>
      <c r="D209" s="10" t="s">
        <v>108</v>
      </c>
      <c r="E209" s="10" t="s">
        <v>106</v>
      </c>
      <c r="F209" s="11">
        <v>0</v>
      </c>
      <c r="G209" t="str">
        <f>VLOOKUP(InputData[[#This Row],[PRODUCT ID]],MasterData[],2,0)</f>
        <v>Product19</v>
      </c>
      <c r="H209" t="str">
        <f>VLOOKUP(InputData[[#This Row],[PRODUCT ID]],MasterData[],3,0)</f>
        <v>Category02</v>
      </c>
      <c r="I209" t="str">
        <f t="shared" ca="1" si="3"/>
        <v>ON</v>
      </c>
      <c r="J209" t="str">
        <f>VLOOKUP(InputData[[#This Row],[PRODUCT ID]],MasterData[],4,0)</f>
        <v>Ft</v>
      </c>
      <c r="K209" s="1">
        <f>VLOOKUP(InputData[[#This Row],[PRODUCT ID]],MasterData[],5,0)</f>
        <v>150</v>
      </c>
      <c r="L209" s="1">
        <f>VLOOKUP(InputData[[#This Row],[PRODUCT ID]],MasterData[],6,0)</f>
        <v>210</v>
      </c>
      <c r="M209" s="1">
        <f>(InputData[[#This Row],[BUYING PRICE]]*InputData[[#This Row],[QUANTITY]])</f>
        <v>1350</v>
      </c>
      <c r="N209" s="1">
        <f>(InputData[[#This Row],[SELLING PRICE]]*InputData[[#This Row],[QUANTITY]])*(1-InputData[[#This Row],[DISCOUNT %]])</f>
        <v>1890</v>
      </c>
      <c r="O209">
        <f>DAY(InputData[[#This Row],[DATE]])</f>
        <v>3</v>
      </c>
      <c r="P209" t="str">
        <f>TEXT(InputData[[#This Row],[DATE]], "mmm")</f>
        <v>Oct</v>
      </c>
      <c r="Q209">
        <f>YEAR(InputData[[#This Row],[DATE]])</f>
        <v>2021</v>
      </c>
    </row>
    <row r="210" spans="1:17" x14ac:dyDescent="0.2">
      <c r="A210" s="8">
        <v>44475</v>
      </c>
      <c r="B210" s="9" t="s">
        <v>79</v>
      </c>
      <c r="C210" s="10">
        <v>1</v>
      </c>
      <c r="D210" s="10" t="s">
        <v>108</v>
      </c>
      <c r="E210" s="10" t="s">
        <v>106</v>
      </c>
      <c r="F210" s="11">
        <v>0</v>
      </c>
      <c r="G210" t="str">
        <f>VLOOKUP(InputData[[#This Row],[PRODUCT ID]],MasterData[],2,0)</f>
        <v>Product35</v>
      </c>
      <c r="H210" t="str">
        <f>VLOOKUP(InputData[[#This Row],[PRODUCT ID]],MasterData[],3,0)</f>
        <v>Category04</v>
      </c>
      <c r="I210" t="str">
        <f t="shared" ca="1" si="3"/>
        <v>ON</v>
      </c>
      <c r="J210" t="str">
        <f>VLOOKUP(InputData[[#This Row],[PRODUCT ID]],MasterData[],4,0)</f>
        <v>No.</v>
      </c>
      <c r="K210" s="1">
        <f>VLOOKUP(InputData[[#This Row],[PRODUCT ID]],MasterData[],5,0)</f>
        <v>5</v>
      </c>
      <c r="L210" s="1">
        <f>VLOOKUP(InputData[[#This Row],[PRODUCT ID]],MasterData[],6,0)</f>
        <v>6.7</v>
      </c>
      <c r="M210" s="1">
        <f>(InputData[[#This Row],[BUYING PRICE]]*InputData[[#This Row],[QUANTITY]])</f>
        <v>5</v>
      </c>
      <c r="N210" s="1">
        <f>(InputData[[#This Row],[SELLING PRICE]]*InputData[[#This Row],[QUANTITY]])*(1-InputData[[#This Row],[DISCOUNT %]])</f>
        <v>6.7</v>
      </c>
      <c r="O210">
        <f>DAY(InputData[[#This Row],[DATE]])</f>
        <v>6</v>
      </c>
      <c r="P210" t="str">
        <f>TEXT(InputData[[#This Row],[DATE]], "mmm")</f>
        <v>Oct</v>
      </c>
      <c r="Q210">
        <f>YEAR(InputData[[#This Row],[DATE]])</f>
        <v>2021</v>
      </c>
    </row>
    <row r="211" spans="1:17" x14ac:dyDescent="0.2">
      <c r="A211" s="8">
        <v>44475</v>
      </c>
      <c r="B211" s="9" t="s">
        <v>81</v>
      </c>
      <c r="C211" s="10">
        <v>12</v>
      </c>
      <c r="D211" s="10" t="s">
        <v>106</v>
      </c>
      <c r="E211" s="10" t="s">
        <v>106</v>
      </c>
      <c r="F211" s="11">
        <v>0</v>
      </c>
      <c r="G211" t="str">
        <f>VLOOKUP(InputData[[#This Row],[PRODUCT ID]],MasterData[],2,0)</f>
        <v>Product36</v>
      </c>
      <c r="H211" t="str">
        <f>VLOOKUP(InputData[[#This Row],[PRODUCT ID]],MasterData[],3,0)</f>
        <v>Category04</v>
      </c>
      <c r="I211" t="str">
        <f t="shared" ca="1" si="3"/>
        <v>ON</v>
      </c>
      <c r="J211" t="str">
        <f>VLOOKUP(InputData[[#This Row],[PRODUCT ID]],MasterData[],4,0)</f>
        <v>Kg</v>
      </c>
      <c r="K211" s="1">
        <f>VLOOKUP(InputData[[#This Row],[PRODUCT ID]],MasterData[],5,0)</f>
        <v>90</v>
      </c>
      <c r="L211" s="1">
        <f>VLOOKUP(InputData[[#This Row],[PRODUCT ID]],MasterData[],6,0)</f>
        <v>96.3</v>
      </c>
      <c r="M211" s="1">
        <f>(InputData[[#This Row],[BUYING PRICE]]*InputData[[#This Row],[QUANTITY]])</f>
        <v>1080</v>
      </c>
      <c r="N211" s="1">
        <f>(InputData[[#This Row],[SELLING PRICE]]*InputData[[#This Row],[QUANTITY]])*(1-InputData[[#This Row],[DISCOUNT %]])</f>
        <v>1155.5999999999999</v>
      </c>
      <c r="O211">
        <f>DAY(InputData[[#This Row],[DATE]])</f>
        <v>6</v>
      </c>
      <c r="P211" t="str">
        <f>TEXT(InputData[[#This Row],[DATE]], "mmm")</f>
        <v>Oct</v>
      </c>
      <c r="Q211">
        <f>YEAR(InputData[[#This Row],[DATE]])</f>
        <v>2021</v>
      </c>
    </row>
    <row r="212" spans="1:17" x14ac:dyDescent="0.2">
      <c r="A212" s="8">
        <v>44476</v>
      </c>
      <c r="B212" s="9" t="s">
        <v>60</v>
      </c>
      <c r="C212" s="10">
        <v>6</v>
      </c>
      <c r="D212" s="10" t="s">
        <v>108</v>
      </c>
      <c r="E212" s="10" t="s">
        <v>107</v>
      </c>
      <c r="F212" s="11">
        <v>0</v>
      </c>
      <c r="G212" t="str">
        <f>VLOOKUP(InputData[[#This Row],[PRODUCT ID]],MasterData[],2,0)</f>
        <v>Product26</v>
      </c>
      <c r="H212" t="str">
        <f>VLOOKUP(InputData[[#This Row],[PRODUCT ID]],MasterData[],3,0)</f>
        <v>Category04</v>
      </c>
      <c r="I212" t="str">
        <f t="shared" ca="1" si="3"/>
        <v>SK</v>
      </c>
      <c r="J212" t="str">
        <f>VLOOKUP(InputData[[#This Row],[PRODUCT ID]],MasterData[],4,0)</f>
        <v>No.</v>
      </c>
      <c r="K212" s="1">
        <f>VLOOKUP(InputData[[#This Row],[PRODUCT ID]],MasterData[],5,0)</f>
        <v>18</v>
      </c>
      <c r="L212" s="1">
        <f>VLOOKUP(InputData[[#This Row],[PRODUCT ID]],MasterData[],6,0)</f>
        <v>24.66</v>
      </c>
      <c r="M212" s="1">
        <f>(InputData[[#This Row],[BUYING PRICE]]*InputData[[#This Row],[QUANTITY]])</f>
        <v>108</v>
      </c>
      <c r="N212" s="1">
        <f>(InputData[[#This Row],[SELLING PRICE]]*InputData[[#This Row],[QUANTITY]])*(1-InputData[[#This Row],[DISCOUNT %]])</f>
        <v>147.96</v>
      </c>
      <c r="O212">
        <f>DAY(InputData[[#This Row],[DATE]])</f>
        <v>7</v>
      </c>
      <c r="P212" t="str">
        <f>TEXT(InputData[[#This Row],[DATE]], "mmm")</f>
        <v>Oct</v>
      </c>
      <c r="Q212">
        <f>YEAR(InputData[[#This Row],[DATE]])</f>
        <v>2021</v>
      </c>
    </row>
    <row r="213" spans="1:17" x14ac:dyDescent="0.2">
      <c r="A213" s="8">
        <v>44478</v>
      </c>
      <c r="B213" s="9" t="s">
        <v>86</v>
      </c>
      <c r="C213" s="10">
        <v>5</v>
      </c>
      <c r="D213" s="10" t="s">
        <v>108</v>
      </c>
      <c r="E213" s="10" t="s">
        <v>107</v>
      </c>
      <c r="F213" s="11">
        <v>0</v>
      </c>
      <c r="G213" t="str">
        <f>VLOOKUP(InputData[[#This Row],[PRODUCT ID]],MasterData[],2,0)</f>
        <v>Product38</v>
      </c>
      <c r="H213" t="str">
        <f>VLOOKUP(InputData[[#This Row],[PRODUCT ID]],MasterData[],3,0)</f>
        <v>Category05</v>
      </c>
      <c r="I213" t="str">
        <f t="shared" ca="1" si="3"/>
        <v>MB</v>
      </c>
      <c r="J213" t="str">
        <f>VLOOKUP(InputData[[#This Row],[PRODUCT ID]],MasterData[],4,0)</f>
        <v>Kg</v>
      </c>
      <c r="K213" s="1">
        <f>VLOOKUP(InputData[[#This Row],[PRODUCT ID]],MasterData[],5,0)</f>
        <v>72</v>
      </c>
      <c r="L213" s="1">
        <f>VLOOKUP(InputData[[#This Row],[PRODUCT ID]],MasterData[],6,0)</f>
        <v>79.92</v>
      </c>
      <c r="M213" s="1">
        <f>(InputData[[#This Row],[BUYING PRICE]]*InputData[[#This Row],[QUANTITY]])</f>
        <v>360</v>
      </c>
      <c r="N213" s="1">
        <f>(InputData[[#This Row],[SELLING PRICE]]*InputData[[#This Row],[QUANTITY]])*(1-InputData[[#This Row],[DISCOUNT %]])</f>
        <v>399.6</v>
      </c>
      <c r="O213">
        <f>DAY(InputData[[#This Row],[DATE]])</f>
        <v>9</v>
      </c>
      <c r="P213" t="str">
        <f>TEXT(InputData[[#This Row],[DATE]], "mmm")</f>
        <v>Oct</v>
      </c>
      <c r="Q213">
        <f>YEAR(InputData[[#This Row],[DATE]])</f>
        <v>2021</v>
      </c>
    </row>
    <row r="214" spans="1:17" x14ac:dyDescent="0.2">
      <c r="A214" s="8">
        <v>44478</v>
      </c>
      <c r="B214" s="9" t="s">
        <v>73</v>
      </c>
      <c r="C214" s="10">
        <v>11</v>
      </c>
      <c r="D214" s="10" t="s">
        <v>106</v>
      </c>
      <c r="E214" s="10" t="s">
        <v>107</v>
      </c>
      <c r="F214" s="11">
        <v>0</v>
      </c>
      <c r="G214" t="str">
        <f>VLOOKUP(InputData[[#This Row],[PRODUCT ID]],MasterData[],2,0)</f>
        <v>Product32</v>
      </c>
      <c r="H214" t="str">
        <f>VLOOKUP(InputData[[#This Row],[PRODUCT ID]],MasterData[],3,0)</f>
        <v>Category04</v>
      </c>
      <c r="I214" t="str">
        <f t="shared" ca="1" si="3"/>
        <v>ON</v>
      </c>
      <c r="J214" t="str">
        <f>VLOOKUP(InputData[[#This Row],[PRODUCT ID]],MasterData[],4,0)</f>
        <v>Kg</v>
      </c>
      <c r="K214" s="1">
        <f>VLOOKUP(InputData[[#This Row],[PRODUCT ID]],MasterData[],5,0)</f>
        <v>89</v>
      </c>
      <c r="L214" s="1">
        <f>VLOOKUP(InputData[[#This Row],[PRODUCT ID]],MasterData[],6,0)</f>
        <v>117.48</v>
      </c>
      <c r="M214" s="1">
        <f>(InputData[[#This Row],[BUYING PRICE]]*InputData[[#This Row],[QUANTITY]])</f>
        <v>979</v>
      </c>
      <c r="N214" s="1">
        <f>(InputData[[#This Row],[SELLING PRICE]]*InputData[[#This Row],[QUANTITY]])*(1-InputData[[#This Row],[DISCOUNT %]])</f>
        <v>1292.28</v>
      </c>
      <c r="O214">
        <f>DAY(InputData[[#This Row],[DATE]])</f>
        <v>9</v>
      </c>
      <c r="P214" t="str">
        <f>TEXT(InputData[[#This Row],[DATE]], "mmm")</f>
        <v>Oct</v>
      </c>
      <c r="Q214">
        <f>YEAR(InputData[[#This Row],[DATE]])</f>
        <v>2021</v>
      </c>
    </row>
    <row r="215" spans="1:17" x14ac:dyDescent="0.2">
      <c r="A215" s="8">
        <v>44479</v>
      </c>
      <c r="B215" s="9" t="s">
        <v>79</v>
      </c>
      <c r="C215" s="10">
        <v>14</v>
      </c>
      <c r="D215" s="10" t="s">
        <v>108</v>
      </c>
      <c r="E215" s="10" t="s">
        <v>107</v>
      </c>
      <c r="F215" s="11">
        <v>0</v>
      </c>
      <c r="G215" t="str">
        <f>VLOOKUP(InputData[[#This Row],[PRODUCT ID]],MasterData[],2,0)</f>
        <v>Product35</v>
      </c>
      <c r="H215" t="str">
        <f>VLOOKUP(InputData[[#This Row],[PRODUCT ID]],MasterData[],3,0)</f>
        <v>Category04</v>
      </c>
      <c r="I215" t="str">
        <f t="shared" ca="1" si="3"/>
        <v>BC</v>
      </c>
      <c r="J215" t="str">
        <f>VLOOKUP(InputData[[#This Row],[PRODUCT ID]],MasterData[],4,0)</f>
        <v>No.</v>
      </c>
      <c r="K215" s="1">
        <f>VLOOKUP(InputData[[#This Row],[PRODUCT ID]],MasterData[],5,0)</f>
        <v>5</v>
      </c>
      <c r="L215" s="1">
        <f>VLOOKUP(InputData[[#This Row],[PRODUCT ID]],MasterData[],6,0)</f>
        <v>6.7</v>
      </c>
      <c r="M215" s="1">
        <f>(InputData[[#This Row],[BUYING PRICE]]*InputData[[#This Row],[QUANTITY]])</f>
        <v>70</v>
      </c>
      <c r="N215" s="1">
        <f>(InputData[[#This Row],[SELLING PRICE]]*InputData[[#This Row],[QUANTITY]])*(1-InputData[[#This Row],[DISCOUNT %]])</f>
        <v>93.8</v>
      </c>
      <c r="O215">
        <f>DAY(InputData[[#This Row],[DATE]])</f>
        <v>10</v>
      </c>
      <c r="P215" t="str">
        <f>TEXT(InputData[[#This Row],[DATE]], "mmm")</f>
        <v>Oct</v>
      </c>
      <c r="Q215">
        <f>YEAR(InputData[[#This Row],[DATE]])</f>
        <v>2021</v>
      </c>
    </row>
    <row r="216" spans="1:17" x14ac:dyDescent="0.2">
      <c r="A216" s="8">
        <v>44480</v>
      </c>
      <c r="B216" s="9" t="s">
        <v>29</v>
      </c>
      <c r="C216" s="10">
        <v>15</v>
      </c>
      <c r="D216" s="10" t="s">
        <v>108</v>
      </c>
      <c r="E216" s="10" t="s">
        <v>107</v>
      </c>
      <c r="F216" s="11">
        <v>0</v>
      </c>
      <c r="G216" t="str">
        <f>VLOOKUP(InputData[[#This Row],[PRODUCT ID]],MasterData[],2,0)</f>
        <v>Product11</v>
      </c>
      <c r="H216" t="str">
        <f>VLOOKUP(InputData[[#This Row],[PRODUCT ID]],MasterData[],3,0)</f>
        <v>Category02</v>
      </c>
      <c r="I216" t="str">
        <f t="shared" ca="1" si="3"/>
        <v>QC</v>
      </c>
      <c r="J216" t="str">
        <f>VLOOKUP(InputData[[#This Row],[PRODUCT ID]],MasterData[],4,0)</f>
        <v>Lt</v>
      </c>
      <c r="K216" s="1">
        <f>VLOOKUP(InputData[[#This Row],[PRODUCT ID]],MasterData[],5,0)</f>
        <v>44</v>
      </c>
      <c r="L216" s="1">
        <f>VLOOKUP(InputData[[#This Row],[PRODUCT ID]],MasterData[],6,0)</f>
        <v>48.4</v>
      </c>
      <c r="M216" s="1">
        <f>(InputData[[#This Row],[BUYING PRICE]]*InputData[[#This Row],[QUANTITY]])</f>
        <v>660</v>
      </c>
      <c r="N216" s="1">
        <f>(InputData[[#This Row],[SELLING PRICE]]*InputData[[#This Row],[QUANTITY]])*(1-InputData[[#This Row],[DISCOUNT %]])</f>
        <v>726</v>
      </c>
      <c r="O216">
        <f>DAY(InputData[[#This Row],[DATE]])</f>
        <v>11</v>
      </c>
      <c r="P216" t="str">
        <f>TEXT(InputData[[#This Row],[DATE]], "mmm")</f>
        <v>Oct</v>
      </c>
      <c r="Q216">
        <f>YEAR(InputData[[#This Row],[DATE]])</f>
        <v>2021</v>
      </c>
    </row>
    <row r="217" spans="1:17" x14ac:dyDescent="0.2">
      <c r="A217" s="8">
        <v>44481</v>
      </c>
      <c r="B217" s="9" t="s">
        <v>63</v>
      </c>
      <c r="C217" s="10">
        <v>8</v>
      </c>
      <c r="D217" s="10" t="s">
        <v>106</v>
      </c>
      <c r="E217" s="10" t="s">
        <v>106</v>
      </c>
      <c r="F217" s="11">
        <v>0</v>
      </c>
      <c r="G217" t="str">
        <f>VLOOKUP(InputData[[#This Row],[PRODUCT ID]],MasterData[],2,0)</f>
        <v>Product27</v>
      </c>
      <c r="H217" t="str">
        <f>VLOOKUP(InputData[[#This Row],[PRODUCT ID]],MasterData[],3,0)</f>
        <v>Category04</v>
      </c>
      <c r="I217" t="str">
        <f t="shared" ca="1" si="3"/>
        <v>BC</v>
      </c>
      <c r="J217" t="str">
        <f>VLOOKUP(InputData[[#This Row],[PRODUCT ID]],MasterData[],4,0)</f>
        <v>Lt</v>
      </c>
      <c r="K217" s="1">
        <f>VLOOKUP(InputData[[#This Row],[PRODUCT ID]],MasterData[],5,0)</f>
        <v>48</v>
      </c>
      <c r="L217" s="1">
        <f>VLOOKUP(InputData[[#This Row],[PRODUCT ID]],MasterData[],6,0)</f>
        <v>57.120000000000005</v>
      </c>
      <c r="M217" s="1">
        <f>(InputData[[#This Row],[BUYING PRICE]]*InputData[[#This Row],[QUANTITY]])</f>
        <v>384</v>
      </c>
      <c r="N217" s="1">
        <f>(InputData[[#This Row],[SELLING PRICE]]*InputData[[#This Row],[QUANTITY]])*(1-InputData[[#This Row],[DISCOUNT %]])</f>
        <v>456.96000000000004</v>
      </c>
      <c r="O217">
        <f>DAY(InputData[[#This Row],[DATE]])</f>
        <v>12</v>
      </c>
      <c r="P217" t="str">
        <f>TEXT(InputData[[#This Row],[DATE]], "mmm")</f>
        <v>Oct</v>
      </c>
      <c r="Q217">
        <f>YEAR(InputData[[#This Row],[DATE]])</f>
        <v>2021</v>
      </c>
    </row>
    <row r="218" spans="1:17" x14ac:dyDescent="0.2">
      <c r="A218" s="8">
        <v>44486</v>
      </c>
      <c r="B218" s="9" t="s">
        <v>6</v>
      </c>
      <c r="C218" s="10">
        <v>13</v>
      </c>
      <c r="D218" s="10" t="s">
        <v>108</v>
      </c>
      <c r="E218" s="10" t="s">
        <v>106</v>
      </c>
      <c r="F218" s="11">
        <v>0</v>
      </c>
      <c r="G218" t="str">
        <f>VLOOKUP(InputData[[#This Row],[PRODUCT ID]],MasterData[],2,0)</f>
        <v>Product01</v>
      </c>
      <c r="H218" t="str">
        <f>VLOOKUP(InputData[[#This Row],[PRODUCT ID]],MasterData[],3,0)</f>
        <v>Category01</v>
      </c>
      <c r="I218" t="str">
        <f t="shared" ca="1" si="3"/>
        <v>ON</v>
      </c>
      <c r="J218" t="str">
        <f>VLOOKUP(InputData[[#This Row],[PRODUCT ID]],MasterData[],4,0)</f>
        <v>Kg</v>
      </c>
      <c r="K218" s="1">
        <f>VLOOKUP(InputData[[#This Row],[PRODUCT ID]],MasterData[],5,0)</f>
        <v>98</v>
      </c>
      <c r="L218" s="1">
        <f>VLOOKUP(InputData[[#This Row],[PRODUCT ID]],MasterData[],6,0)</f>
        <v>103.88</v>
      </c>
      <c r="M218" s="1">
        <f>(InputData[[#This Row],[BUYING PRICE]]*InputData[[#This Row],[QUANTITY]])</f>
        <v>1274</v>
      </c>
      <c r="N218" s="1">
        <f>(InputData[[#This Row],[SELLING PRICE]]*InputData[[#This Row],[QUANTITY]])*(1-InputData[[#This Row],[DISCOUNT %]])</f>
        <v>1350.44</v>
      </c>
      <c r="O218">
        <f>DAY(InputData[[#This Row],[DATE]])</f>
        <v>17</v>
      </c>
      <c r="P218" t="str">
        <f>TEXT(InputData[[#This Row],[DATE]], "mmm")</f>
        <v>Oct</v>
      </c>
      <c r="Q218">
        <f>YEAR(InputData[[#This Row],[DATE]])</f>
        <v>2021</v>
      </c>
    </row>
    <row r="219" spans="1:17" x14ac:dyDescent="0.2">
      <c r="A219" s="8">
        <v>44487</v>
      </c>
      <c r="B219" s="9" t="s">
        <v>58</v>
      </c>
      <c r="C219" s="10">
        <v>6</v>
      </c>
      <c r="D219" s="10" t="s">
        <v>106</v>
      </c>
      <c r="E219" s="10" t="s">
        <v>107</v>
      </c>
      <c r="F219" s="11">
        <v>0</v>
      </c>
      <c r="G219" t="str">
        <f>VLOOKUP(InputData[[#This Row],[PRODUCT ID]],MasterData[],2,0)</f>
        <v>Product25</v>
      </c>
      <c r="H219" t="str">
        <f>VLOOKUP(InputData[[#This Row],[PRODUCT ID]],MasterData[],3,0)</f>
        <v>Category03</v>
      </c>
      <c r="I219" t="str">
        <f t="shared" ca="1" si="3"/>
        <v>MB</v>
      </c>
      <c r="J219" t="str">
        <f>VLOOKUP(InputData[[#This Row],[PRODUCT ID]],MasterData[],4,0)</f>
        <v>No.</v>
      </c>
      <c r="K219" s="1">
        <f>VLOOKUP(InputData[[#This Row],[PRODUCT ID]],MasterData[],5,0)</f>
        <v>7</v>
      </c>
      <c r="L219" s="1">
        <f>VLOOKUP(InputData[[#This Row],[PRODUCT ID]],MasterData[],6,0)</f>
        <v>8.33</v>
      </c>
      <c r="M219" s="1">
        <f>(InputData[[#This Row],[BUYING PRICE]]*InputData[[#This Row],[QUANTITY]])</f>
        <v>42</v>
      </c>
      <c r="N219" s="1">
        <f>(InputData[[#This Row],[SELLING PRICE]]*InputData[[#This Row],[QUANTITY]])*(1-InputData[[#This Row],[DISCOUNT %]])</f>
        <v>49.980000000000004</v>
      </c>
      <c r="O219">
        <f>DAY(InputData[[#This Row],[DATE]])</f>
        <v>18</v>
      </c>
      <c r="P219" t="str">
        <f>TEXT(InputData[[#This Row],[DATE]], "mmm")</f>
        <v>Oct</v>
      </c>
      <c r="Q219">
        <f>YEAR(InputData[[#This Row],[DATE]])</f>
        <v>2021</v>
      </c>
    </row>
    <row r="220" spans="1:17" x14ac:dyDescent="0.2">
      <c r="A220" s="8">
        <v>44487</v>
      </c>
      <c r="B220" s="9" t="s">
        <v>50</v>
      </c>
      <c r="C220" s="10">
        <v>13</v>
      </c>
      <c r="D220" s="10" t="s">
        <v>106</v>
      </c>
      <c r="E220" s="10" t="s">
        <v>107</v>
      </c>
      <c r="F220" s="11">
        <v>0</v>
      </c>
      <c r="G220" t="str">
        <f>VLOOKUP(InputData[[#This Row],[PRODUCT ID]],MasterData[],2,0)</f>
        <v>Product21</v>
      </c>
      <c r="H220" t="str">
        <f>VLOOKUP(InputData[[#This Row],[PRODUCT ID]],MasterData[],3,0)</f>
        <v>Category03</v>
      </c>
      <c r="I220" t="str">
        <f t="shared" ca="1" si="3"/>
        <v>QC</v>
      </c>
      <c r="J220" t="str">
        <f>VLOOKUP(InputData[[#This Row],[PRODUCT ID]],MasterData[],4,0)</f>
        <v>Ft</v>
      </c>
      <c r="K220" s="1">
        <f>VLOOKUP(InputData[[#This Row],[PRODUCT ID]],MasterData[],5,0)</f>
        <v>126</v>
      </c>
      <c r="L220" s="1">
        <f>VLOOKUP(InputData[[#This Row],[PRODUCT ID]],MasterData[],6,0)</f>
        <v>162.54</v>
      </c>
      <c r="M220" s="1">
        <f>(InputData[[#This Row],[BUYING PRICE]]*InputData[[#This Row],[QUANTITY]])</f>
        <v>1638</v>
      </c>
      <c r="N220" s="1">
        <f>(InputData[[#This Row],[SELLING PRICE]]*InputData[[#This Row],[QUANTITY]])*(1-InputData[[#This Row],[DISCOUNT %]])</f>
        <v>2113.02</v>
      </c>
      <c r="O220">
        <f>DAY(InputData[[#This Row],[DATE]])</f>
        <v>18</v>
      </c>
      <c r="P220" t="str">
        <f>TEXT(InputData[[#This Row],[DATE]], "mmm")</f>
        <v>Oct</v>
      </c>
      <c r="Q220">
        <f>YEAR(InputData[[#This Row],[DATE]])</f>
        <v>2021</v>
      </c>
    </row>
    <row r="221" spans="1:17" x14ac:dyDescent="0.2">
      <c r="A221" s="8">
        <v>44491</v>
      </c>
      <c r="B221" s="9" t="s">
        <v>29</v>
      </c>
      <c r="C221" s="10">
        <v>7</v>
      </c>
      <c r="D221" s="10" t="s">
        <v>108</v>
      </c>
      <c r="E221" s="10" t="s">
        <v>107</v>
      </c>
      <c r="F221" s="11">
        <v>0</v>
      </c>
      <c r="G221" t="str">
        <f>VLOOKUP(InputData[[#This Row],[PRODUCT ID]],MasterData[],2,0)</f>
        <v>Product11</v>
      </c>
      <c r="H221" t="str">
        <f>VLOOKUP(InputData[[#This Row],[PRODUCT ID]],MasterData[],3,0)</f>
        <v>Category02</v>
      </c>
      <c r="I221" t="str">
        <f t="shared" ca="1" si="3"/>
        <v>ON</v>
      </c>
      <c r="J221" t="str">
        <f>VLOOKUP(InputData[[#This Row],[PRODUCT ID]],MasterData[],4,0)</f>
        <v>Lt</v>
      </c>
      <c r="K221" s="1">
        <f>VLOOKUP(InputData[[#This Row],[PRODUCT ID]],MasterData[],5,0)</f>
        <v>44</v>
      </c>
      <c r="L221" s="1">
        <f>VLOOKUP(InputData[[#This Row],[PRODUCT ID]],MasterData[],6,0)</f>
        <v>48.4</v>
      </c>
      <c r="M221" s="1">
        <f>(InputData[[#This Row],[BUYING PRICE]]*InputData[[#This Row],[QUANTITY]])</f>
        <v>308</v>
      </c>
      <c r="N221" s="1">
        <f>(InputData[[#This Row],[SELLING PRICE]]*InputData[[#This Row],[QUANTITY]])*(1-InputData[[#This Row],[DISCOUNT %]])</f>
        <v>338.8</v>
      </c>
      <c r="O221">
        <f>DAY(InputData[[#This Row],[DATE]])</f>
        <v>22</v>
      </c>
      <c r="P221" t="str">
        <f>TEXT(InputData[[#This Row],[DATE]], "mmm")</f>
        <v>Oct</v>
      </c>
      <c r="Q221">
        <f>YEAR(InputData[[#This Row],[DATE]])</f>
        <v>2021</v>
      </c>
    </row>
    <row r="222" spans="1:17" x14ac:dyDescent="0.2">
      <c r="A222" s="8">
        <v>44491</v>
      </c>
      <c r="B222" s="9" t="s">
        <v>56</v>
      </c>
      <c r="C222" s="10">
        <v>13</v>
      </c>
      <c r="D222" s="10" t="s">
        <v>106</v>
      </c>
      <c r="E222" s="10" t="s">
        <v>107</v>
      </c>
      <c r="F222" s="11">
        <v>0</v>
      </c>
      <c r="G222" t="str">
        <f>VLOOKUP(InputData[[#This Row],[PRODUCT ID]],MasterData[],2,0)</f>
        <v>Product24</v>
      </c>
      <c r="H222" t="str">
        <f>VLOOKUP(InputData[[#This Row],[PRODUCT ID]],MasterData[],3,0)</f>
        <v>Category03</v>
      </c>
      <c r="I222" t="str">
        <f t="shared" ca="1" si="3"/>
        <v>BC</v>
      </c>
      <c r="J222" t="str">
        <f>VLOOKUP(InputData[[#This Row],[PRODUCT ID]],MasterData[],4,0)</f>
        <v>Ft</v>
      </c>
      <c r="K222" s="1">
        <f>VLOOKUP(InputData[[#This Row],[PRODUCT ID]],MasterData[],5,0)</f>
        <v>144</v>
      </c>
      <c r="L222" s="1">
        <f>VLOOKUP(InputData[[#This Row],[PRODUCT ID]],MasterData[],6,0)</f>
        <v>156.96</v>
      </c>
      <c r="M222" s="1">
        <f>(InputData[[#This Row],[BUYING PRICE]]*InputData[[#This Row],[QUANTITY]])</f>
        <v>1872</v>
      </c>
      <c r="N222" s="1">
        <f>(InputData[[#This Row],[SELLING PRICE]]*InputData[[#This Row],[QUANTITY]])*(1-InputData[[#This Row],[DISCOUNT %]])</f>
        <v>2040.48</v>
      </c>
      <c r="O222">
        <f>DAY(InputData[[#This Row],[DATE]])</f>
        <v>22</v>
      </c>
      <c r="P222" t="str">
        <f>TEXT(InputData[[#This Row],[DATE]], "mmm")</f>
        <v>Oct</v>
      </c>
      <c r="Q222">
        <f>YEAR(InputData[[#This Row],[DATE]])</f>
        <v>2021</v>
      </c>
    </row>
    <row r="223" spans="1:17" x14ac:dyDescent="0.2">
      <c r="A223" s="8">
        <v>44491</v>
      </c>
      <c r="B223" s="9" t="s">
        <v>24</v>
      </c>
      <c r="C223" s="10">
        <v>1</v>
      </c>
      <c r="D223" s="10" t="s">
        <v>108</v>
      </c>
      <c r="E223" s="10" t="s">
        <v>107</v>
      </c>
      <c r="F223" s="11">
        <v>0</v>
      </c>
      <c r="G223" t="str">
        <f>VLOOKUP(InputData[[#This Row],[PRODUCT ID]],MasterData[],2,0)</f>
        <v>Product09</v>
      </c>
      <c r="H223" t="str">
        <f>VLOOKUP(InputData[[#This Row],[PRODUCT ID]],MasterData[],3,0)</f>
        <v>Category01</v>
      </c>
      <c r="I223" t="str">
        <f t="shared" ca="1" si="3"/>
        <v>SK</v>
      </c>
      <c r="J223" t="str">
        <f>VLOOKUP(InputData[[#This Row],[PRODUCT ID]],MasterData[],4,0)</f>
        <v>No.</v>
      </c>
      <c r="K223" s="1">
        <f>VLOOKUP(InputData[[#This Row],[PRODUCT ID]],MasterData[],5,0)</f>
        <v>6</v>
      </c>
      <c r="L223" s="1">
        <f>VLOOKUP(InputData[[#This Row],[PRODUCT ID]],MasterData[],6,0)</f>
        <v>7.8599999999999994</v>
      </c>
      <c r="M223" s="1">
        <f>(InputData[[#This Row],[BUYING PRICE]]*InputData[[#This Row],[QUANTITY]])</f>
        <v>6</v>
      </c>
      <c r="N223" s="1">
        <f>(InputData[[#This Row],[SELLING PRICE]]*InputData[[#This Row],[QUANTITY]])*(1-InputData[[#This Row],[DISCOUNT %]])</f>
        <v>7.8599999999999994</v>
      </c>
      <c r="O223">
        <f>DAY(InputData[[#This Row],[DATE]])</f>
        <v>22</v>
      </c>
      <c r="P223" t="str">
        <f>TEXT(InputData[[#This Row],[DATE]], "mmm")</f>
        <v>Oct</v>
      </c>
      <c r="Q223">
        <f>YEAR(InputData[[#This Row],[DATE]])</f>
        <v>2021</v>
      </c>
    </row>
    <row r="224" spans="1:17" x14ac:dyDescent="0.2">
      <c r="A224" s="8">
        <v>44493</v>
      </c>
      <c r="B224" s="9" t="s">
        <v>29</v>
      </c>
      <c r="C224" s="10">
        <v>3</v>
      </c>
      <c r="D224" s="10" t="s">
        <v>105</v>
      </c>
      <c r="E224" s="10" t="s">
        <v>107</v>
      </c>
      <c r="F224" s="11">
        <v>0</v>
      </c>
      <c r="G224" t="str">
        <f>VLOOKUP(InputData[[#This Row],[PRODUCT ID]],MasterData[],2,0)</f>
        <v>Product11</v>
      </c>
      <c r="H224" t="str">
        <f>VLOOKUP(InputData[[#This Row],[PRODUCT ID]],MasterData[],3,0)</f>
        <v>Category02</v>
      </c>
      <c r="I224" t="str">
        <f t="shared" ca="1" si="3"/>
        <v>ON</v>
      </c>
      <c r="J224" t="str">
        <f>VLOOKUP(InputData[[#This Row],[PRODUCT ID]],MasterData[],4,0)</f>
        <v>Lt</v>
      </c>
      <c r="K224" s="1">
        <f>VLOOKUP(InputData[[#This Row],[PRODUCT ID]],MasterData[],5,0)</f>
        <v>44</v>
      </c>
      <c r="L224" s="1">
        <f>VLOOKUP(InputData[[#This Row],[PRODUCT ID]],MasterData[],6,0)</f>
        <v>48.4</v>
      </c>
      <c r="M224" s="1">
        <f>(InputData[[#This Row],[BUYING PRICE]]*InputData[[#This Row],[QUANTITY]])</f>
        <v>132</v>
      </c>
      <c r="N224" s="1">
        <f>(InputData[[#This Row],[SELLING PRICE]]*InputData[[#This Row],[QUANTITY]])*(1-InputData[[#This Row],[DISCOUNT %]])</f>
        <v>145.19999999999999</v>
      </c>
      <c r="O224">
        <f>DAY(InputData[[#This Row],[DATE]])</f>
        <v>24</v>
      </c>
      <c r="P224" t="str">
        <f>TEXT(InputData[[#This Row],[DATE]], "mmm")</f>
        <v>Oct</v>
      </c>
      <c r="Q224">
        <f>YEAR(InputData[[#This Row],[DATE]])</f>
        <v>2021</v>
      </c>
    </row>
    <row r="225" spans="1:17" x14ac:dyDescent="0.2">
      <c r="A225" s="8">
        <v>44494</v>
      </c>
      <c r="B225" s="9" t="s">
        <v>98</v>
      </c>
      <c r="C225" s="10">
        <v>9</v>
      </c>
      <c r="D225" s="10" t="s">
        <v>106</v>
      </c>
      <c r="E225" s="10" t="s">
        <v>107</v>
      </c>
      <c r="F225" s="11">
        <v>0</v>
      </c>
      <c r="G225" t="str">
        <f>VLOOKUP(InputData[[#This Row],[PRODUCT ID]],MasterData[],2,0)</f>
        <v>Product44</v>
      </c>
      <c r="H225" t="str">
        <f>VLOOKUP(InputData[[#This Row],[PRODUCT ID]],MasterData[],3,0)</f>
        <v>Category05</v>
      </c>
      <c r="I225" t="str">
        <f t="shared" ca="1" si="3"/>
        <v>BC</v>
      </c>
      <c r="J225" t="str">
        <f>VLOOKUP(InputData[[#This Row],[PRODUCT ID]],MasterData[],4,0)</f>
        <v>Kg</v>
      </c>
      <c r="K225" s="1">
        <f>VLOOKUP(InputData[[#This Row],[PRODUCT ID]],MasterData[],5,0)</f>
        <v>76</v>
      </c>
      <c r="L225" s="1">
        <f>VLOOKUP(InputData[[#This Row],[PRODUCT ID]],MasterData[],6,0)</f>
        <v>82.08</v>
      </c>
      <c r="M225" s="1">
        <f>(InputData[[#This Row],[BUYING PRICE]]*InputData[[#This Row],[QUANTITY]])</f>
        <v>684</v>
      </c>
      <c r="N225" s="1">
        <f>(InputData[[#This Row],[SELLING PRICE]]*InputData[[#This Row],[QUANTITY]])*(1-InputData[[#This Row],[DISCOUNT %]])</f>
        <v>738.72</v>
      </c>
      <c r="O225">
        <f>DAY(InputData[[#This Row],[DATE]])</f>
        <v>25</v>
      </c>
      <c r="P225" t="str">
        <f>TEXT(InputData[[#This Row],[DATE]], "mmm")</f>
        <v>Oct</v>
      </c>
      <c r="Q225">
        <f>YEAR(InputData[[#This Row],[DATE]])</f>
        <v>2021</v>
      </c>
    </row>
    <row r="226" spans="1:17" x14ac:dyDescent="0.2">
      <c r="A226" s="8">
        <v>44495</v>
      </c>
      <c r="B226" s="9" t="s">
        <v>14</v>
      </c>
      <c r="C226" s="10">
        <v>6</v>
      </c>
      <c r="D226" s="10" t="s">
        <v>105</v>
      </c>
      <c r="E226" s="10" t="s">
        <v>107</v>
      </c>
      <c r="F226" s="11">
        <v>0</v>
      </c>
      <c r="G226" t="str">
        <f>VLOOKUP(InputData[[#This Row],[PRODUCT ID]],MasterData[],2,0)</f>
        <v>Product04</v>
      </c>
      <c r="H226" t="str">
        <f>VLOOKUP(InputData[[#This Row],[PRODUCT ID]],MasterData[],3,0)</f>
        <v>Category01</v>
      </c>
      <c r="I226" t="str">
        <f t="shared" ca="1" si="3"/>
        <v>QC</v>
      </c>
      <c r="J226" t="str">
        <f>VLOOKUP(InputData[[#This Row],[PRODUCT ID]],MasterData[],4,0)</f>
        <v>Lt</v>
      </c>
      <c r="K226" s="1">
        <f>VLOOKUP(InputData[[#This Row],[PRODUCT ID]],MasterData[],5,0)</f>
        <v>44</v>
      </c>
      <c r="L226" s="1">
        <f>VLOOKUP(InputData[[#This Row],[PRODUCT ID]],MasterData[],6,0)</f>
        <v>48.84</v>
      </c>
      <c r="M226" s="1">
        <f>(InputData[[#This Row],[BUYING PRICE]]*InputData[[#This Row],[QUANTITY]])</f>
        <v>264</v>
      </c>
      <c r="N226" s="1">
        <f>(InputData[[#This Row],[SELLING PRICE]]*InputData[[#This Row],[QUANTITY]])*(1-InputData[[#This Row],[DISCOUNT %]])</f>
        <v>293.04000000000002</v>
      </c>
      <c r="O226">
        <f>DAY(InputData[[#This Row],[DATE]])</f>
        <v>26</v>
      </c>
      <c r="P226" t="str">
        <f>TEXT(InputData[[#This Row],[DATE]], "mmm")</f>
        <v>Oct</v>
      </c>
      <c r="Q226">
        <f>YEAR(InputData[[#This Row],[DATE]])</f>
        <v>2021</v>
      </c>
    </row>
    <row r="227" spans="1:17" x14ac:dyDescent="0.2">
      <c r="A227" s="8">
        <v>44497</v>
      </c>
      <c r="B227" s="9" t="s">
        <v>22</v>
      </c>
      <c r="C227" s="10">
        <v>1</v>
      </c>
      <c r="D227" s="10" t="s">
        <v>108</v>
      </c>
      <c r="E227" s="10" t="s">
        <v>107</v>
      </c>
      <c r="F227" s="11">
        <v>0</v>
      </c>
      <c r="G227" t="str">
        <f>VLOOKUP(InputData[[#This Row],[PRODUCT ID]],MasterData[],2,0)</f>
        <v>Product08</v>
      </c>
      <c r="H227" t="str">
        <f>VLOOKUP(InputData[[#This Row],[PRODUCT ID]],MasterData[],3,0)</f>
        <v>Category01</v>
      </c>
      <c r="I227" t="str">
        <f t="shared" ca="1" si="3"/>
        <v>ON</v>
      </c>
      <c r="J227" t="str">
        <f>VLOOKUP(InputData[[#This Row],[PRODUCT ID]],MasterData[],4,0)</f>
        <v>Kg</v>
      </c>
      <c r="K227" s="1">
        <f>VLOOKUP(InputData[[#This Row],[PRODUCT ID]],MasterData[],5,0)</f>
        <v>83</v>
      </c>
      <c r="L227" s="1">
        <f>VLOOKUP(InputData[[#This Row],[PRODUCT ID]],MasterData[],6,0)</f>
        <v>94.62</v>
      </c>
      <c r="M227" s="1">
        <f>(InputData[[#This Row],[BUYING PRICE]]*InputData[[#This Row],[QUANTITY]])</f>
        <v>83</v>
      </c>
      <c r="N227" s="1">
        <f>(InputData[[#This Row],[SELLING PRICE]]*InputData[[#This Row],[QUANTITY]])*(1-InputData[[#This Row],[DISCOUNT %]])</f>
        <v>94.62</v>
      </c>
      <c r="O227">
        <f>DAY(InputData[[#This Row],[DATE]])</f>
        <v>28</v>
      </c>
      <c r="P227" t="str">
        <f>TEXT(InputData[[#This Row],[DATE]], "mmm")</f>
        <v>Oct</v>
      </c>
      <c r="Q227">
        <f>YEAR(InputData[[#This Row],[DATE]])</f>
        <v>2021</v>
      </c>
    </row>
    <row r="228" spans="1:17" x14ac:dyDescent="0.2">
      <c r="A228" s="8">
        <v>44498</v>
      </c>
      <c r="B228" s="9" t="s">
        <v>86</v>
      </c>
      <c r="C228" s="10">
        <v>14</v>
      </c>
      <c r="D228" s="10" t="s">
        <v>106</v>
      </c>
      <c r="E228" s="10" t="s">
        <v>106</v>
      </c>
      <c r="F228" s="11">
        <v>0</v>
      </c>
      <c r="G228" t="str">
        <f>VLOOKUP(InputData[[#This Row],[PRODUCT ID]],MasterData[],2,0)</f>
        <v>Product38</v>
      </c>
      <c r="H228" t="str">
        <f>VLOOKUP(InputData[[#This Row],[PRODUCT ID]],MasterData[],3,0)</f>
        <v>Category05</v>
      </c>
      <c r="I228" t="str">
        <f t="shared" ca="1" si="3"/>
        <v>MB</v>
      </c>
      <c r="J228" t="str">
        <f>VLOOKUP(InputData[[#This Row],[PRODUCT ID]],MasterData[],4,0)</f>
        <v>Kg</v>
      </c>
      <c r="K228" s="1">
        <f>VLOOKUP(InputData[[#This Row],[PRODUCT ID]],MasterData[],5,0)</f>
        <v>72</v>
      </c>
      <c r="L228" s="1">
        <f>VLOOKUP(InputData[[#This Row],[PRODUCT ID]],MasterData[],6,0)</f>
        <v>79.92</v>
      </c>
      <c r="M228" s="1">
        <f>(InputData[[#This Row],[BUYING PRICE]]*InputData[[#This Row],[QUANTITY]])</f>
        <v>1008</v>
      </c>
      <c r="N228" s="1">
        <f>(InputData[[#This Row],[SELLING PRICE]]*InputData[[#This Row],[QUANTITY]])*(1-InputData[[#This Row],[DISCOUNT %]])</f>
        <v>1118.8800000000001</v>
      </c>
      <c r="O228">
        <f>DAY(InputData[[#This Row],[DATE]])</f>
        <v>29</v>
      </c>
      <c r="P228" t="str">
        <f>TEXT(InputData[[#This Row],[DATE]], "mmm")</f>
        <v>Oct</v>
      </c>
      <c r="Q228">
        <f>YEAR(InputData[[#This Row],[DATE]])</f>
        <v>2021</v>
      </c>
    </row>
    <row r="229" spans="1:17" x14ac:dyDescent="0.2">
      <c r="A229" s="8">
        <v>44500</v>
      </c>
      <c r="B229" s="9" t="s">
        <v>50</v>
      </c>
      <c r="C229" s="10">
        <v>6</v>
      </c>
      <c r="D229" s="10" t="s">
        <v>106</v>
      </c>
      <c r="E229" s="10" t="s">
        <v>107</v>
      </c>
      <c r="F229" s="11">
        <v>0</v>
      </c>
      <c r="G229" t="str">
        <f>VLOOKUP(InputData[[#This Row],[PRODUCT ID]],MasterData[],2,0)</f>
        <v>Product21</v>
      </c>
      <c r="H229" t="str">
        <f>VLOOKUP(InputData[[#This Row],[PRODUCT ID]],MasterData[],3,0)</f>
        <v>Category03</v>
      </c>
      <c r="I229" t="str">
        <f t="shared" ca="1" si="3"/>
        <v>QC</v>
      </c>
      <c r="J229" t="str">
        <f>VLOOKUP(InputData[[#This Row],[PRODUCT ID]],MasterData[],4,0)</f>
        <v>Ft</v>
      </c>
      <c r="K229" s="1">
        <f>VLOOKUP(InputData[[#This Row],[PRODUCT ID]],MasterData[],5,0)</f>
        <v>126</v>
      </c>
      <c r="L229" s="1">
        <f>VLOOKUP(InputData[[#This Row],[PRODUCT ID]],MasterData[],6,0)</f>
        <v>162.54</v>
      </c>
      <c r="M229" s="1">
        <f>(InputData[[#This Row],[BUYING PRICE]]*InputData[[#This Row],[QUANTITY]])</f>
        <v>756</v>
      </c>
      <c r="N229" s="1">
        <f>(InputData[[#This Row],[SELLING PRICE]]*InputData[[#This Row],[QUANTITY]])*(1-InputData[[#This Row],[DISCOUNT %]])</f>
        <v>975.24</v>
      </c>
      <c r="O229">
        <f>DAY(InputData[[#This Row],[DATE]])</f>
        <v>31</v>
      </c>
      <c r="P229" t="str">
        <f>TEXT(InputData[[#This Row],[DATE]], "mmm")</f>
        <v>Oct</v>
      </c>
      <c r="Q229">
        <f>YEAR(InputData[[#This Row],[DATE]])</f>
        <v>2021</v>
      </c>
    </row>
    <row r="230" spans="1:17" x14ac:dyDescent="0.2">
      <c r="A230" s="8">
        <v>44503</v>
      </c>
      <c r="B230" s="9" t="s">
        <v>33</v>
      </c>
      <c r="C230" s="10">
        <v>12</v>
      </c>
      <c r="D230" s="10" t="s">
        <v>108</v>
      </c>
      <c r="E230" s="10" t="s">
        <v>107</v>
      </c>
      <c r="F230" s="11">
        <v>0</v>
      </c>
      <c r="G230" t="str">
        <f>VLOOKUP(InputData[[#This Row],[PRODUCT ID]],MasterData[],2,0)</f>
        <v>Product13</v>
      </c>
      <c r="H230" t="str">
        <f>VLOOKUP(InputData[[#This Row],[PRODUCT ID]],MasterData[],3,0)</f>
        <v>Category02</v>
      </c>
      <c r="I230" t="str">
        <f t="shared" ca="1" si="3"/>
        <v>ON</v>
      </c>
      <c r="J230" t="str">
        <f>VLOOKUP(InputData[[#This Row],[PRODUCT ID]],MasterData[],4,0)</f>
        <v>Kg</v>
      </c>
      <c r="K230" s="1">
        <f>VLOOKUP(InputData[[#This Row],[PRODUCT ID]],MasterData[],5,0)</f>
        <v>112</v>
      </c>
      <c r="L230" s="1">
        <f>VLOOKUP(InputData[[#This Row],[PRODUCT ID]],MasterData[],6,0)</f>
        <v>122.08</v>
      </c>
      <c r="M230" s="1">
        <f>(InputData[[#This Row],[BUYING PRICE]]*InputData[[#This Row],[QUANTITY]])</f>
        <v>1344</v>
      </c>
      <c r="N230" s="1">
        <f>(InputData[[#This Row],[SELLING PRICE]]*InputData[[#This Row],[QUANTITY]])*(1-InputData[[#This Row],[DISCOUNT %]])</f>
        <v>1464.96</v>
      </c>
      <c r="O230">
        <f>DAY(InputData[[#This Row],[DATE]])</f>
        <v>3</v>
      </c>
      <c r="P230" t="str">
        <f>TEXT(InputData[[#This Row],[DATE]], "mmm")</f>
        <v>Nov</v>
      </c>
      <c r="Q230">
        <f>YEAR(InputData[[#This Row],[DATE]])</f>
        <v>2021</v>
      </c>
    </row>
    <row r="231" spans="1:17" x14ac:dyDescent="0.2">
      <c r="A231" s="8">
        <v>44506</v>
      </c>
      <c r="B231" s="9" t="s">
        <v>81</v>
      </c>
      <c r="C231" s="10">
        <v>10</v>
      </c>
      <c r="D231" s="10" t="s">
        <v>108</v>
      </c>
      <c r="E231" s="10" t="s">
        <v>106</v>
      </c>
      <c r="F231" s="11">
        <v>0</v>
      </c>
      <c r="G231" t="str">
        <f>VLOOKUP(InputData[[#This Row],[PRODUCT ID]],MasterData[],2,0)</f>
        <v>Product36</v>
      </c>
      <c r="H231" t="str">
        <f>VLOOKUP(InputData[[#This Row],[PRODUCT ID]],MasterData[],3,0)</f>
        <v>Category04</v>
      </c>
      <c r="I231" t="str">
        <f t="shared" ca="1" si="3"/>
        <v>MB</v>
      </c>
      <c r="J231" t="str">
        <f>VLOOKUP(InputData[[#This Row],[PRODUCT ID]],MasterData[],4,0)</f>
        <v>Kg</v>
      </c>
      <c r="K231" s="1">
        <f>VLOOKUP(InputData[[#This Row],[PRODUCT ID]],MasterData[],5,0)</f>
        <v>90</v>
      </c>
      <c r="L231" s="1">
        <f>VLOOKUP(InputData[[#This Row],[PRODUCT ID]],MasterData[],6,0)</f>
        <v>96.3</v>
      </c>
      <c r="M231" s="1">
        <f>(InputData[[#This Row],[BUYING PRICE]]*InputData[[#This Row],[QUANTITY]])</f>
        <v>900</v>
      </c>
      <c r="N231" s="1">
        <f>(InputData[[#This Row],[SELLING PRICE]]*InputData[[#This Row],[QUANTITY]])*(1-InputData[[#This Row],[DISCOUNT %]])</f>
        <v>963</v>
      </c>
      <c r="O231">
        <f>DAY(InputData[[#This Row],[DATE]])</f>
        <v>6</v>
      </c>
      <c r="P231" t="str">
        <f>TEXT(InputData[[#This Row],[DATE]], "mmm")</f>
        <v>Nov</v>
      </c>
      <c r="Q231">
        <f>YEAR(InputData[[#This Row],[DATE]])</f>
        <v>2021</v>
      </c>
    </row>
    <row r="232" spans="1:17" x14ac:dyDescent="0.2">
      <c r="A232" s="8">
        <v>44508</v>
      </c>
      <c r="B232" s="9" t="s">
        <v>20</v>
      </c>
      <c r="C232" s="10">
        <v>15</v>
      </c>
      <c r="D232" s="10" t="s">
        <v>108</v>
      </c>
      <c r="E232" s="10" t="s">
        <v>106</v>
      </c>
      <c r="F232" s="11">
        <v>0</v>
      </c>
      <c r="G232" t="str">
        <f>VLOOKUP(InputData[[#This Row],[PRODUCT ID]],MasterData[],2,0)</f>
        <v>Product07</v>
      </c>
      <c r="H232" t="str">
        <f>VLOOKUP(InputData[[#This Row],[PRODUCT ID]],MasterData[],3,0)</f>
        <v>Category01</v>
      </c>
      <c r="I232" t="str">
        <f t="shared" ca="1" si="3"/>
        <v>QC</v>
      </c>
      <c r="J232" t="str">
        <f>VLOOKUP(InputData[[#This Row],[PRODUCT ID]],MasterData[],4,0)</f>
        <v>Lt</v>
      </c>
      <c r="K232" s="1">
        <f>VLOOKUP(InputData[[#This Row],[PRODUCT ID]],MasterData[],5,0)</f>
        <v>43</v>
      </c>
      <c r="L232" s="1">
        <f>VLOOKUP(InputData[[#This Row],[PRODUCT ID]],MasterData[],6,0)</f>
        <v>47.730000000000004</v>
      </c>
      <c r="M232" s="1">
        <f>(InputData[[#This Row],[BUYING PRICE]]*InputData[[#This Row],[QUANTITY]])</f>
        <v>645</v>
      </c>
      <c r="N232" s="1">
        <f>(InputData[[#This Row],[SELLING PRICE]]*InputData[[#This Row],[QUANTITY]])*(1-InputData[[#This Row],[DISCOUNT %]])</f>
        <v>715.95</v>
      </c>
      <c r="O232">
        <f>DAY(InputData[[#This Row],[DATE]])</f>
        <v>8</v>
      </c>
      <c r="P232" t="str">
        <f>TEXT(InputData[[#This Row],[DATE]], "mmm")</f>
        <v>Nov</v>
      </c>
      <c r="Q232">
        <f>YEAR(InputData[[#This Row],[DATE]])</f>
        <v>2021</v>
      </c>
    </row>
    <row r="233" spans="1:17" x14ac:dyDescent="0.2">
      <c r="A233" s="8">
        <v>44510</v>
      </c>
      <c r="B233" s="9" t="s">
        <v>94</v>
      </c>
      <c r="C233" s="10">
        <v>6</v>
      </c>
      <c r="D233" s="10" t="s">
        <v>106</v>
      </c>
      <c r="E233" s="10" t="s">
        <v>107</v>
      </c>
      <c r="F233" s="11">
        <v>0</v>
      </c>
      <c r="G233" t="str">
        <f>VLOOKUP(InputData[[#This Row],[PRODUCT ID]],MasterData[],2,0)</f>
        <v>Product42</v>
      </c>
      <c r="H233" t="str">
        <f>VLOOKUP(InputData[[#This Row],[PRODUCT ID]],MasterData[],3,0)</f>
        <v>Category05</v>
      </c>
      <c r="I233" t="str">
        <f t="shared" ca="1" si="3"/>
        <v>QC</v>
      </c>
      <c r="J233" t="str">
        <f>VLOOKUP(InputData[[#This Row],[PRODUCT ID]],MasterData[],4,0)</f>
        <v>Ft</v>
      </c>
      <c r="K233" s="1">
        <f>VLOOKUP(InputData[[#This Row],[PRODUCT ID]],MasterData[],5,0)</f>
        <v>120</v>
      </c>
      <c r="L233" s="1">
        <f>VLOOKUP(InputData[[#This Row],[PRODUCT ID]],MasterData[],6,0)</f>
        <v>162</v>
      </c>
      <c r="M233" s="1">
        <f>(InputData[[#This Row],[BUYING PRICE]]*InputData[[#This Row],[QUANTITY]])</f>
        <v>720</v>
      </c>
      <c r="N233" s="1">
        <f>(InputData[[#This Row],[SELLING PRICE]]*InputData[[#This Row],[QUANTITY]])*(1-InputData[[#This Row],[DISCOUNT %]])</f>
        <v>972</v>
      </c>
      <c r="O233">
        <f>DAY(InputData[[#This Row],[DATE]])</f>
        <v>10</v>
      </c>
      <c r="P233" t="str">
        <f>TEXT(InputData[[#This Row],[DATE]], "mmm")</f>
        <v>Nov</v>
      </c>
      <c r="Q233">
        <f>YEAR(InputData[[#This Row],[DATE]])</f>
        <v>2021</v>
      </c>
    </row>
    <row r="234" spans="1:17" x14ac:dyDescent="0.2">
      <c r="A234" s="8">
        <v>44511</v>
      </c>
      <c r="B234" s="9" t="s">
        <v>90</v>
      </c>
      <c r="C234" s="10">
        <v>12</v>
      </c>
      <c r="D234" s="10" t="s">
        <v>105</v>
      </c>
      <c r="E234" s="10" t="s">
        <v>106</v>
      </c>
      <c r="F234" s="11">
        <v>0</v>
      </c>
      <c r="G234" t="str">
        <f>VLOOKUP(InputData[[#This Row],[PRODUCT ID]],MasterData[],2,0)</f>
        <v>Product40</v>
      </c>
      <c r="H234" t="str">
        <f>VLOOKUP(InputData[[#This Row],[PRODUCT ID]],MasterData[],3,0)</f>
        <v>Category05</v>
      </c>
      <c r="I234" t="str">
        <f t="shared" ca="1" si="3"/>
        <v>ON</v>
      </c>
      <c r="J234" t="str">
        <f>VLOOKUP(InputData[[#This Row],[PRODUCT ID]],MasterData[],4,0)</f>
        <v>Kg</v>
      </c>
      <c r="K234" s="1">
        <f>VLOOKUP(InputData[[#This Row],[PRODUCT ID]],MasterData[],5,0)</f>
        <v>90</v>
      </c>
      <c r="L234" s="1">
        <f>VLOOKUP(InputData[[#This Row],[PRODUCT ID]],MasterData[],6,0)</f>
        <v>115.2</v>
      </c>
      <c r="M234" s="1">
        <f>(InputData[[#This Row],[BUYING PRICE]]*InputData[[#This Row],[QUANTITY]])</f>
        <v>1080</v>
      </c>
      <c r="N234" s="1">
        <f>(InputData[[#This Row],[SELLING PRICE]]*InputData[[#This Row],[QUANTITY]])*(1-InputData[[#This Row],[DISCOUNT %]])</f>
        <v>1382.4</v>
      </c>
      <c r="O234">
        <f>DAY(InputData[[#This Row],[DATE]])</f>
        <v>11</v>
      </c>
      <c r="P234" t="str">
        <f>TEXT(InputData[[#This Row],[DATE]], "mmm")</f>
        <v>Nov</v>
      </c>
      <c r="Q234">
        <f>YEAR(InputData[[#This Row],[DATE]])</f>
        <v>2021</v>
      </c>
    </row>
    <row r="235" spans="1:17" x14ac:dyDescent="0.2">
      <c r="A235" s="8">
        <v>44512</v>
      </c>
      <c r="B235" s="9" t="s">
        <v>26</v>
      </c>
      <c r="C235" s="10">
        <v>3</v>
      </c>
      <c r="D235" s="10" t="s">
        <v>106</v>
      </c>
      <c r="E235" s="10" t="s">
        <v>107</v>
      </c>
      <c r="F235" s="11">
        <v>0</v>
      </c>
      <c r="G235" t="str">
        <f>VLOOKUP(InputData[[#This Row],[PRODUCT ID]],MasterData[],2,0)</f>
        <v>Product10</v>
      </c>
      <c r="H235" t="str">
        <f>VLOOKUP(InputData[[#This Row],[PRODUCT ID]],MasterData[],3,0)</f>
        <v>Category02</v>
      </c>
      <c r="I235" t="str">
        <f t="shared" ca="1" si="3"/>
        <v>QC</v>
      </c>
      <c r="J235" t="str">
        <f>VLOOKUP(InputData[[#This Row],[PRODUCT ID]],MasterData[],4,0)</f>
        <v>Ft</v>
      </c>
      <c r="K235" s="1">
        <f>VLOOKUP(InputData[[#This Row],[PRODUCT ID]],MasterData[],5,0)</f>
        <v>148</v>
      </c>
      <c r="L235" s="1">
        <f>VLOOKUP(InputData[[#This Row],[PRODUCT ID]],MasterData[],6,0)</f>
        <v>164.28</v>
      </c>
      <c r="M235" s="1">
        <f>(InputData[[#This Row],[BUYING PRICE]]*InputData[[#This Row],[QUANTITY]])</f>
        <v>444</v>
      </c>
      <c r="N235" s="1">
        <f>(InputData[[#This Row],[SELLING PRICE]]*InputData[[#This Row],[QUANTITY]])*(1-InputData[[#This Row],[DISCOUNT %]])</f>
        <v>492.84000000000003</v>
      </c>
      <c r="O235">
        <f>DAY(InputData[[#This Row],[DATE]])</f>
        <v>12</v>
      </c>
      <c r="P235" t="str">
        <f>TEXT(InputData[[#This Row],[DATE]], "mmm")</f>
        <v>Nov</v>
      </c>
      <c r="Q235">
        <f>YEAR(InputData[[#This Row],[DATE]])</f>
        <v>2021</v>
      </c>
    </row>
    <row r="236" spans="1:17" x14ac:dyDescent="0.2">
      <c r="A236" s="8">
        <v>44520</v>
      </c>
      <c r="B236" s="9" t="s">
        <v>77</v>
      </c>
      <c r="C236" s="10">
        <v>14</v>
      </c>
      <c r="D236" s="10" t="s">
        <v>106</v>
      </c>
      <c r="E236" s="10" t="s">
        <v>106</v>
      </c>
      <c r="F236" s="11">
        <v>0</v>
      </c>
      <c r="G236" t="str">
        <f>VLOOKUP(InputData[[#This Row],[PRODUCT ID]],MasterData[],2,0)</f>
        <v>Product34</v>
      </c>
      <c r="H236" t="str">
        <f>VLOOKUP(InputData[[#This Row],[PRODUCT ID]],MasterData[],3,0)</f>
        <v>Category04</v>
      </c>
      <c r="I236" t="str">
        <f t="shared" ca="1" si="3"/>
        <v>SK</v>
      </c>
      <c r="J236" t="str">
        <f>VLOOKUP(InputData[[#This Row],[PRODUCT ID]],MasterData[],4,0)</f>
        <v>Lt</v>
      </c>
      <c r="K236" s="1">
        <f>VLOOKUP(InputData[[#This Row],[PRODUCT ID]],MasterData[],5,0)</f>
        <v>55</v>
      </c>
      <c r="L236" s="1">
        <f>VLOOKUP(InputData[[#This Row],[PRODUCT ID]],MasterData[],6,0)</f>
        <v>58.3</v>
      </c>
      <c r="M236" s="1">
        <f>(InputData[[#This Row],[BUYING PRICE]]*InputData[[#This Row],[QUANTITY]])</f>
        <v>770</v>
      </c>
      <c r="N236" s="1">
        <f>(InputData[[#This Row],[SELLING PRICE]]*InputData[[#This Row],[QUANTITY]])*(1-InputData[[#This Row],[DISCOUNT %]])</f>
        <v>816.19999999999993</v>
      </c>
      <c r="O236">
        <f>DAY(InputData[[#This Row],[DATE]])</f>
        <v>20</v>
      </c>
      <c r="P236" t="str">
        <f>TEXT(InputData[[#This Row],[DATE]], "mmm")</f>
        <v>Nov</v>
      </c>
      <c r="Q236">
        <f>YEAR(InputData[[#This Row],[DATE]])</f>
        <v>2021</v>
      </c>
    </row>
    <row r="237" spans="1:17" x14ac:dyDescent="0.2">
      <c r="A237" s="8">
        <v>44520</v>
      </c>
      <c r="B237" s="9" t="s">
        <v>22</v>
      </c>
      <c r="C237" s="10">
        <v>11</v>
      </c>
      <c r="D237" s="10" t="s">
        <v>106</v>
      </c>
      <c r="E237" s="10" t="s">
        <v>107</v>
      </c>
      <c r="F237" s="11">
        <v>0</v>
      </c>
      <c r="G237" t="str">
        <f>VLOOKUP(InputData[[#This Row],[PRODUCT ID]],MasterData[],2,0)</f>
        <v>Product08</v>
      </c>
      <c r="H237" t="str">
        <f>VLOOKUP(InputData[[#This Row],[PRODUCT ID]],MasterData[],3,0)</f>
        <v>Category01</v>
      </c>
      <c r="I237" t="str">
        <f t="shared" ca="1" si="3"/>
        <v>ON</v>
      </c>
      <c r="J237" t="str">
        <f>VLOOKUP(InputData[[#This Row],[PRODUCT ID]],MasterData[],4,0)</f>
        <v>Kg</v>
      </c>
      <c r="K237" s="1">
        <f>VLOOKUP(InputData[[#This Row],[PRODUCT ID]],MasterData[],5,0)</f>
        <v>83</v>
      </c>
      <c r="L237" s="1">
        <f>VLOOKUP(InputData[[#This Row],[PRODUCT ID]],MasterData[],6,0)</f>
        <v>94.62</v>
      </c>
      <c r="M237" s="1">
        <f>(InputData[[#This Row],[BUYING PRICE]]*InputData[[#This Row],[QUANTITY]])</f>
        <v>913</v>
      </c>
      <c r="N237" s="1">
        <f>(InputData[[#This Row],[SELLING PRICE]]*InputData[[#This Row],[QUANTITY]])*(1-InputData[[#This Row],[DISCOUNT %]])</f>
        <v>1040.8200000000002</v>
      </c>
      <c r="O237">
        <f>DAY(InputData[[#This Row],[DATE]])</f>
        <v>20</v>
      </c>
      <c r="P237" t="str">
        <f>TEXT(InputData[[#This Row],[DATE]], "mmm")</f>
        <v>Nov</v>
      </c>
      <c r="Q237">
        <f>YEAR(InputData[[#This Row],[DATE]])</f>
        <v>2021</v>
      </c>
    </row>
    <row r="238" spans="1:17" x14ac:dyDescent="0.2">
      <c r="A238" s="8">
        <v>44521</v>
      </c>
      <c r="B238" s="9" t="s">
        <v>35</v>
      </c>
      <c r="C238" s="10">
        <v>1</v>
      </c>
      <c r="D238" s="10" t="s">
        <v>105</v>
      </c>
      <c r="E238" s="10" t="s">
        <v>106</v>
      </c>
      <c r="F238" s="11">
        <v>0</v>
      </c>
      <c r="G238" t="str">
        <f>VLOOKUP(InputData[[#This Row],[PRODUCT ID]],MasterData[],2,0)</f>
        <v>Product14</v>
      </c>
      <c r="H238" t="str">
        <f>VLOOKUP(InputData[[#This Row],[PRODUCT ID]],MasterData[],3,0)</f>
        <v>Category02</v>
      </c>
      <c r="I238" t="str">
        <f t="shared" ca="1" si="3"/>
        <v>SK</v>
      </c>
      <c r="J238" t="str">
        <f>VLOOKUP(InputData[[#This Row],[PRODUCT ID]],MasterData[],4,0)</f>
        <v>Kg</v>
      </c>
      <c r="K238" s="1">
        <f>VLOOKUP(InputData[[#This Row],[PRODUCT ID]],MasterData[],5,0)</f>
        <v>112</v>
      </c>
      <c r="L238" s="1">
        <f>VLOOKUP(InputData[[#This Row],[PRODUCT ID]],MasterData[],6,0)</f>
        <v>146.72</v>
      </c>
      <c r="M238" s="1">
        <f>(InputData[[#This Row],[BUYING PRICE]]*InputData[[#This Row],[QUANTITY]])</f>
        <v>112</v>
      </c>
      <c r="N238" s="1">
        <f>(InputData[[#This Row],[SELLING PRICE]]*InputData[[#This Row],[QUANTITY]])*(1-InputData[[#This Row],[DISCOUNT %]])</f>
        <v>146.72</v>
      </c>
      <c r="O238">
        <f>DAY(InputData[[#This Row],[DATE]])</f>
        <v>21</v>
      </c>
      <c r="P238" t="str">
        <f>TEXT(InputData[[#This Row],[DATE]], "mmm")</f>
        <v>Nov</v>
      </c>
      <c r="Q238">
        <f>YEAR(InputData[[#This Row],[DATE]])</f>
        <v>2021</v>
      </c>
    </row>
    <row r="239" spans="1:17" x14ac:dyDescent="0.2">
      <c r="A239" s="8">
        <v>44521</v>
      </c>
      <c r="B239" s="9" t="s">
        <v>18</v>
      </c>
      <c r="C239" s="10">
        <v>1</v>
      </c>
      <c r="D239" s="10" t="s">
        <v>106</v>
      </c>
      <c r="E239" s="10" t="s">
        <v>107</v>
      </c>
      <c r="F239" s="11">
        <v>0</v>
      </c>
      <c r="G239" t="str">
        <f>VLOOKUP(InputData[[#This Row],[PRODUCT ID]],MasterData[],2,0)</f>
        <v>Product06</v>
      </c>
      <c r="H239" t="str">
        <f>VLOOKUP(InputData[[#This Row],[PRODUCT ID]],MasterData[],3,0)</f>
        <v>Category01</v>
      </c>
      <c r="I239" t="str">
        <f t="shared" ca="1" si="3"/>
        <v>ON</v>
      </c>
      <c r="J239" t="str">
        <f>VLOOKUP(InputData[[#This Row],[PRODUCT ID]],MasterData[],4,0)</f>
        <v>Kg</v>
      </c>
      <c r="K239" s="1">
        <f>VLOOKUP(InputData[[#This Row],[PRODUCT ID]],MasterData[],5,0)</f>
        <v>75</v>
      </c>
      <c r="L239" s="1">
        <f>VLOOKUP(InputData[[#This Row],[PRODUCT ID]],MasterData[],6,0)</f>
        <v>85.5</v>
      </c>
      <c r="M239" s="1">
        <f>(InputData[[#This Row],[BUYING PRICE]]*InputData[[#This Row],[QUANTITY]])</f>
        <v>75</v>
      </c>
      <c r="N239" s="1">
        <f>(InputData[[#This Row],[SELLING PRICE]]*InputData[[#This Row],[QUANTITY]])*(1-InputData[[#This Row],[DISCOUNT %]])</f>
        <v>85.5</v>
      </c>
      <c r="O239">
        <f>DAY(InputData[[#This Row],[DATE]])</f>
        <v>21</v>
      </c>
      <c r="P239" t="str">
        <f>TEXT(InputData[[#This Row],[DATE]], "mmm")</f>
        <v>Nov</v>
      </c>
      <c r="Q239">
        <f>YEAR(InputData[[#This Row],[DATE]])</f>
        <v>2021</v>
      </c>
    </row>
    <row r="240" spans="1:17" x14ac:dyDescent="0.2">
      <c r="A240" s="8">
        <v>44527</v>
      </c>
      <c r="B240" s="9" t="s">
        <v>31</v>
      </c>
      <c r="C240" s="10">
        <v>8</v>
      </c>
      <c r="D240" s="10" t="s">
        <v>106</v>
      </c>
      <c r="E240" s="10" t="s">
        <v>106</v>
      </c>
      <c r="F240" s="11">
        <v>0</v>
      </c>
      <c r="G240" t="str">
        <f>VLOOKUP(InputData[[#This Row],[PRODUCT ID]],MasterData[],2,0)</f>
        <v>Product12</v>
      </c>
      <c r="H240" t="str">
        <f>VLOOKUP(InputData[[#This Row],[PRODUCT ID]],MasterData[],3,0)</f>
        <v>Category02</v>
      </c>
      <c r="I240" t="str">
        <f t="shared" ca="1" si="3"/>
        <v>ON</v>
      </c>
      <c r="J240" t="str">
        <f>VLOOKUP(InputData[[#This Row],[PRODUCT ID]],MasterData[],4,0)</f>
        <v>Kg</v>
      </c>
      <c r="K240" s="1">
        <f>VLOOKUP(InputData[[#This Row],[PRODUCT ID]],MasterData[],5,0)</f>
        <v>73</v>
      </c>
      <c r="L240" s="1">
        <f>VLOOKUP(InputData[[#This Row],[PRODUCT ID]],MasterData[],6,0)</f>
        <v>94.17</v>
      </c>
      <c r="M240" s="1">
        <f>(InputData[[#This Row],[BUYING PRICE]]*InputData[[#This Row],[QUANTITY]])</f>
        <v>584</v>
      </c>
      <c r="N240" s="1">
        <f>(InputData[[#This Row],[SELLING PRICE]]*InputData[[#This Row],[QUANTITY]])*(1-InputData[[#This Row],[DISCOUNT %]])</f>
        <v>753.36</v>
      </c>
      <c r="O240">
        <f>DAY(InputData[[#This Row],[DATE]])</f>
        <v>27</v>
      </c>
      <c r="P240" t="str">
        <f>TEXT(InputData[[#This Row],[DATE]], "mmm")</f>
        <v>Nov</v>
      </c>
      <c r="Q240">
        <f>YEAR(InputData[[#This Row],[DATE]])</f>
        <v>2021</v>
      </c>
    </row>
    <row r="241" spans="1:17" x14ac:dyDescent="0.2">
      <c r="A241" s="8">
        <v>44528</v>
      </c>
      <c r="B241" s="9" t="s">
        <v>90</v>
      </c>
      <c r="C241" s="10">
        <v>2</v>
      </c>
      <c r="D241" s="10" t="s">
        <v>108</v>
      </c>
      <c r="E241" s="10" t="s">
        <v>107</v>
      </c>
      <c r="F241" s="11">
        <v>0</v>
      </c>
      <c r="G241" t="str">
        <f>VLOOKUP(InputData[[#This Row],[PRODUCT ID]],MasterData[],2,0)</f>
        <v>Product40</v>
      </c>
      <c r="H241" t="str">
        <f>VLOOKUP(InputData[[#This Row],[PRODUCT ID]],MasterData[],3,0)</f>
        <v>Category05</v>
      </c>
      <c r="I241" t="str">
        <f t="shared" ca="1" si="3"/>
        <v>MB</v>
      </c>
      <c r="J241" t="str">
        <f>VLOOKUP(InputData[[#This Row],[PRODUCT ID]],MasterData[],4,0)</f>
        <v>Kg</v>
      </c>
      <c r="K241" s="1">
        <f>VLOOKUP(InputData[[#This Row],[PRODUCT ID]],MasterData[],5,0)</f>
        <v>90</v>
      </c>
      <c r="L241" s="1">
        <f>VLOOKUP(InputData[[#This Row],[PRODUCT ID]],MasterData[],6,0)</f>
        <v>115.2</v>
      </c>
      <c r="M241" s="1">
        <f>(InputData[[#This Row],[BUYING PRICE]]*InputData[[#This Row],[QUANTITY]])</f>
        <v>180</v>
      </c>
      <c r="N241" s="1">
        <f>(InputData[[#This Row],[SELLING PRICE]]*InputData[[#This Row],[QUANTITY]])*(1-InputData[[#This Row],[DISCOUNT %]])</f>
        <v>230.4</v>
      </c>
      <c r="O241">
        <f>DAY(InputData[[#This Row],[DATE]])</f>
        <v>28</v>
      </c>
      <c r="P241" t="str">
        <f>TEXT(InputData[[#This Row],[DATE]], "mmm")</f>
        <v>Nov</v>
      </c>
      <c r="Q241">
        <f>YEAR(InputData[[#This Row],[DATE]])</f>
        <v>2021</v>
      </c>
    </row>
    <row r="242" spans="1:17" x14ac:dyDescent="0.2">
      <c r="A242" s="8">
        <v>44530</v>
      </c>
      <c r="B242" s="9" t="s">
        <v>88</v>
      </c>
      <c r="C242" s="10">
        <v>15</v>
      </c>
      <c r="D242" s="10" t="s">
        <v>108</v>
      </c>
      <c r="E242" s="10" t="s">
        <v>106</v>
      </c>
      <c r="F242" s="11">
        <v>0</v>
      </c>
      <c r="G242" t="str">
        <f>VLOOKUP(InputData[[#This Row],[PRODUCT ID]],MasterData[],2,0)</f>
        <v>Product39</v>
      </c>
      <c r="H242" t="str">
        <f>VLOOKUP(InputData[[#This Row],[PRODUCT ID]],MasterData[],3,0)</f>
        <v>Category05</v>
      </c>
      <c r="I242" t="str">
        <f t="shared" ca="1" si="3"/>
        <v>ON</v>
      </c>
      <c r="J242" t="str">
        <f>VLOOKUP(InputData[[#This Row],[PRODUCT ID]],MasterData[],4,0)</f>
        <v>No.</v>
      </c>
      <c r="K242" s="1">
        <f>VLOOKUP(InputData[[#This Row],[PRODUCT ID]],MasterData[],5,0)</f>
        <v>37</v>
      </c>
      <c r="L242" s="1">
        <f>VLOOKUP(InputData[[#This Row],[PRODUCT ID]],MasterData[],6,0)</f>
        <v>42.55</v>
      </c>
      <c r="M242" s="1">
        <f>(InputData[[#This Row],[BUYING PRICE]]*InputData[[#This Row],[QUANTITY]])</f>
        <v>555</v>
      </c>
      <c r="N242" s="1">
        <f>(InputData[[#This Row],[SELLING PRICE]]*InputData[[#This Row],[QUANTITY]])*(1-InputData[[#This Row],[DISCOUNT %]])</f>
        <v>638.25</v>
      </c>
      <c r="O242">
        <f>DAY(InputData[[#This Row],[DATE]])</f>
        <v>30</v>
      </c>
      <c r="P242" t="str">
        <f>TEXT(InputData[[#This Row],[DATE]], "mmm")</f>
        <v>Nov</v>
      </c>
      <c r="Q242">
        <f>YEAR(InputData[[#This Row],[DATE]])</f>
        <v>2021</v>
      </c>
    </row>
    <row r="243" spans="1:17" x14ac:dyDescent="0.2">
      <c r="A243" s="8">
        <v>44532</v>
      </c>
      <c r="B243" s="9" t="s">
        <v>39</v>
      </c>
      <c r="C243" s="10">
        <v>10</v>
      </c>
      <c r="D243" s="10" t="s">
        <v>108</v>
      </c>
      <c r="E243" s="10" t="s">
        <v>107</v>
      </c>
      <c r="F243" s="11">
        <v>0</v>
      </c>
      <c r="G243" t="str">
        <f>VLOOKUP(InputData[[#This Row],[PRODUCT ID]],MasterData[],2,0)</f>
        <v>Product16</v>
      </c>
      <c r="H243" t="str">
        <f>VLOOKUP(InputData[[#This Row],[PRODUCT ID]],MasterData[],3,0)</f>
        <v>Category02</v>
      </c>
      <c r="I243" t="str">
        <f t="shared" ca="1" si="3"/>
        <v>MB</v>
      </c>
      <c r="J243" t="str">
        <f>VLOOKUP(InputData[[#This Row],[PRODUCT ID]],MasterData[],4,0)</f>
        <v>No.</v>
      </c>
      <c r="K243" s="1">
        <f>VLOOKUP(InputData[[#This Row],[PRODUCT ID]],MasterData[],5,0)</f>
        <v>13</v>
      </c>
      <c r="L243" s="1">
        <f>VLOOKUP(InputData[[#This Row],[PRODUCT ID]],MasterData[],6,0)</f>
        <v>16.64</v>
      </c>
      <c r="M243" s="1">
        <f>(InputData[[#This Row],[BUYING PRICE]]*InputData[[#This Row],[QUANTITY]])</f>
        <v>130</v>
      </c>
      <c r="N243" s="1">
        <f>(InputData[[#This Row],[SELLING PRICE]]*InputData[[#This Row],[QUANTITY]])*(1-InputData[[#This Row],[DISCOUNT %]])</f>
        <v>166.4</v>
      </c>
      <c r="O243">
        <f>DAY(InputData[[#This Row],[DATE]])</f>
        <v>2</v>
      </c>
      <c r="P243" t="str">
        <f>TEXT(InputData[[#This Row],[DATE]], "mmm")</f>
        <v>Dec</v>
      </c>
      <c r="Q243">
        <f>YEAR(InputData[[#This Row],[DATE]])</f>
        <v>2021</v>
      </c>
    </row>
    <row r="244" spans="1:17" x14ac:dyDescent="0.2">
      <c r="A244" s="8">
        <v>44533</v>
      </c>
      <c r="B244" s="9" t="s">
        <v>77</v>
      </c>
      <c r="C244" s="10">
        <v>2</v>
      </c>
      <c r="D244" s="10" t="s">
        <v>106</v>
      </c>
      <c r="E244" s="10" t="s">
        <v>107</v>
      </c>
      <c r="F244" s="11">
        <v>0</v>
      </c>
      <c r="G244" t="str">
        <f>VLOOKUP(InputData[[#This Row],[PRODUCT ID]],MasterData[],2,0)</f>
        <v>Product34</v>
      </c>
      <c r="H244" t="str">
        <f>VLOOKUP(InputData[[#This Row],[PRODUCT ID]],MasterData[],3,0)</f>
        <v>Category04</v>
      </c>
      <c r="I244" t="str">
        <f t="shared" ca="1" si="3"/>
        <v>SK</v>
      </c>
      <c r="J244" t="str">
        <f>VLOOKUP(InputData[[#This Row],[PRODUCT ID]],MasterData[],4,0)</f>
        <v>Lt</v>
      </c>
      <c r="K244" s="1">
        <f>VLOOKUP(InputData[[#This Row],[PRODUCT ID]],MasterData[],5,0)</f>
        <v>55</v>
      </c>
      <c r="L244" s="1">
        <f>VLOOKUP(InputData[[#This Row],[PRODUCT ID]],MasterData[],6,0)</f>
        <v>58.3</v>
      </c>
      <c r="M244" s="1">
        <f>(InputData[[#This Row],[BUYING PRICE]]*InputData[[#This Row],[QUANTITY]])</f>
        <v>110</v>
      </c>
      <c r="N244" s="1">
        <f>(InputData[[#This Row],[SELLING PRICE]]*InputData[[#This Row],[QUANTITY]])*(1-InputData[[#This Row],[DISCOUNT %]])</f>
        <v>116.6</v>
      </c>
      <c r="O244">
        <f>DAY(InputData[[#This Row],[DATE]])</f>
        <v>3</v>
      </c>
      <c r="P244" t="str">
        <f>TEXT(InputData[[#This Row],[DATE]], "mmm")</f>
        <v>Dec</v>
      </c>
      <c r="Q244">
        <f>YEAR(InputData[[#This Row],[DATE]])</f>
        <v>2021</v>
      </c>
    </row>
    <row r="245" spans="1:17" x14ac:dyDescent="0.2">
      <c r="A245" s="8">
        <v>44533</v>
      </c>
      <c r="B245" s="9" t="s">
        <v>45</v>
      </c>
      <c r="C245" s="10">
        <v>8</v>
      </c>
      <c r="D245" s="10" t="s">
        <v>106</v>
      </c>
      <c r="E245" s="10" t="s">
        <v>106</v>
      </c>
      <c r="F245" s="11">
        <v>0</v>
      </c>
      <c r="G245" t="str">
        <f>VLOOKUP(InputData[[#This Row],[PRODUCT ID]],MasterData[],2,0)</f>
        <v>Product19</v>
      </c>
      <c r="H245" t="str">
        <f>VLOOKUP(InputData[[#This Row],[PRODUCT ID]],MasterData[],3,0)</f>
        <v>Category02</v>
      </c>
      <c r="I245" t="str">
        <f t="shared" ca="1" si="3"/>
        <v>ON</v>
      </c>
      <c r="J245" t="str">
        <f>VLOOKUP(InputData[[#This Row],[PRODUCT ID]],MasterData[],4,0)</f>
        <v>Ft</v>
      </c>
      <c r="K245" s="1">
        <f>VLOOKUP(InputData[[#This Row],[PRODUCT ID]],MasterData[],5,0)</f>
        <v>150</v>
      </c>
      <c r="L245" s="1">
        <f>VLOOKUP(InputData[[#This Row],[PRODUCT ID]],MasterData[],6,0)</f>
        <v>210</v>
      </c>
      <c r="M245" s="1">
        <f>(InputData[[#This Row],[BUYING PRICE]]*InputData[[#This Row],[QUANTITY]])</f>
        <v>1200</v>
      </c>
      <c r="N245" s="1">
        <f>(InputData[[#This Row],[SELLING PRICE]]*InputData[[#This Row],[QUANTITY]])*(1-InputData[[#This Row],[DISCOUNT %]])</f>
        <v>1680</v>
      </c>
      <c r="O245">
        <f>DAY(InputData[[#This Row],[DATE]])</f>
        <v>3</v>
      </c>
      <c r="P245" t="str">
        <f>TEXT(InputData[[#This Row],[DATE]], "mmm")</f>
        <v>Dec</v>
      </c>
      <c r="Q245">
        <f>YEAR(InputData[[#This Row],[DATE]])</f>
        <v>2021</v>
      </c>
    </row>
    <row r="246" spans="1:17" x14ac:dyDescent="0.2">
      <c r="A246" s="8">
        <v>44535</v>
      </c>
      <c r="B246" s="9" t="s">
        <v>14</v>
      </c>
      <c r="C246" s="10">
        <v>15</v>
      </c>
      <c r="D246" s="10" t="s">
        <v>108</v>
      </c>
      <c r="E246" s="10" t="s">
        <v>107</v>
      </c>
      <c r="F246" s="11">
        <v>0</v>
      </c>
      <c r="G246" t="str">
        <f>VLOOKUP(InputData[[#This Row],[PRODUCT ID]],MasterData[],2,0)</f>
        <v>Product04</v>
      </c>
      <c r="H246" t="str">
        <f>VLOOKUP(InputData[[#This Row],[PRODUCT ID]],MasterData[],3,0)</f>
        <v>Category01</v>
      </c>
      <c r="I246" t="str">
        <f t="shared" ca="1" si="3"/>
        <v>BC</v>
      </c>
      <c r="J246" t="str">
        <f>VLOOKUP(InputData[[#This Row],[PRODUCT ID]],MasterData[],4,0)</f>
        <v>Lt</v>
      </c>
      <c r="K246" s="1">
        <f>VLOOKUP(InputData[[#This Row],[PRODUCT ID]],MasterData[],5,0)</f>
        <v>44</v>
      </c>
      <c r="L246" s="1">
        <f>VLOOKUP(InputData[[#This Row],[PRODUCT ID]],MasterData[],6,0)</f>
        <v>48.84</v>
      </c>
      <c r="M246" s="1">
        <f>(InputData[[#This Row],[BUYING PRICE]]*InputData[[#This Row],[QUANTITY]])</f>
        <v>660</v>
      </c>
      <c r="N246" s="1">
        <f>(InputData[[#This Row],[SELLING PRICE]]*InputData[[#This Row],[QUANTITY]])*(1-InputData[[#This Row],[DISCOUNT %]])</f>
        <v>732.6</v>
      </c>
      <c r="O246">
        <f>DAY(InputData[[#This Row],[DATE]])</f>
        <v>5</v>
      </c>
      <c r="P246" t="str">
        <f>TEXT(InputData[[#This Row],[DATE]], "mmm")</f>
        <v>Dec</v>
      </c>
      <c r="Q246">
        <f>YEAR(InputData[[#This Row],[DATE]])</f>
        <v>2021</v>
      </c>
    </row>
    <row r="247" spans="1:17" x14ac:dyDescent="0.2">
      <c r="A247" s="8">
        <v>44535</v>
      </c>
      <c r="B247" s="9" t="s">
        <v>26</v>
      </c>
      <c r="C247" s="10">
        <v>1</v>
      </c>
      <c r="D247" s="10" t="s">
        <v>108</v>
      </c>
      <c r="E247" s="10" t="s">
        <v>106</v>
      </c>
      <c r="F247" s="11">
        <v>0</v>
      </c>
      <c r="G247" t="str">
        <f>VLOOKUP(InputData[[#This Row],[PRODUCT ID]],MasterData[],2,0)</f>
        <v>Product10</v>
      </c>
      <c r="H247" t="str">
        <f>VLOOKUP(InputData[[#This Row],[PRODUCT ID]],MasterData[],3,0)</f>
        <v>Category02</v>
      </c>
      <c r="I247" t="str">
        <f t="shared" ca="1" si="3"/>
        <v>SK</v>
      </c>
      <c r="J247" t="str">
        <f>VLOOKUP(InputData[[#This Row],[PRODUCT ID]],MasterData[],4,0)</f>
        <v>Ft</v>
      </c>
      <c r="K247" s="1">
        <f>VLOOKUP(InputData[[#This Row],[PRODUCT ID]],MasterData[],5,0)</f>
        <v>148</v>
      </c>
      <c r="L247" s="1">
        <f>VLOOKUP(InputData[[#This Row],[PRODUCT ID]],MasterData[],6,0)</f>
        <v>164.28</v>
      </c>
      <c r="M247" s="1">
        <f>(InputData[[#This Row],[BUYING PRICE]]*InputData[[#This Row],[QUANTITY]])</f>
        <v>148</v>
      </c>
      <c r="N247" s="1">
        <f>(InputData[[#This Row],[SELLING PRICE]]*InputData[[#This Row],[QUANTITY]])*(1-InputData[[#This Row],[DISCOUNT %]])</f>
        <v>164.28</v>
      </c>
      <c r="O247">
        <f>DAY(InputData[[#This Row],[DATE]])</f>
        <v>5</v>
      </c>
      <c r="P247" t="str">
        <f>TEXT(InputData[[#This Row],[DATE]], "mmm")</f>
        <v>Dec</v>
      </c>
      <c r="Q247">
        <f>YEAR(InputData[[#This Row],[DATE]])</f>
        <v>2021</v>
      </c>
    </row>
    <row r="248" spans="1:17" x14ac:dyDescent="0.2">
      <c r="A248" s="8">
        <v>44537</v>
      </c>
      <c r="B248" s="9" t="s">
        <v>33</v>
      </c>
      <c r="C248" s="10">
        <v>8</v>
      </c>
      <c r="D248" s="10" t="s">
        <v>108</v>
      </c>
      <c r="E248" s="10" t="s">
        <v>106</v>
      </c>
      <c r="F248" s="11">
        <v>0</v>
      </c>
      <c r="G248" t="str">
        <f>VLOOKUP(InputData[[#This Row],[PRODUCT ID]],MasterData[],2,0)</f>
        <v>Product13</v>
      </c>
      <c r="H248" t="str">
        <f>VLOOKUP(InputData[[#This Row],[PRODUCT ID]],MasterData[],3,0)</f>
        <v>Category02</v>
      </c>
      <c r="I248" t="str">
        <f t="shared" ca="1" si="3"/>
        <v>ON</v>
      </c>
      <c r="J248" t="str">
        <f>VLOOKUP(InputData[[#This Row],[PRODUCT ID]],MasterData[],4,0)</f>
        <v>Kg</v>
      </c>
      <c r="K248" s="1">
        <f>VLOOKUP(InputData[[#This Row],[PRODUCT ID]],MasterData[],5,0)</f>
        <v>112</v>
      </c>
      <c r="L248" s="1">
        <f>VLOOKUP(InputData[[#This Row],[PRODUCT ID]],MasterData[],6,0)</f>
        <v>122.08</v>
      </c>
      <c r="M248" s="1">
        <f>(InputData[[#This Row],[BUYING PRICE]]*InputData[[#This Row],[QUANTITY]])</f>
        <v>896</v>
      </c>
      <c r="N248" s="1">
        <f>(InputData[[#This Row],[SELLING PRICE]]*InputData[[#This Row],[QUANTITY]])*(1-InputData[[#This Row],[DISCOUNT %]])</f>
        <v>976.64</v>
      </c>
      <c r="O248">
        <f>DAY(InputData[[#This Row],[DATE]])</f>
        <v>7</v>
      </c>
      <c r="P248" t="str">
        <f>TEXT(InputData[[#This Row],[DATE]], "mmm")</f>
        <v>Dec</v>
      </c>
      <c r="Q248">
        <f>YEAR(InputData[[#This Row],[DATE]])</f>
        <v>2021</v>
      </c>
    </row>
    <row r="249" spans="1:17" x14ac:dyDescent="0.2">
      <c r="A249" s="8">
        <v>44538</v>
      </c>
      <c r="B249" s="9" t="s">
        <v>98</v>
      </c>
      <c r="C249" s="10">
        <v>14</v>
      </c>
      <c r="D249" s="10" t="s">
        <v>108</v>
      </c>
      <c r="E249" s="10" t="s">
        <v>106</v>
      </c>
      <c r="F249" s="11">
        <v>0</v>
      </c>
      <c r="G249" t="str">
        <f>VLOOKUP(InputData[[#This Row],[PRODUCT ID]],MasterData[],2,0)</f>
        <v>Product44</v>
      </c>
      <c r="H249" t="str">
        <f>VLOOKUP(InputData[[#This Row],[PRODUCT ID]],MasterData[],3,0)</f>
        <v>Category05</v>
      </c>
      <c r="I249" t="str">
        <f t="shared" ca="1" si="3"/>
        <v>SK</v>
      </c>
      <c r="J249" t="str">
        <f>VLOOKUP(InputData[[#This Row],[PRODUCT ID]],MasterData[],4,0)</f>
        <v>Kg</v>
      </c>
      <c r="K249" s="1">
        <f>VLOOKUP(InputData[[#This Row],[PRODUCT ID]],MasterData[],5,0)</f>
        <v>76</v>
      </c>
      <c r="L249" s="1">
        <f>VLOOKUP(InputData[[#This Row],[PRODUCT ID]],MasterData[],6,0)</f>
        <v>82.08</v>
      </c>
      <c r="M249" s="1">
        <f>(InputData[[#This Row],[BUYING PRICE]]*InputData[[#This Row],[QUANTITY]])</f>
        <v>1064</v>
      </c>
      <c r="N249" s="1">
        <f>(InputData[[#This Row],[SELLING PRICE]]*InputData[[#This Row],[QUANTITY]])*(1-InputData[[#This Row],[DISCOUNT %]])</f>
        <v>1149.1199999999999</v>
      </c>
      <c r="O249">
        <f>DAY(InputData[[#This Row],[DATE]])</f>
        <v>8</v>
      </c>
      <c r="P249" t="str">
        <f>TEXT(InputData[[#This Row],[DATE]], "mmm")</f>
        <v>Dec</v>
      </c>
      <c r="Q249">
        <f>YEAR(InputData[[#This Row],[DATE]])</f>
        <v>2021</v>
      </c>
    </row>
    <row r="250" spans="1:17" x14ac:dyDescent="0.2">
      <c r="A250" s="8">
        <v>44544</v>
      </c>
      <c r="B250" s="9" t="s">
        <v>94</v>
      </c>
      <c r="C250" s="10">
        <v>4</v>
      </c>
      <c r="D250" s="10" t="s">
        <v>108</v>
      </c>
      <c r="E250" s="10" t="s">
        <v>106</v>
      </c>
      <c r="F250" s="11">
        <v>0</v>
      </c>
      <c r="G250" t="str">
        <f>VLOOKUP(InputData[[#This Row],[PRODUCT ID]],MasterData[],2,0)</f>
        <v>Product42</v>
      </c>
      <c r="H250" t="str">
        <f>VLOOKUP(InputData[[#This Row],[PRODUCT ID]],MasterData[],3,0)</f>
        <v>Category05</v>
      </c>
      <c r="I250" t="str">
        <f t="shared" ca="1" si="3"/>
        <v>QC</v>
      </c>
      <c r="J250" t="str">
        <f>VLOOKUP(InputData[[#This Row],[PRODUCT ID]],MasterData[],4,0)</f>
        <v>Ft</v>
      </c>
      <c r="K250" s="1">
        <f>VLOOKUP(InputData[[#This Row],[PRODUCT ID]],MasterData[],5,0)</f>
        <v>120</v>
      </c>
      <c r="L250" s="1">
        <f>VLOOKUP(InputData[[#This Row],[PRODUCT ID]],MasterData[],6,0)</f>
        <v>162</v>
      </c>
      <c r="M250" s="1">
        <f>(InputData[[#This Row],[BUYING PRICE]]*InputData[[#This Row],[QUANTITY]])</f>
        <v>480</v>
      </c>
      <c r="N250" s="1">
        <f>(InputData[[#This Row],[SELLING PRICE]]*InputData[[#This Row],[QUANTITY]])*(1-InputData[[#This Row],[DISCOUNT %]])</f>
        <v>648</v>
      </c>
      <c r="O250">
        <f>DAY(InputData[[#This Row],[DATE]])</f>
        <v>14</v>
      </c>
      <c r="P250" t="str">
        <f>TEXT(InputData[[#This Row],[DATE]], "mmm")</f>
        <v>Dec</v>
      </c>
      <c r="Q250">
        <f>YEAR(InputData[[#This Row],[DATE]])</f>
        <v>2021</v>
      </c>
    </row>
    <row r="251" spans="1:17" x14ac:dyDescent="0.2">
      <c r="A251" s="8">
        <v>44548</v>
      </c>
      <c r="B251" s="9" t="s">
        <v>12</v>
      </c>
      <c r="C251" s="10">
        <v>2</v>
      </c>
      <c r="D251" s="10" t="s">
        <v>108</v>
      </c>
      <c r="E251" s="10" t="s">
        <v>107</v>
      </c>
      <c r="F251" s="11">
        <v>0</v>
      </c>
      <c r="G251" t="str">
        <f>VLOOKUP(InputData[[#This Row],[PRODUCT ID]],MasterData[],2,0)</f>
        <v>Product03</v>
      </c>
      <c r="H251" t="str">
        <f>VLOOKUP(InputData[[#This Row],[PRODUCT ID]],MasterData[],3,0)</f>
        <v>Category01</v>
      </c>
      <c r="I251" t="str">
        <f t="shared" ca="1" si="3"/>
        <v>ON</v>
      </c>
      <c r="J251" t="str">
        <f>VLOOKUP(InputData[[#This Row],[PRODUCT ID]],MasterData[],4,0)</f>
        <v>Kg</v>
      </c>
      <c r="K251" s="1">
        <f>VLOOKUP(InputData[[#This Row],[PRODUCT ID]],MasterData[],5,0)</f>
        <v>71</v>
      </c>
      <c r="L251" s="1">
        <f>VLOOKUP(InputData[[#This Row],[PRODUCT ID]],MasterData[],6,0)</f>
        <v>80.94</v>
      </c>
      <c r="M251" s="1">
        <f>(InputData[[#This Row],[BUYING PRICE]]*InputData[[#This Row],[QUANTITY]])</f>
        <v>142</v>
      </c>
      <c r="N251" s="1">
        <f>(InputData[[#This Row],[SELLING PRICE]]*InputData[[#This Row],[QUANTITY]])*(1-InputData[[#This Row],[DISCOUNT %]])</f>
        <v>161.88</v>
      </c>
      <c r="O251">
        <f>DAY(InputData[[#This Row],[DATE]])</f>
        <v>18</v>
      </c>
      <c r="P251" t="str">
        <f>TEXT(InputData[[#This Row],[DATE]], "mmm")</f>
        <v>Dec</v>
      </c>
      <c r="Q251">
        <f>YEAR(InputData[[#This Row],[DATE]])</f>
        <v>2021</v>
      </c>
    </row>
    <row r="252" spans="1:17" x14ac:dyDescent="0.2">
      <c r="A252" s="8">
        <v>44548</v>
      </c>
      <c r="B252" s="9" t="s">
        <v>52</v>
      </c>
      <c r="C252" s="10">
        <v>8</v>
      </c>
      <c r="D252" s="10" t="s">
        <v>106</v>
      </c>
      <c r="E252" s="10" t="s">
        <v>107</v>
      </c>
      <c r="F252" s="11">
        <v>0</v>
      </c>
      <c r="G252" t="str">
        <f>VLOOKUP(InputData[[#This Row],[PRODUCT ID]],MasterData[],2,0)</f>
        <v>Product22</v>
      </c>
      <c r="H252" t="str">
        <f>VLOOKUP(InputData[[#This Row],[PRODUCT ID]],MasterData[],3,0)</f>
        <v>Category03</v>
      </c>
      <c r="I252" t="str">
        <f t="shared" ca="1" si="3"/>
        <v>SK</v>
      </c>
      <c r="J252" t="str">
        <f>VLOOKUP(InputData[[#This Row],[PRODUCT ID]],MasterData[],4,0)</f>
        <v>Ft</v>
      </c>
      <c r="K252" s="1">
        <f>VLOOKUP(InputData[[#This Row],[PRODUCT ID]],MasterData[],5,0)</f>
        <v>121</v>
      </c>
      <c r="L252" s="1">
        <f>VLOOKUP(InputData[[#This Row],[PRODUCT ID]],MasterData[],6,0)</f>
        <v>141.57</v>
      </c>
      <c r="M252" s="1">
        <f>(InputData[[#This Row],[BUYING PRICE]]*InputData[[#This Row],[QUANTITY]])</f>
        <v>968</v>
      </c>
      <c r="N252" s="1">
        <f>(InputData[[#This Row],[SELLING PRICE]]*InputData[[#This Row],[QUANTITY]])*(1-InputData[[#This Row],[DISCOUNT %]])</f>
        <v>1132.56</v>
      </c>
      <c r="O252">
        <f>DAY(InputData[[#This Row],[DATE]])</f>
        <v>18</v>
      </c>
      <c r="P252" t="str">
        <f>TEXT(InputData[[#This Row],[DATE]], "mmm")</f>
        <v>Dec</v>
      </c>
      <c r="Q252">
        <f>YEAR(InputData[[#This Row],[DATE]])</f>
        <v>2021</v>
      </c>
    </row>
    <row r="253" spans="1:17" x14ac:dyDescent="0.2">
      <c r="A253" s="8">
        <v>44549</v>
      </c>
      <c r="B253" s="9" t="s">
        <v>54</v>
      </c>
      <c r="C253" s="10">
        <v>12</v>
      </c>
      <c r="D253" s="10" t="s">
        <v>108</v>
      </c>
      <c r="E253" s="10" t="s">
        <v>106</v>
      </c>
      <c r="F253" s="11">
        <v>0</v>
      </c>
      <c r="G253" t="str">
        <f>VLOOKUP(InputData[[#This Row],[PRODUCT ID]],MasterData[],2,0)</f>
        <v>Product23</v>
      </c>
      <c r="H253" t="str">
        <f>VLOOKUP(InputData[[#This Row],[PRODUCT ID]],MasterData[],3,0)</f>
        <v>Category03</v>
      </c>
      <c r="I253" t="str">
        <f t="shared" ca="1" si="3"/>
        <v>MB</v>
      </c>
      <c r="J253" t="str">
        <f>VLOOKUP(InputData[[#This Row],[PRODUCT ID]],MasterData[],4,0)</f>
        <v>Ft</v>
      </c>
      <c r="K253" s="1">
        <f>VLOOKUP(InputData[[#This Row],[PRODUCT ID]],MasterData[],5,0)</f>
        <v>141</v>
      </c>
      <c r="L253" s="1">
        <f>VLOOKUP(InputData[[#This Row],[PRODUCT ID]],MasterData[],6,0)</f>
        <v>149.46</v>
      </c>
      <c r="M253" s="1">
        <f>(InputData[[#This Row],[BUYING PRICE]]*InputData[[#This Row],[QUANTITY]])</f>
        <v>1692</v>
      </c>
      <c r="N253" s="1">
        <f>(InputData[[#This Row],[SELLING PRICE]]*InputData[[#This Row],[QUANTITY]])*(1-InputData[[#This Row],[DISCOUNT %]])</f>
        <v>1793.52</v>
      </c>
      <c r="O253">
        <f>DAY(InputData[[#This Row],[DATE]])</f>
        <v>19</v>
      </c>
      <c r="P253" t="str">
        <f>TEXT(InputData[[#This Row],[DATE]], "mmm")</f>
        <v>Dec</v>
      </c>
      <c r="Q253">
        <f>YEAR(InputData[[#This Row],[DATE]])</f>
        <v>2021</v>
      </c>
    </row>
    <row r="254" spans="1:17" x14ac:dyDescent="0.2">
      <c r="A254" s="8">
        <v>44549</v>
      </c>
      <c r="B254" s="9" t="s">
        <v>67</v>
      </c>
      <c r="C254" s="10">
        <v>3</v>
      </c>
      <c r="D254" s="10" t="s">
        <v>105</v>
      </c>
      <c r="E254" s="10" t="s">
        <v>106</v>
      </c>
      <c r="F254" s="11">
        <v>0</v>
      </c>
      <c r="G254" t="str">
        <f>VLOOKUP(InputData[[#This Row],[PRODUCT ID]],MasterData[],2,0)</f>
        <v>Product29</v>
      </c>
      <c r="H254" t="str">
        <f>VLOOKUP(InputData[[#This Row],[PRODUCT ID]],MasterData[],3,0)</f>
        <v>Category04</v>
      </c>
      <c r="I254" t="str">
        <f t="shared" ca="1" si="3"/>
        <v>ON</v>
      </c>
      <c r="J254" t="str">
        <f>VLOOKUP(InputData[[#This Row],[PRODUCT ID]],MasterData[],4,0)</f>
        <v>Lt</v>
      </c>
      <c r="K254" s="1">
        <f>VLOOKUP(InputData[[#This Row],[PRODUCT ID]],MasterData[],5,0)</f>
        <v>47</v>
      </c>
      <c r="L254" s="1">
        <f>VLOOKUP(InputData[[#This Row],[PRODUCT ID]],MasterData[],6,0)</f>
        <v>53.11</v>
      </c>
      <c r="M254" s="1">
        <f>(InputData[[#This Row],[BUYING PRICE]]*InputData[[#This Row],[QUANTITY]])</f>
        <v>141</v>
      </c>
      <c r="N254" s="1">
        <f>(InputData[[#This Row],[SELLING PRICE]]*InputData[[#This Row],[QUANTITY]])*(1-InputData[[#This Row],[DISCOUNT %]])</f>
        <v>159.32999999999998</v>
      </c>
      <c r="O254">
        <f>DAY(InputData[[#This Row],[DATE]])</f>
        <v>19</v>
      </c>
      <c r="P254" t="str">
        <f>TEXT(InputData[[#This Row],[DATE]], "mmm")</f>
        <v>Dec</v>
      </c>
      <c r="Q254">
        <f>YEAR(InputData[[#This Row],[DATE]])</f>
        <v>2021</v>
      </c>
    </row>
    <row r="255" spans="1:17" x14ac:dyDescent="0.2">
      <c r="A255" s="8">
        <v>44549</v>
      </c>
      <c r="B255" s="9" t="s">
        <v>29</v>
      </c>
      <c r="C255" s="10">
        <v>10</v>
      </c>
      <c r="D255" s="10" t="s">
        <v>106</v>
      </c>
      <c r="E255" s="10" t="s">
        <v>106</v>
      </c>
      <c r="F255" s="11">
        <v>0</v>
      </c>
      <c r="G255" t="str">
        <f>VLOOKUP(InputData[[#This Row],[PRODUCT ID]],MasterData[],2,0)</f>
        <v>Product11</v>
      </c>
      <c r="H255" t="str">
        <f>VLOOKUP(InputData[[#This Row],[PRODUCT ID]],MasterData[],3,0)</f>
        <v>Category02</v>
      </c>
      <c r="I255" t="str">
        <f t="shared" ca="1" si="3"/>
        <v>ON</v>
      </c>
      <c r="J255" t="str">
        <f>VLOOKUP(InputData[[#This Row],[PRODUCT ID]],MasterData[],4,0)</f>
        <v>Lt</v>
      </c>
      <c r="K255" s="1">
        <f>VLOOKUP(InputData[[#This Row],[PRODUCT ID]],MasterData[],5,0)</f>
        <v>44</v>
      </c>
      <c r="L255" s="1">
        <f>VLOOKUP(InputData[[#This Row],[PRODUCT ID]],MasterData[],6,0)</f>
        <v>48.4</v>
      </c>
      <c r="M255" s="1">
        <f>(InputData[[#This Row],[BUYING PRICE]]*InputData[[#This Row],[QUANTITY]])</f>
        <v>440</v>
      </c>
      <c r="N255" s="1">
        <f>(InputData[[#This Row],[SELLING PRICE]]*InputData[[#This Row],[QUANTITY]])*(1-InputData[[#This Row],[DISCOUNT %]])</f>
        <v>484</v>
      </c>
      <c r="O255">
        <f>DAY(InputData[[#This Row],[DATE]])</f>
        <v>19</v>
      </c>
      <c r="P255" t="str">
        <f>TEXT(InputData[[#This Row],[DATE]], "mmm")</f>
        <v>Dec</v>
      </c>
      <c r="Q255">
        <f>YEAR(InputData[[#This Row],[DATE]])</f>
        <v>2021</v>
      </c>
    </row>
    <row r="256" spans="1:17" x14ac:dyDescent="0.2">
      <c r="A256" s="8">
        <v>44550</v>
      </c>
      <c r="B256" s="9" t="s">
        <v>31</v>
      </c>
      <c r="C256" s="10">
        <v>14</v>
      </c>
      <c r="D256" s="10" t="s">
        <v>108</v>
      </c>
      <c r="E256" s="10" t="s">
        <v>106</v>
      </c>
      <c r="F256" s="11">
        <v>0</v>
      </c>
      <c r="G256" t="str">
        <f>VLOOKUP(InputData[[#This Row],[PRODUCT ID]],MasterData[],2,0)</f>
        <v>Product12</v>
      </c>
      <c r="H256" t="str">
        <f>VLOOKUP(InputData[[#This Row],[PRODUCT ID]],MasterData[],3,0)</f>
        <v>Category02</v>
      </c>
      <c r="I256" t="str">
        <f t="shared" ca="1" si="3"/>
        <v>BC</v>
      </c>
      <c r="J256" t="str">
        <f>VLOOKUP(InputData[[#This Row],[PRODUCT ID]],MasterData[],4,0)</f>
        <v>Kg</v>
      </c>
      <c r="K256" s="1">
        <f>VLOOKUP(InputData[[#This Row],[PRODUCT ID]],MasterData[],5,0)</f>
        <v>73</v>
      </c>
      <c r="L256" s="1">
        <f>VLOOKUP(InputData[[#This Row],[PRODUCT ID]],MasterData[],6,0)</f>
        <v>94.17</v>
      </c>
      <c r="M256" s="1">
        <f>(InputData[[#This Row],[BUYING PRICE]]*InputData[[#This Row],[QUANTITY]])</f>
        <v>1022</v>
      </c>
      <c r="N256" s="1">
        <f>(InputData[[#This Row],[SELLING PRICE]]*InputData[[#This Row],[QUANTITY]])*(1-InputData[[#This Row],[DISCOUNT %]])</f>
        <v>1318.38</v>
      </c>
      <c r="O256">
        <f>DAY(InputData[[#This Row],[DATE]])</f>
        <v>20</v>
      </c>
      <c r="P256" t="str">
        <f>TEXT(InputData[[#This Row],[DATE]], "mmm")</f>
        <v>Dec</v>
      </c>
      <c r="Q256">
        <f>YEAR(InputData[[#This Row],[DATE]])</f>
        <v>2021</v>
      </c>
    </row>
    <row r="257" spans="1:17" x14ac:dyDescent="0.2">
      <c r="A257" s="8">
        <v>44551</v>
      </c>
      <c r="B257" s="9" t="s">
        <v>60</v>
      </c>
      <c r="C257" s="10">
        <v>10</v>
      </c>
      <c r="D257" s="10" t="s">
        <v>106</v>
      </c>
      <c r="E257" s="10" t="s">
        <v>107</v>
      </c>
      <c r="F257" s="11">
        <v>0</v>
      </c>
      <c r="G257" t="str">
        <f>VLOOKUP(InputData[[#This Row],[PRODUCT ID]],MasterData[],2,0)</f>
        <v>Product26</v>
      </c>
      <c r="H257" t="str">
        <f>VLOOKUP(InputData[[#This Row],[PRODUCT ID]],MasterData[],3,0)</f>
        <v>Category04</v>
      </c>
      <c r="I257" t="str">
        <f t="shared" ca="1" si="3"/>
        <v>ON</v>
      </c>
      <c r="J257" t="str">
        <f>VLOOKUP(InputData[[#This Row],[PRODUCT ID]],MasterData[],4,0)</f>
        <v>No.</v>
      </c>
      <c r="K257" s="1">
        <f>VLOOKUP(InputData[[#This Row],[PRODUCT ID]],MasterData[],5,0)</f>
        <v>18</v>
      </c>
      <c r="L257" s="1">
        <f>VLOOKUP(InputData[[#This Row],[PRODUCT ID]],MasterData[],6,0)</f>
        <v>24.66</v>
      </c>
      <c r="M257" s="1">
        <f>(InputData[[#This Row],[BUYING PRICE]]*InputData[[#This Row],[QUANTITY]])</f>
        <v>180</v>
      </c>
      <c r="N257" s="1">
        <f>(InputData[[#This Row],[SELLING PRICE]]*InputData[[#This Row],[QUANTITY]])*(1-InputData[[#This Row],[DISCOUNT %]])</f>
        <v>246.6</v>
      </c>
      <c r="O257">
        <f>DAY(InputData[[#This Row],[DATE]])</f>
        <v>21</v>
      </c>
      <c r="P257" t="str">
        <f>TEXT(InputData[[#This Row],[DATE]], "mmm")</f>
        <v>Dec</v>
      </c>
      <c r="Q257">
        <f>YEAR(InputData[[#This Row],[DATE]])</f>
        <v>2021</v>
      </c>
    </row>
    <row r="258" spans="1:17" x14ac:dyDescent="0.2">
      <c r="A258" s="8">
        <v>44554</v>
      </c>
      <c r="B258" s="9" t="s">
        <v>94</v>
      </c>
      <c r="C258" s="10">
        <v>8</v>
      </c>
      <c r="D258" s="10" t="s">
        <v>105</v>
      </c>
      <c r="E258" s="10" t="s">
        <v>107</v>
      </c>
      <c r="F258" s="11">
        <v>0</v>
      </c>
      <c r="G258" t="str">
        <f>VLOOKUP(InputData[[#This Row],[PRODUCT ID]],MasterData[],2,0)</f>
        <v>Product42</v>
      </c>
      <c r="H258" t="str">
        <f>VLOOKUP(InputData[[#This Row],[PRODUCT ID]],MasterData[],3,0)</f>
        <v>Category05</v>
      </c>
      <c r="I258" t="str">
        <f t="shared" ref="I258:I321" ca="1" si="4">CHOOSE(RANDBETWEEN(1,5),"SK","ON","BC","MB","QC")</f>
        <v>BC</v>
      </c>
      <c r="J258" t="str">
        <f>VLOOKUP(InputData[[#This Row],[PRODUCT ID]],MasterData[],4,0)</f>
        <v>Ft</v>
      </c>
      <c r="K258" s="1">
        <f>VLOOKUP(InputData[[#This Row],[PRODUCT ID]],MasterData[],5,0)</f>
        <v>120</v>
      </c>
      <c r="L258" s="1">
        <f>VLOOKUP(InputData[[#This Row],[PRODUCT ID]],MasterData[],6,0)</f>
        <v>162</v>
      </c>
      <c r="M258" s="1">
        <f>(InputData[[#This Row],[BUYING PRICE]]*InputData[[#This Row],[QUANTITY]])</f>
        <v>960</v>
      </c>
      <c r="N258" s="1">
        <f>(InputData[[#This Row],[SELLING PRICE]]*InputData[[#This Row],[QUANTITY]])*(1-InputData[[#This Row],[DISCOUNT %]])</f>
        <v>1296</v>
      </c>
      <c r="O258">
        <f>DAY(InputData[[#This Row],[DATE]])</f>
        <v>24</v>
      </c>
      <c r="P258" t="str">
        <f>TEXT(InputData[[#This Row],[DATE]], "mmm")</f>
        <v>Dec</v>
      </c>
      <c r="Q258">
        <f>YEAR(InputData[[#This Row],[DATE]])</f>
        <v>2021</v>
      </c>
    </row>
    <row r="259" spans="1:17" x14ac:dyDescent="0.2">
      <c r="A259" s="8">
        <v>44554</v>
      </c>
      <c r="B259" s="9" t="s">
        <v>81</v>
      </c>
      <c r="C259" s="10">
        <v>8</v>
      </c>
      <c r="D259" s="10" t="s">
        <v>105</v>
      </c>
      <c r="E259" s="10" t="s">
        <v>106</v>
      </c>
      <c r="F259" s="11">
        <v>0</v>
      </c>
      <c r="G259" t="str">
        <f>VLOOKUP(InputData[[#This Row],[PRODUCT ID]],MasterData[],2,0)</f>
        <v>Product36</v>
      </c>
      <c r="H259" t="str">
        <f>VLOOKUP(InputData[[#This Row],[PRODUCT ID]],MasterData[],3,0)</f>
        <v>Category04</v>
      </c>
      <c r="I259" t="str">
        <f t="shared" ca="1" si="4"/>
        <v>BC</v>
      </c>
      <c r="J259" t="str">
        <f>VLOOKUP(InputData[[#This Row],[PRODUCT ID]],MasterData[],4,0)</f>
        <v>Kg</v>
      </c>
      <c r="K259" s="1">
        <f>VLOOKUP(InputData[[#This Row],[PRODUCT ID]],MasterData[],5,0)</f>
        <v>90</v>
      </c>
      <c r="L259" s="1">
        <f>VLOOKUP(InputData[[#This Row],[PRODUCT ID]],MasterData[],6,0)</f>
        <v>96.3</v>
      </c>
      <c r="M259" s="1">
        <f>(InputData[[#This Row],[BUYING PRICE]]*InputData[[#This Row],[QUANTITY]])</f>
        <v>720</v>
      </c>
      <c r="N259" s="1">
        <f>(InputData[[#This Row],[SELLING PRICE]]*InputData[[#This Row],[QUANTITY]])*(1-InputData[[#This Row],[DISCOUNT %]])</f>
        <v>770.4</v>
      </c>
      <c r="O259">
        <f>DAY(InputData[[#This Row],[DATE]])</f>
        <v>24</v>
      </c>
      <c r="P259" t="str">
        <f>TEXT(InputData[[#This Row],[DATE]], "mmm")</f>
        <v>Dec</v>
      </c>
      <c r="Q259">
        <f>YEAR(InputData[[#This Row],[DATE]])</f>
        <v>2021</v>
      </c>
    </row>
    <row r="260" spans="1:17" x14ac:dyDescent="0.2">
      <c r="A260" s="8">
        <v>44556</v>
      </c>
      <c r="B260" s="9" t="s">
        <v>92</v>
      </c>
      <c r="C260" s="10">
        <v>14</v>
      </c>
      <c r="D260" s="10" t="s">
        <v>106</v>
      </c>
      <c r="E260" s="10" t="s">
        <v>107</v>
      </c>
      <c r="F260" s="11">
        <v>0</v>
      </c>
      <c r="G260" t="str">
        <f>VLOOKUP(InputData[[#This Row],[PRODUCT ID]],MasterData[],2,0)</f>
        <v>Product41</v>
      </c>
      <c r="H260" t="str">
        <f>VLOOKUP(InputData[[#This Row],[PRODUCT ID]],MasterData[],3,0)</f>
        <v>Category05</v>
      </c>
      <c r="I260" t="str">
        <f t="shared" ca="1" si="4"/>
        <v>BC</v>
      </c>
      <c r="J260" t="str">
        <f>VLOOKUP(InputData[[#This Row],[PRODUCT ID]],MasterData[],4,0)</f>
        <v>Ft</v>
      </c>
      <c r="K260" s="1">
        <f>VLOOKUP(InputData[[#This Row],[PRODUCT ID]],MasterData[],5,0)</f>
        <v>138</v>
      </c>
      <c r="L260" s="1">
        <f>VLOOKUP(InputData[[#This Row],[PRODUCT ID]],MasterData[],6,0)</f>
        <v>173.88</v>
      </c>
      <c r="M260" s="1">
        <f>(InputData[[#This Row],[BUYING PRICE]]*InputData[[#This Row],[QUANTITY]])</f>
        <v>1932</v>
      </c>
      <c r="N260" s="1">
        <f>(InputData[[#This Row],[SELLING PRICE]]*InputData[[#This Row],[QUANTITY]])*(1-InputData[[#This Row],[DISCOUNT %]])</f>
        <v>2434.3199999999997</v>
      </c>
      <c r="O260">
        <f>DAY(InputData[[#This Row],[DATE]])</f>
        <v>26</v>
      </c>
      <c r="P260" t="str">
        <f>TEXT(InputData[[#This Row],[DATE]], "mmm")</f>
        <v>Dec</v>
      </c>
      <c r="Q260">
        <f>YEAR(InputData[[#This Row],[DATE]])</f>
        <v>2021</v>
      </c>
    </row>
    <row r="261" spans="1:17" x14ac:dyDescent="0.2">
      <c r="A261" s="8">
        <v>44557</v>
      </c>
      <c r="B261" s="9" t="s">
        <v>67</v>
      </c>
      <c r="C261" s="10">
        <v>14</v>
      </c>
      <c r="D261" s="10" t="s">
        <v>108</v>
      </c>
      <c r="E261" s="10" t="s">
        <v>107</v>
      </c>
      <c r="F261" s="11">
        <v>0</v>
      </c>
      <c r="G261" t="str">
        <f>VLOOKUP(InputData[[#This Row],[PRODUCT ID]],MasterData[],2,0)</f>
        <v>Product29</v>
      </c>
      <c r="H261" t="str">
        <f>VLOOKUP(InputData[[#This Row],[PRODUCT ID]],MasterData[],3,0)</f>
        <v>Category04</v>
      </c>
      <c r="I261" t="str">
        <f t="shared" ca="1" si="4"/>
        <v>ON</v>
      </c>
      <c r="J261" t="str">
        <f>VLOOKUP(InputData[[#This Row],[PRODUCT ID]],MasterData[],4,0)</f>
        <v>Lt</v>
      </c>
      <c r="K261" s="1">
        <f>VLOOKUP(InputData[[#This Row],[PRODUCT ID]],MasterData[],5,0)</f>
        <v>47</v>
      </c>
      <c r="L261" s="1">
        <f>VLOOKUP(InputData[[#This Row],[PRODUCT ID]],MasterData[],6,0)</f>
        <v>53.11</v>
      </c>
      <c r="M261" s="1">
        <f>(InputData[[#This Row],[BUYING PRICE]]*InputData[[#This Row],[QUANTITY]])</f>
        <v>658</v>
      </c>
      <c r="N261" s="1">
        <f>(InputData[[#This Row],[SELLING PRICE]]*InputData[[#This Row],[QUANTITY]])*(1-InputData[[#This Row],[DISCOUNT %]])</f>
        <v>743.54</v>
      </c>
      <c r="O261">
        <f>DAY(InputData[[#This Row],[DATE]])</f>
        <v>27</v>
      </c>
      <c r="P261" t="str">
        <f>TEXT(InputData[[#This Row],[DATE]], "mmm")</f>
        <v>Dec</v>
      </c>
      <c r="Q261">
        <f>YEAR(InputData[[#This Row],[DATE]])</f>
        <v>2021</v>
      </c>
    </row>
    <row r="262" spans="1:17" x14ac:dyDescent="0.2">
      <c r="A262" s="8">
        <v>44558</v>
      </c>
      <c r="B262" s="9" t="s">
        <v>67</v>
      </c>
      <c r="C262" s="10">
        <v>6</v>
      </c>
      <c r="D262" s="10" t="s">
        <v>108</v>
      </c>
      <c r="E262" s="10" t="s">
        <v>107</v>
      </c>
      <c r="F262" s="11">
        <v>0</v>
      </c>
      <c r="G262" t="str">
        <f>VLOOKUP(InputData[[#This Row],[PRODUCT ID]],MasterData[],2,0)</f>
        <v>Product29</v>
      </c>
      <c r="H262" t="str">
        <f>VLOOKUP(InputData[[#This Row],[PRODUCT ID]],MasterData[],3,0)</f>
        <v>Category04</v>
      </c>
      <c r="I262" t="str">
        <f t="shared" ca="1" si="4"/>
        <v>MB</v>
      </c>
      <c r="J262" t="str">
        <f>VLOOKUP(InputData[[#This Row],[PRODUCT ID]],MasterData[],4,0)</f>
        <v>Lt</v>
      </c>
      <c r="K262" s="1">
        <f>VLOOKUP(InputData[[#This Row],[PRODUCT ID]],MasterData[],5,0)</f>
        <v>47</v>
      </c>
      <c r="L262" s="1">
        <f>VLOOKUP(InputData[[#This Row],[PRODUCT ID]],MasterData[],6,0)</f>
        <v>53.11</v>
      </c>
      <c r="M262" s="1">
        <f>(InputData[[#This Row],[BUYING PRICE]]*InputData[[#This Row],[QUANTITY]])</f>
        <v>282</v>
      </c>
      <c r="N262" s="1">
        <f>(InputData[[#This Row],[SELLING PRICE]]*InputData[[#This Row],[QUANTITY]])*(1-InputData[[#This Row],[DISCOUNT %]])</f>
        <v>318.65999999999997</v>
      </c>
      <c r="O262">
        <f>DAY(InputData[[#This Row],[DATE]])</f>
        <v>28</v>
      </c>
      <c r="P262" t="str">
        <f>TEXT(InputData[[#This Row],[DATE]], "mmm")</f>
        <v>Dec</v>
      </c>
      <c r="Q262">
        <f>YEAR(InputData[[#This Row],[DATE]])</f>
        <v>2021</v>
      </c>
    </row>
    <row r="263" spans="1:17" x14ac:dyDescent="0.2">
      <c r="A263" s="8">
        <v>44560</v>
      </c>
      <c r="B263" s="9" t="s">
        <v>26</v>
      </c>
      <c r="C263" s="10">
        <v>13</v>
      </c>
      <c r="D263" s="10" t="s">
        <v>106</v>
      </c>
      <c r="E263" s="10" t="s">
        <v>106</v>
      </c>
      <c r="F263" s="11">
        <v>0</v>
      </c>
      <c r="G263" t="str">
        <f>VLOOKUP(InputData[[#This Row],[PRODUCT ID]],MasterData[],2,0)</f>
        <v>Product10</v>
      </c>
      <c r="H263" t="str">
        <f>VLOOKUP(InputData[[#This Row],[PRODUCT ID]],MasterData[],3,0)</f>
        <v>Category02</v>
      </c>
      <c r="I263" t="str">
        <f t="shared" ca="1" si="4"/>
        <v>MB</v>
      </c>
      <c r="J263" t="str">
        <f>VLOOKUP(InputData[[#This Row],[PRODUCT ID]],MasterData[],4,0)</f>
        <v>Ft</v>
      </c>
      <c r="K263" s="1">
        <f>VLOOKUP(InputData[[#This Row],[PRODUCT ID]],MasterData[],5,0)</f>
        <v>148</v>
      </c>
      <c r="L263" s="1">
        <f>VLOOKUP(InputData[[#This Row],[PRODUCT ID]],MasterData[],6,0)</f>
        <v>164.28</v>
      </c>
      <c r="M263" s="1">
        <f>(InputData[[#This Row],[BUYING PRICE]]*InputData[[#This Row],[QUANTITY]])</f>
        <v>1924</v>
      </c>
      <c r="N263" s="1">
        <f>(InputData[[#This Row],[SELLING PRICE]]*InputData[[#This Row],[QUANTITY]])*(1-InputData[[#This Row],[DISCOUNT %]])</f>
        <v>2135.64</v>
      </c>
      <c r="O263">
        <f>DAY(InputData[[#This Row],[DATE]])</f>
        <v>30</v>
      </c>
      <c r="P263" t="str">
        <f>TEXT(InputData[[#This Row],[DATE]], "mmm")</f>
        <v>Dec</v>
      </c>
      <c r="Q263">
        <f>YEAR(InputData[[#This Row],[DATE]])</f>
        <v>2021</v>
      </c>
    </row>
    <row r="264" spans="1:17" x14ac:dyDescent="0.2">
      <c r="A264" s="8">
        <v>44562</v>
      </c>
      <c r="B264" s="9" t="s">
        <v>52</v>
      </c>
      <c r="C264" s="10">
        <v>1</v>
      </c>
      <c r="D264" s="10" t="s">
        <v>105</v>
      </c>
      <c r="E264" s="10" t="s">
        <v>107</v>
      </c>
      <c r="F264" s="11">
        <v>0</v>
      </c>
      <c r="G264" t="str">
        <f>VLOOKUP(InputData[[#This Row],[PRODUCT ID]],MasterData[],2,0)</f>
        <v>Product22</v>
      </c>
      <c r="H264" t="str">
        <f>VLOOKUP(InputData[[#This Row],[PRODUCT ID]],MasterData[],3,0)</f>
        <v>Category03</v>
      </c>
      <c r="I264" t="str">
        <f t="shared" ca="1" si="4"/>
        <v>MB</v>
      </c>
      <c r="J264" t="str">
        <f>VLOOKUP(InputData[[#This Row],[PRODUCT ID]],MasterData[],4,0)</f>
        <v>Ft</v>
      </c>
      <c r="K264" s="1">
        <f>VLOOKUP(InputData[[#This Row],[PRODUCT ID]],MasterData[],5,0)</f>
        <v>121</v>
      </c>
      <c r="L264" s="1">
        <f>VLOOKUP(InputData[[#This Row],[PRODUCT ID]],MasterData[],6,0)</f>
        <v>141.57</v>
      </c>
      <c r="M264" s="1">
        <f>(InputData[[#This Row],[BUYING PRICE]]*InputData[[#This Row],[QUANTITY]])</f>
        <v>121</v>
      </c>
      <c r="N264" s="1">
        <f>(InputData[[#This Row],[SELLING PRICE]]*InputData[[#This Row],[QUANTITY]])*(1-InputData[[#This Row],[DISCOUNT %]])</f>
        <v>141.57</v>
      </c>
      <c r="O264">
        <f>DAY(InputData[[#This Row],[DATE]])</f>
        <v>1</v>
      </c>
      <c r="P264" t="str">
        <f>TEXT(InputData[[#This Row],[DATE]], "mmm")</f>
        <v>Jan</v>
      </c>
      <c r="Q264">
        <f>YEAR(InputData[[#This Row],[DATE]])</f>
        <v>2022</v>
      </c>
    </row>
    <row r="265" spans="1:17" x14ac:dyDescent="0.2">
      <c r="A265" s="8">
        <v>44563</v>
      </c>
      <c r="B265" s="9" t="s">
        <v>26</v>
      </c>
      <c r="C265" s="10">
        <v>7</v>
      </c>
      <c r="D265" s="10" t="s">
        <v>108</v>
      </c>
      <c r="E265" s="10" t="s">
        <v>107</v>
      </c>
      <c r="F265" s="11">
        <v>0</v>
      </c>
      <c r="G265" t="str">
        <f>VLOOKUP(InputData[[#This Row],[PRODUCT ID]],MasterData[],2,0)</f>
        <v>Product10</v>
      </c>
      <c r="H265" t="str">
        <f>VLOOKUP(InputData[[#This Row],[PRODUCT ID]],MasterData[],3,0)</f>
        <v>Category02</v>
      </c>
      <c r="I265" t="str">
        <f t="shared" ca="1" si="4"/>
        <v>BC</v>
      </c>
      <c r="J265" t="str">
        <f>VLOOKUP(InputData[[#This Row],[PRODUCT ID]],MasterData[],4,0)</f>
        <v>Ft</v>
      </c>
      <c r="K265" s="1">
        <f>VLOOKUP(InputData[[#This Row],[PRODUCT ID]],MasterData[],5,0)</f>
        <v>148</v>
      </c>
      <c r="L265" s="1">
        <f>VLOOKUP(InputData[[#This Row],[PRODUCT ID]],MasterData[],6,0)</f>
        <v>164.28</v>
      </c>
      <c r="M265" s="1">
        <f>(InputData[[#This Row],[BUYING PRICE]]*InputData[[#This Row],[QUANTITY]])</f>
        <v>1036</v>
      </c>
      <c r="N265" s="1">
        <f>(InputData[[#This Row],[SELLING PRICE]]*InputData[[#This Row],[QUANTITY]])*(1-InputData[[#This Row],[DISCOUNT %]])</f>
        <v>1149.96</v>
      </c>
      <c r="O265">
        <f>DAY(InputData[[#This Row],[DATE]])</f>
        <v>2</v>
      </c>
      <c r="P265" t="str">
        <f>TEXT(InputData[[#This Row],[DATE]], "mmm")</f>
        <v>Jan</v>
      </c>
      <c r="Q265">
        <f>YEAR(InputData[[#This Row],[DATE]])</f>
        <v>2022</v>
      </c>
    </row>
    <row r="266" spans="1:17" x14ac:dyDescent="0.2">
      <c r="A266" s="8">
        <v>44563</v>
      </c>
      <c r="B266" s="9" t="s">
        <v>37</v>
      </c>
      <c r="C266" s="10">
        <v>2</v>
      </c>
      <c r="D266" s="10" t="s">
        <v>106</v>
      </c>
      <c r="E266" s="10" t="s">
        <v>107</v>
      </c>
      <c r="F266" s="11">
        <v>0</v>
      </c>
      <c r="G266" t="str">
        <f>VLOOKUP(InputData[[#This Row],[PRODUCT ID]],MasterData[],2,0)</f>
        <v>Product15</v>
      </c>
      <c r="H266" t="str">
        <f>VLOOKUP(InputData[[#This Row],[PRODUCT ID]],MasterData[],3,0)</f>
        <v>Category02</v>
      </c>
      <c r="I266" t="str">
        <f t="shared" ca="1" si="4"/>
        <v>BC</v>
      </c>
      <c r="J266" t="str">
        <f>VLOOKUP(InputData[[#This Row],[PRODUCT ID]],MasterData[],4,0)</f>
        <v>No.</v>
      </c>
      <c r="K266" s="1">
        <f>VLOOKUP(InputData[[#This Row],[PRODUCT ID]],MasterData[],5,0)</f>
        <v>12</v>
      </c>
      <c r="L266" s="1">
        <f>VLOOKUP(InputData[[#This Row],[PRODUCT ID]],MasterData[],6,0)</f>
        <v>15.719999999999999</v>
      </c>
      <c r="M266" s="1">
        <f>(InputData[[#This Row],[BUYING PRICE]]*InputData[[#This Row],[QUANTITY]])</f>
        <v>24</v>
      </c>
      <c r="N266" s="1">
        <f>(InputData[[#This Row],[SELLING PRICE]]*InputData[[#This Row],[QUANTITY]])*(1-InputData[[#This Row],[DISCOUNT %]])</f>
        <v>31.439999999999998</v>
      </c>
      <c r="O266">
        <f>DAY(InputData[[#This Row],[DATE]])</f>
        <v>2</v>
      </c>
      <c r="P266" t="str">
        <f>TEXT(InputData[[#This Row],[DATE]], "mmm")</f>
        <v>Jan</v>
      </c>
      <c r="Q266">
        <f>YEAR(InputData[[#This Row],[DATE]])</f>
        <v>2022</v>
      </c>
    </row>
    <row r="267" spans="1:17" x14ac:dyDescent="0.2">
      <c r="A267" s="8">
        <v>44563</v>
      </c>
      <c r="B267" s="9" t="s">
        <v>75</v>
      </c>
      <c r="C267" s="10">
        <v>1</v>
      </c>
      <c r="D267" s="10" t="s">
        <v>108</v>
      </c>
      <c r="E267" s="10" t="s">
        <v>107</v>
      </c>
      <c r="F267" s="11">
        <v>0</v>
      </c>
      <c r="G267" t="str">
        <f>VLOOKUP(InputData[[#This Row],[PRODUCT ID]],MasterData[],2,0)</f>
        <v>Product33</v>
      </c>
      <c r="H267" t="str">
        <f>VLOOKUP(InputData[[#This Row],[PRODUCT ID]],MasterData[],3,0)</f>
        <v>Category04</v>
      </c>
      <c r="I267" t="str">
        <f t="shared" ca="1" si="4"/>
        <v>QC</v>
      </c>
      <c r="J267" t="str">
        <f>VLOOKUP(InputData[[#This Row],[PRODUCT ID]],MasterData[],4,0)</f>
        <v>Kg</v>
      </c>
      <c r="K267" s="1">
        <f>VLOOKUP(InputData[[#This Row],[PRODUCT ID]],MasterData[],5,0)</f>
        <v>95</v>
      </c>
      <c r="L267" s="1">
        <f>VLOOKUP(InputData[[#This Row],[PRODUCT ID]],MasterData[],6,0)</f>
        <v>119.7</v>
      </c>
      <c r="M267" s="1">
        <f>(InputData[[#This Row],[BUYING PRICE]]*InputData[[#This Row],[QUANTITY]])</f>
        <v>95</v>
      </c>
      <c r="N267" s="1">
        <f>(InputData[[#This Row],[SELLING PRICE]]*InputData[[#This Row],[QUANTITY]])*(1-InputData[[#This Row],[DISCOUNT %]])</f>
        <v>119.7</v>
      </c>
      <c r="O267">
        <f>DAY(InputData[[#This Row],[DATE]])</f>
        <v>2</v>
      </c>
      <c r="P267" t="str">
        <f>TEXT(InputData[[#This Row],[DATE]], "mmm")</f>
        <v>Jan</v>
      </c>
      <c r="Q267">
        <f>YEAR(InputData[[#This Row],[DATE]])</f>
        <v>2022</v>
      </c>
    </row>
    <row r="268" spans="1:17" x14ac:dyDescent="0.2">
      <c r="A268" s="8">
        <v>44564</v>
      </c>
      <c r="B268" s="9" t="s">
        <v>96</v>
      </c>
      <c r="C268" s="10">
        <v>9</v>
      </c>
      <c r="D268" s="10" t="s">
        <v>108</v>
      </c>
      <c r="E268" s="10" t="s">
        <v>107</v>
      </c>
      <c r="F268" s="11">
        <v>0</v>
      </c>
      <c r="G268" t="str">
        <f>VLOOKUP(InputData[[#This Row],[PRODUCT ID]],MasterData[],2,0)</f>
        <v>Product43</v>
      </c>
      <c r="H268" t="str">
        <f>VLOOKUP(InputData[[#This Row],[PRODUCT ID]],MasterData[],3,0)</f>
        <v>Category05</v>
      </c>
      <c r="I268" t="str">
        <f t="shared" ca="1" si="4"/>
        <v>QC</v>
      </c>
      <c r="J268" t="str">
        <f>VLOOKUP(InputData[[#This Row],[PRODUCT ID]],MasterData[],4,0)</f>
        <v>Kg</v>
      </c>
      <c r="K268" s="1">
        <f>VLOOKUP(InputData[[#This Row],[PRODUCT ID]],MasterData[],5,0)</f>
        <v>67</v>
      </c>
      <c r="L268" s="1">
        <f>VLOOKUP(InputData[[#This Row],[PRODUCT ID]],MasterData[],6,0)</f>
        <v>83.08</v>
      </c>
      <c r="M268" s="1">
        <f>(InputData[[#This Row],[BUYING PRICE]]*InputData[[#This Row],[QUANTITY]])</f>
        <v>603</v>
      </c>
      <c r="N268" s="1">
        <f>(InputData[[#This Row],[SELLING PRICE]]*InputData[[#This Row],[QUANTITY]])*(1-InputData[[#This Row],[DISCOUNT %]])</f>
        <v>747.72</v>
      </c>
      <c r="O268">
        <f>DAY(InputData[[#This Row],[DATE]])</f>
        <v>3</v>
      </c>
      <c r="P268" t="str">
        <f>TEXT(InputData[[#This Row],[DATE]], "mmm")</f>
        <v>Jan</v>
      </c>
      <c r="Q268">
        <f>YEAR(InputData[[#This Row],[DATE]])</f>
        <v>2022</v>
      </c>
    </row>
    <row r="269" spans="1:17" x14ac:dyDescent="0.2">
      <c r="A269" s="8">
        <v>44565</v>
      </c>
      <c r="B269" s="9" t="s">
        <v>31</v>
      </c>
      <c r="C269" s="10">
        <v>8</v>
      </c>
      <c r="D269" s="10" t="s">
        <v>108</v>
      </c>
      <c r="E269" s="10" t="s">
        <v>106</v>
      </c>
      <c r="F269" s="11">
        <v>0</v>
      </c>
      <c r="G269" t="str">
        <f>VLOOKUP(InputData[[#This Row],[PRODUCT ID]],MasterData[],2,0)</f>
        <v>Product12</v>
      </c>
      <c r="H269" t="str">
        <f>VLOOKUP(InputData[[#This Row],[PRODUCT ID]],MasterData[],3,0)</f>
        <v>Category02</v>
      </c>
      <c r="I269" t="str">
        <f t="shared" ca="1" si="4"/>
        <v>ON</v>
      </c>
      <c r="J269" t="str">
        <f>VLOOKUP(InputData[[#This Row],[PRODUCT ID]],MasterData[],4,0)</f>
        <v>Kg</v>
      </c>
      <c r="K269" s="1">
        <f>VLOOKUP(InputData[[#This Row],[PRODUCT ID]],MasterData[],5,0)</f>
        <v>73</v>
      </c>
      <c r="L269" s="1">
        <f>VLOOKUP(InputData[[#This Row],[PRODUCT ID]],MasterData[],6,0)</f>
        <v>94.17</v>
      </c>
      <c r="M269" s="1">
        <f>(InputData[[#This Row],[BUYING PRICE]]*InputData[[#This Row],[QUANTITY]])</f>
        <v>584</v>
      </c>
      <c r="N269" s="1">
        <f>(InputData[[#This Row],[SELLING PRICE]]*InputData[[#This Row],[QUANTITY]])*(1-InputData[[#This Row],[DISCOUNT %]])</f>
        <v>753.36</v>
      </c>
      <c r="O269">
        <f>DAY(InputData[[#This Row],[DATE]])</f>
        <v>4</v>
      </c>
      <c r="P269" t="str">
        <f>TEXT(InputData[[#This Row],[DATE]], "mmm")</f>
        <v>Jan</v>
      </c>
      <c r="Q269">
        <f>YEAR(InputData[[#This Row],[DATE]])</f>
        <v>2022</v>
      </c>
    </row>
    <row r="270" spans="1:17" x14ac:dyDescent="0.2">
      <c r="A270" s="8">
        <v>44565</v>
      </c>
      <c r="B270" s="9" t="s">
        <v>67</v>
      </c>
      <c r="C270" s="10">
        <v>1</v>
      </c>
      <c r="D270" s="10" t="s">
        <v>106</v>
      </c>
      <c r="E270" s="10" t="s">
        <v>106</v>
      </c>
      <c r="F270" s="11">
        <v>0</v>
      </c>
      <c r="G270" t="str">
        <f>VLOOKUP(InputData[[#This Row],[PRODUCT ID]],MasterData[],2,0)</f>
        <v>Product29</v>
      </c>
      <c r="H270" t="str">
        <f>VLOOKUP(InputData[[#This Row],[PRODUCT ID]],MasterData[],3,0)</f>
        <v>Category04</v>
      </c>
      <c r="I270" t="str">
        <f t="shared" ca="1" si="4"/>
        <v>ON</v>
      </c>
      <c r="J270" t="str">
        <f>VLOOKUP(InputData[[#This Row],[PRODUCT ID]],MasterData[],4,0)</f>
        <v>Lt</v>
      </c>
      <c r="K270" s="1">
        <f>VLOOKUP(InputData[[#This Row],[PRODUCT ID]],MasterData[],5,0)</f>
        <v>47</v>
      </c>
      <c r="L270" s="1">
        <f>VLOOKUP(InputData[[#This Row],[PRODUCT ID]],MasterData[],6,0)</f>
        <v>53.11</v>
      </c>
      <c r="M270" s="1">
        <f>(InputData[[#This Row],[BUYING PRICE]]*InputData[[#This Row],[QUANTITY]])</f>
        <v>47</v>
      </c>
      <c r="N270" s="1">
        <f>(InputData[[#This Row],[SELLING PRICE]]*InputData[[#This Row],[QUANTITY]])*(1-InputData[[#This Row],[DISCOUNT %]])</f>
        <v>53.11</v>
      </c>
      <c r="O270">
        <f>DAY(InputData[[#This Row],[DATE]])</f>
        <v>4</v>
      </c>
      <c r="P270" t="str">
        <f>TEXT(InputData[[#This Row],[DATE]], "mmm")</f>
        <v>Jan</v>
      </c>
      <c r="Q270">
        <f>YEAR(InputData[[#This Row],[DATE]])</f>
        <v>2022</v>
      </c>
    </row>
    <row r="271" spans="1:17" x14ac:dyDescent="0.2">
      <c r="A271" s="8">
        <v>44570</v>
      </c>
      <c r="B271" s="9" t="s">
        <v>73</v>
      </c>
      <c r="C271" s="10">
        <v>12</v>
      </c>
      <c r="D271" s="10" t="s">
        <v>108</v>
      </c>
      <c r="E271" s="10" t="s">
        <v>106</v>
      </c>
      <c r="F271" s="11">
        <v>0</v>
      </c>
      <c r="G271" t="str">
        <f>VLOOKUP(InputData[[#This Row],[PRODUCT ID]],MasterData[],2,0)</f>
        <v>Product32</v>
      </c>
      <c r="H271" t="str">
        <f>VLOOKUP(InputData[[#This Row],[PRODUCT ID]],MasterData[],3,0)</f>
        <v>Category04</v>
      </c>
      <c r="I271" t="str">
        <f t="shared" ca="1" si="4"/>
        <v>SK</v>
      </c>
      <c r="J271" t="str">
        <f>VLOOKUP(InputData[[#This Row],[PRODUCT ID]],MasterData[],4,0)</f>
        <v>Kg</v>
      </c>
      <c r="K271" s="1">
        <f>VLOOKUP(InputData[[#This Row],[PRODUCT ID]],MasterData[],5,0)</f>
        <v>89</v>
      </c>
      <c r="L271" s="1">
        <f>VLOOKUP(InputData[[#This Row],[PRODUCT ID]],MasterData[],6,0)</f>
        <v>117.48</v>
      </c>
      <c r="M271" s="1">
        <f>(InputData[[#This Row],[BUYING PRICE]]*InputData[[#This Row],[QUANTITY]])</f>
        <v>1068</v>
      </c>
      <c r="N271" s="1">
        <f>(InputData[[#This Row],[SELLING PRICE]]*InputData[[#This Row],[QUANTITY]])*(1-InputData[[#This Row],[DISCOUNT %]])</f>
        <v>1409.76</v>
      </c>
      <c r="O271">
        <f>DAY(InputData[[#This Row],[DATE]])</f>
        <v>9</v>
      </c>
      <c r="P271" t="str">
        <f>TEXT(InputData[[#This Row],[DATE]], "mmm")</f>
        <v>Jan</v>
      </c>
      <c r="Q271">
        <f>YEAR(InputData[[#This Row],[DATE]])</f>
        <v>2022</v>
      </c>
    </row>
    <row r="272" spans="1:17" x14ac:dyDescent="0.2">
      <c r="A272" s="8">
        <v>44571</v>
      </c>
      <c r="B272" s="9" t="s">
        <v>77</v>
      </c>
      <c r="C272" s="10">
        <v>14</v>
      </c>
      <c r="D272" s="10" t="s">
        <v>106</v>
      </c>
      <c r="E272" s="10" t="s">
        <v>106</v>
      </c>
      <c r="F272" s="11">
        <v>0</v>
      </c>
      <c r="G272" t="str">
        <f>VLOOKUP(InputData[[#This Row],[PRODUCT ID]],MasterData[],2,0)</f>
        <v>Product34</v>
      </c>
      <c r="H272" t="str">
        <f>VLOOKUP(InputData[[#This Row],[PRODUCT ID]],MasterData[],3,0)</f>
        <v>Category04</v>
      </c>
      <c r="I272" t="str">
        <f t="shared" ca="1" si="4"/>
        <v>QC</v>
      </c>
      <c r="J272" t="str">
        <f>VLOOKUP(InputData[[#This Row],[PRODUCT ID]],MasterData[],4,0)</f>
        <v>Lt</v>
      </c>
      <c r="K272" s="1">
        <f>VLOOKUP(InputData[[#This Row],[PRODUCT ID]],MasterData[],5,0)</f>
        <v>55</v>
      </c>
      <c r="L272" s="1">
        <f>VLOOKUP(InputData[[#This Row],[PRODUCT ID]],MasterData[],6,0)</f>
        <v>58.3</v>
      </c>
      <c r="M272" s="1">
        <f>(InputData[[#This Row],[BUYING PRICE]]*InputData[[#This Row],[QUANTITY]])</f>
        <v>770</v>
      </c>
      <c r="N272" s="1">
        <f>(InputData[[#This Row],[SELLING PRICE]]*InputData[[#This Row],[QUANTITY]])*(1-InputData[[#This Row],[DISCOUNT %]])</f>
        <v>816.19999999999993</v>
      </c>
      <c r="O272">
        <f>DAY(InputData[[#This Row],[DATE]])</f>
        <v>10</v>
      </c>
      <c r="P272" t="str">
        <f>TEXT(InputData[[#This Row],[DATE]], "mmm")</f>
        <v>Jan</v>
      </c>
      <c r="Q272">
        <f>YEAR(InputData[[#This Row],[DATE]])</f>
        <v>2022</v>
      </c>
    </row>
    <row r="273" spans="1:17" x14ac:dyDescent="0.2">
      <c r="A273" s="8">
        <v>44572</v>
      </c>
      <c r="B273" s="9" t="s">
        <v>73</v>
      </c>
      <c r="C273" s="10">
        <v>2</v>
      </c>
      <c r="D273" s="10" t="s">
        <v>108</v>
      </c>
      <c r="E273" s="10" t="s">
        <v>106</v>
      </c>
      <c r="F273" s="11">
        <v>0</v>
      </c>
      <c r="G273" t="str">
        <f>VLOOKUP(InputData[[#This Row],[PRODUCT ID]],MasterData[],2,0)</f>
        <v>Product32</v>
      </c>
      <c r="H273" t="str">
        <f>VLOOKUP(InputData[[#This Row],[PRODUCT ID]],MasterData[],3,0)</f>
        <v>Category04</v>
      </c>
      <c r="I273" t="str">
        <f t="shared" ca="1" si="4"/>
        <v>BC</v>
      </c>
      <c r="J273" t="str">
        <f>VLOOKUP(InputData[[#This Row],[PRODUCT ID]],MasterData[],4,0)</f>
        <v>Kg</v>
      </c>
      <c r="K273" s="1">
        <f>VLOOKUP(InputData[[#This Row],[PRODUCT ID]],MasterData[],5,0)</f>
        <v>89</v>
      </c>
      <c r="L273" s="1">
        <f>VLOOKUP(InputData[[#This Row],[PRODUCT ID]],MasterData[],6,0)</f>
        <v>117.48</v>
      </c>
      <c r="M273" s="1">
        <f>(InputData[[#This Row],[BUYING PRICE]]*InputData[[#This Row],[QUANTITY]])</f>
        <v>178</v>
      </c>
      <c r="N273" s="1">
        <f>(InputData[[#This Row],[SELLING PRICE]]*InputData[[#This Row],[QUANTITY]])*(1-InputData[[#This Row],[DISCOUNT %]])</f>
        <v>234.96</v>
      </c>
      <c r="O273">
        <f>DAY(InputData[[#This Row],[DATE]])</f>
        <v>11</v>
      </c>
      <c r="P273" t="str">
        <f>TEXT(InputData[[#This Row],[DATE]], "mmm")</f>
        <v>Jan</v>
      </c>
      <c r="Q273">
        <f>YEAR(InputData[[#This Row],[DATE]])</f>
        <v>2022</v>
      </c>
    </row>
    <row r="274" spans="1:17" x14ac:dyDescent="0.2">
      <c r="A274" s="8">
        <v>44574</v>
      </c>
      <c r="B274" s="9" t="s">
        <v>45</v>
      </c>
      <c r="C274" s="10">
        <v>6</v>
      </c>
      <c r="D274" s="10" t="s">
        <v>106</v>
      </c>
      <c r="E274" s="10" t="s">
        <v>106</v>
      </c>
      <c r="F274" s="11">
        <v>0</v>
      </c>
      <c r="G274" t="str">
        <f>VLOOKUP(InputData[[#This Row],[PRODUCT ID]],MasterData[],2,0)</f>
        <v>Product19</v>
      </c>
      <c r="H274" t="str">
        <f>VLOOKUP(InputData[[#This Row],[PRODUCT ID]],MasterData[],3,0)</f>
        <v>Category02</v>
      </c>
      <c r="I274" t="str">
        <f t="shared" ca="1" si="4"/>
        <v>SK</v>
      </c>
      <c r="J274" t="str">
        <f>VLOOKUP(InputData[[#This Row],[PRODUCT ID]],MasterData[],4,0)</f>
        <v>Ft</v>
      </c>
      <c r="K274" s="1">
        <f>VLOOKUP(InputData[[#This Row],[PRODUCT ID]],MasterData[],5,0)</f>
        <v>150</v>
      </c>
      <c r="L274" s="1">
        <f>VLOOKUP(InputData[[#This Row],[PRODUCT ID]],MasterData[],6,0)</f>
        <v>210</v>
      </c>
      <c r="M274" s="1">
        <f>(InputData[[#This Row],[BUYING PRICE]]*InputData[[#This Row],[QUANTITY]])</f>
        <v>900</v>
      </c>
      <c r="N274" s="1">
        <f>(InputData[[#This Row],[SELLING PRICE]]*InputData[[#This Row],[QUANTITY]])*(1-InputData[[#This Row],[DISCOUNT %]])</f>
        <v>1260</v>
      </c>
      <c r="O274">
        <f>DAY(InputData[[#This Row],[DATE]])</f>
        <v>13</v>
      </c>
      <c r="P274" t="str">
        <f>TEXT(InputData[[#This Row],[DATE]], "mmm")</f>
        <v>Jan</v>
      </c>
      <c r="Q274">
        <f>YEAR(InputData[[#This Row],[DATE]])</f>
        <v>2022</v>
      </c>
    </row>
    <row r="275" spans="1:17" x14ac:dyDescent="0.2">
      <c r="A275" s="8">
        <v>44575</v>
      </c>
      <c r="B275" s="9" t="s">
        <v>29</v>
      </c>
      <c r="C275" s="10">
        <v>14</v>
      </c>
      <c r="D275" s="10" t="s">
        <v>108</v>
      </c>
      <c r="E275" s="10" t="s">
        <v>106</v>
      </c>
      <c r="F275" s="11">
        <v>0</v>
      </c>
      <c r="G275" t="str">
        <f>VLOOKUP(InputData[[#This Row],[PRODUCT ID]],MasterData[],2,0)</f>
        <v>Product11</v>
      </c>
      <c r="H275" t="str">
        <f>VLOOKUP(InputData[[#This Row],[PRODUCT ID]],MasterData[],3,0)</f>
        <v>Category02</v>
      </c>
      <c r="I275" t="str">
        <f t="shared" ca="1" si="4"/>
        <v>ON</v>
      </c>
      <c r="J275" t="str">
        <f>VLOOKUP(InputData[[#This Row],[PRODUCT ID]],MasterData[],4,0)</f>
        <v>Lt</v>
      </c>
      <c r="K275" s="1">
        <f>VLOOKUP(InputData[[#This Row],[PRODUCT ID]],MasterData[],5,0)</f>
        <v>44</v>
      </c>
      <c r="L275" s="1">
        <f>VLOOKUP(InputData[[#This Row],[PRODUCT ID]],MasterData[],6,0)</f>
        <v>48.4</v>
      </c>
      <c r="M275" s="1">
        <f>(InputData[[#This Row],[BUYING PRICE]]*InputData[[#This Row],[QUANTITY]])</f>
        <v>616</v>
      </c>
      <c r="N275" s="1">
        <f>(InputData[[#This Row],[SELLING PRICE]]*InputData[[#This Row],[QUANTITY]])*(1-InputData[[#This Row],[DISCOUNT %]])</f>
        <v>677.6</v>
      </c>
      <c r="O275">
        <f>DAY(InputData[[#This Row],[DATE]])</f>
        <v>14</v>
      </c>
      <c r="P275" t="str">
        <f>TEXT(InputData[[#This Row],[DATE]], "mmm")</f>
        <v>Jan</v>
      </c>
      <c r="Q275">
        <f>YEAR(InputData[[#This Row],[DATE]])</f>
        <v>2022</v>
      </c>
    </row>
    <row r="276" spans="1:17" x14ac:dyDescent="0.2">
      <c r="A276" s="8">
        <v>44576</v>
      </c>
      <c r="B276" s="9" t="s">
        <v>52</v>
      </c>
      <c r="C276" s="10">
        <v>10</v>
      </c>
      <c r="D276" s="10" t="s">
        <v>108</v>
      </c>
      <c r="E276" s="10" t="s">
        <v>107</v>
      </c>
      <c r="F276" s="11">
        <v>0</v>
      </c>
      <c r="G276" t="str">
        <f>VLOOKUP(InputData[[#This Row],[PRODUCT ID]],MasterData[],2,0)</f>
        <v>Product22</v>
      </c>
      <c r="H276" t="str">
        <f>VLOOKUP(InputData[[#This Row],[PRODUCT ID]],MasterData[],3,0)</f>
        <v>Category03</v>
      </c>
      <c r="I276" t="str">
        <f t="shared" ca="1" si="4"/>
        <v>MB</v>
      </c>
      <c r="J276" t="str">
        <f>VLOOKUP(InputData[[#This Row],[PRODUCT ID]],MasterData[],4,0)</f>
        <v>Ft</v>
      </c>
      <c r="K276" s="1">
        <f>VLOOKUP(InputData[[#This Row],[PRODUCT ID]],MasterData[],5,0)</f>
        <v>121</v>
      </c>
      <c r="L276" s="1">
        <f>VLOOKUP(InputData[[#This Row],[PRODUCT ID]],MasterData[],6,0)</f>
        <v>141.57</v>
      </c>
      <c r="M276" s="1">
        <f>(InputData[[#This Row],[BUYING PRICE]]*InputData[[#This Row],[QUANTITY]])</f>
        <v>1210</v>
      </c>
      <c r="N276" s="1">
        <f>(InputData[[#This Row],[SELLING PRICE]]*InputData[[#This Row],[QUANTITY]])*(1-InputData[[#This Row],[DISCOUNT %]])</f>
        <v>1415.6999999999998</v>
      </c>
      <c r="O276">
        <f>DAY(InputData[[#This Row],[DATE]])</f>
        <v>15</v>
      </c>
      <c r="P276" t="str">
        <f>TEXT(InputData[[#This Row],[DATE]], "mmm")</f>
        <v>Jan</v>
      </c>
      <c r="Q276">
        <f>YEAR(InputData[[#This Row],[DATE]])</f>
        <v>2022</v>
      </c>
    </row>
    <row r="277" spans="1:17" x14ac:dyDescent="0.2">
      <c r="A277" s="8">
        <v>44577</v>
      </c>
      <c r="B277" s="9" t="s">
        <v>35</v>
      </c>
      <c r="C277" s="10">
        <v>11</v>
      </c>
      <c r="D277" s="10" t="s">
        <v>106</v>
      </c>
      <c r="E277" s="10" t="s">
        <v>107</v>
      </c>
      <c r="F277" s="11">
        <v>0</v>
      </c>
      <c r="G277" t="str">
        <f>VLOOKUP(InputData[[#This Row],[PRODUCT ID]],MasterData[],2,0)</f>
        <v>Product14</v>
      </c>
      <c r="H277" t="str">
        <f>VLOOKUP(InputData[[#This Row],[PRODUCT ID]],MasterData[],3,0)</f>
        <v>Category02</v>
      </c>
      <c r="I277" t="str">
        <f t="shared" ca="1" si="4"/>
        <v>BC</v>
      </c>
      <c r="J277" t="str">
        <f>VLOOKUP(InputData[[#This Row],[PRODUCT ID]],MasterData[],4,0)</f>
        <v>Kg</v>
      </c>
      <c r="K277" s="1">
        <f>VLOOKUP(InputData[[#This Row],[PRODUCT ID]],MasterData[],5,0)</f>
        <v>112</v>
      </c>
      <c r="L277" s="1">
        <f>VLOOKUP(InputData[[#This Row],[PRODUCT ID]],MasterData[],6,0)</f>
        <v>146.72</v>
      </c>
      <c r="M277" s="1">
        <f>(InputData[[#This Row],[BUYING PRICE]]*InputData[[#This Row],[QUANTITY]])</f>
        <v>1232</v>
      </c>
      <c r="N277" s="1">
        <f>(InputData[[#This Row],[SELLING PRICE]]*InputData[[#This Row],[QUANTITY]])*(1-InputData[[#This Row],[DISCOUNT %]])</f>
        <v>1613.92</v>
      </c>
      <c r="O277">
        <f>DAY(InputData[[#This Row],[DATE]])</f>
        <v>16</v>
      </c>
      <c r="P277" t="str">
        <f>TEXT(InputData[[#This Row],[DATE]], "mmm")</f>
        <v>Jan</v>
      </c>
      <c r="Q277">
        <f>YEAR(InputData[[#This Row],[DATE]])</f>
        <v>2022</v>
      </c>
    </row>
    <row r="278" spans="1:17" x14ac:dyDescent="0.2">
      <c r="A278" s="8">
        <v>44578</v>
      </c>
      <c r="B278" s="9" t="s">
        <v>90</v>
      </c>
      <c r="C278" s="10">
        <v>4</v>
      </c>
      <c r="D278" s="10" t="s">
        <v>106</v>
      </c>
      <c r="E278" s="10" t="s">
        <v>106</v>
      </c>
      <c r="F278" s="11">
        <v>0</v>
      </c>
      <c r="G278" t="str">
        <f>VLOOKUP(InputData[[#This Row],[PRODUCT ID]],MasterData[],2,0)</f>
        <v>Product40</v>
      </c>
      <c r="H278" t="str">
        <f>VLOOKUP(InputData[[#This Row],[PRODUCT ID]],MasterData[],3,0)</f>
        <v>Category05</v>
      </c>
      <c r="I278" t="str">
        <f t="shared" ca="1" si="4"/>
        <v>BC</v>
      </c>
      <c r="J278" t="str">
        <f>VLOOKUP(InputData[[#This Row],[PRODUCT ID]],MasterData[],4,0)</f>
        <v>Kg</v>
      </c>
      <c r="K278" s="1">
        <f>VLOOKUP(InputData[[#This Row],[PRODUCT ID]],MasterData[],5,0)</f>
        <v>90</v>
      </c>
      <c r="L278" s="1">
        <f>VLOOKUP(InputData[[#This Row],[PRODUCT ID]],MasterData[],6,0)</f>
        <v>115.2</v>
      </c>
      <c r="M278" s="1">
        <f>(InputData[[#This Row],[BUYING PRICE]]*InputData[[#This Row],[QUANTITY]])</f>
        <v>360</v>
      </c>
      <c r="N278" s="1">
        <f>(InputData[[#This Row],[SELLING PRICE]]*InputData[[#This Row],[QUANTITY]])*(1-InputData[[#This Row],[DISCOUNT %]])</f>
        <v>460.8</v>
      </c>
      <c r="O278">
        <f>DAY(InputData[[#This Row],[DATE]])</f>
        <v>17</v>
      </c>
      <c r="P278" t="str">
        <f>TEXT(InputData[[#This Row],[DATE]], "mmm")</f>
        <v>Jan</v>
      </c>
      <c r="Q278">
        <f>YEAR(InputData[[#This Row],[DATE]])</f>
        <v>2022</v>
      </c>
    </row>
    <row r="279" spans="1:17" x14ac:dyDescent="0.2">
      <c r="A279" s="8">
        <v>44579</v>
      </c>
      <c r="B279" s="9" t="s">
        <v>22</v>
      </c>
      <c r="C279" s="10">
        <v>9</v>
      </c>
      <c r="D279" s="10" t="s">
        <v>105</v>
      </c>
      <c r="E279" s="10" t="s">
        <v>107</v>
      </c>
      <c r="F279" s="11">
        <v>0</v>
      </c>
      <c r="G279" t="str">
        <f>VLOOKUP(InputData[[#This Row],[PRODUCT ID]],MasterData[],2,0)</f>
        <v>Product08</v>
      </c>
      <c r="H279" t="str">
        <f>VLOOKUP(InputData[[#This Row],[PRODUCT ID]],MasterData[],3,0)</f>
        <v>Category01</v>
      </c>
      <c r="I279" t="str">
        <f t="shared" ca="1" si="4"/>
        <v>QC</v>
      </c>
      <c r="J279" t="str">
        <f>VLOOKUP(InputData[[#This Row],[PRODUCT ID]],MasterData[],4,0)</f>
        <v>Kg</v>
      </c>
      <c r="K279" s="1">
        <f>VLOOKUP(InputData[[#This Row],[PRODUCT ID]],MasterData[],5,0)</f>
        <v>83</v>
      </c>
      <c r="L279" s="1">
        <f>VLOOKUP(InputData[[#This Row],[PRODUCT ID]],MasterData[],6,0)</f>
        <v>94.62</v>
      </c>
      <c r="M279" s="1">
        <f>(InputData[[#This Row],[BUYING PRICE]]*InputData[[#This Row],[QUANTITY]])</f>
        <v>747</v>
      </c>
      <c r="N279" s="1">
        <f>(InputData[[#This Row],[SELLING PRICE]]*InputData[[#This Row],[QUANTITY]])*(1-InputData[[#This Row],[DISCOUNT %]])</f>
        <v>851.58</v>
      </c>
      <c r="O279">
        <f>DAY(InputData[[#This Row],[DATE]])</f>
        <v>18</v>
      </c>
      <c r="P279" t="str">
        <f>TEXT(InputData[[#This Row],[DATE]], "mmm")</f>
        <v>Jan</v>
      </c>
      <c r="Q279">
        <f>YEAR(InputData[[#This Row],[DATE]])</f>
        <v>2022</v>
      </c>
    </row>
    <row r="280" spans="1:17" x14ac:dyDescent="0.2">
      <c r="A280" s="8">
        <v>44581</v>
      </c>
      <c r="B280" s="9" t="s">
        <v>50</v>
      </c>
      <c r="C280" s="10">
        <v>2</v>
      </c>
      <c r="D280" s="10" t="s">
        <v>108</v>
      </c>
      <c r="E280" s="10" t="s">
        <v>107</v>
      </c>
      <c r="F280" s="11">
        <v>0</v>
      </c>
      <c r="G280" t="str">
        <f>VLOOKUP(InputData[[#This Row],[PRODUCT ID]],MasterData[],2,0)</f>
        <v>Product21</v>
      </c>
      <c r="H280" t="str">
        <f>VLOOKUP(InputData[[#This Row],[PRODUCT ID]],MasterData[],3,0)</f>
        <v>Category03</v>
      </c>
      <c r="I280" t="str">
        <f t="shared" ca="1" si="4"/>
        <v>MB</v>
      </c>
      <c r="J280" t="str">
        <f>VLOOKUP(InputData[[#This Row],[PRODUCT ID]],MasterData[],4,0)</f>
        <v>Ft</v>
      </c>
      <c r="K280" s="1">
        <f>VLOOKUP(InputData[[#This Row],[PRODUCT ID]],MasterData[],5,0)</f>
        <v>126</v>
      </c>
      <c r="L280" s="1">
        <f>VLOOKUP(InputData[[#This Row],[PRODUCT ID]],MasterData[],6,0)</f>
        <v>162.54</v>
      </c>
      <c r="M280" s="1">
        <f>(InputData[[#This Row],[BUYING PRICE]]*InputData[[#This Row],[QUANTITY]])</f>
        <v>252</v>
      </c>
      <c r="N280" s="1">
        <f>(InputData[[#This Row],[SELLING PRICE]]*InputData[[#This Row],[QUANTITY]])*(1-InputData[[#This Row],[DISCOUNT %]])</f>
        <v>325.08</v>
      </c>
      <c r="O280">
        <f>DAY(InputData[[#This Row],[DATE]])</f>
        <v>20</v>
      </c>
      <c r="P280" t="str">
        <f>TEXT(InputData[[#This Row],[DATE]], "mmm")</f>
        <v>Jan</v>
      </c>
      <c r="Q280">
        <f>YEAR(InputData[[#This Row],[DATE]])</f>
        <v>2022</v>
      </c>
    </row>
    <row r="281" spans="1:17" x14ac:dyDescent="0.2">
      <c r="A281" s="8">
        <v>44581</v>
      </c>
      <c r="B281" s="9" t="s">
        <v>35</v>
      </c>
      <c r="C281" s="10">
        <v>7</v>
      </c>
      <c r="D281" s="10" t="s">
        <v>106</v>
      </c>
      <c r="E281" s="10" t="s">
        <v>106</v>
      </c>
      <c r="F281" s="11">
        <v>0</v>
      </c>
      <c r="G281" t="str">
        <f>VLOOKUP(InputData[[#This Row],[PRODUCT ID]],MasterData[],2,0)</f>
        <v>Product14</v>
      </c>
      <c r="H281" t="str">
        <f>VLOOKUP(InputData[[#This Row],[PRODUCT ID]],MasterData[],3,0)</f>
        <v>Category02</v>
      </c>
      <c r="I281" t="str">
        <f t="shared" ca="1" si="4"/>
        <v>ON</v>
      </c>
      <c r="J281" t="str">
        <f>VLOOKUP(InputData[[#This Row],[PRODUCT ID]],MasterData[],4,0)</f>
        <v>Kg</v>
      </c>
      <c r="K281" s="1">
        <f>VLOOKUP(InputData[[#This Row],[PRODUCT ID]],MasterData[],5,0)</f>
        <v>112</v>
      </c>
      <c r="L281" s="1">
        <f>VLOOKUP(InputData[[#This Row],[PRODUCT ID]],MasterData[],6,0)</f>
        <v>146.72</v>
      </c>
      <c r="M281" s="1">
        <f>(InputData[[#This Row],[BUYING PRICE]]*InputData[[#This Row],[QUANTITY]])</f>
        <v>784</v>
      </c>
      <c r="N281" s="1">
        <f>(InputData[[#This Row],[SELLING PRICE]]*InputData[[#This Row],[QUANTITY]])*(1-InputData[[#This Row],[DISCOUNT %]])</f>
        <v>1027.04</v>
      </c>
      <c r="O281">
        <f>DAY(InputData[[#This Row],[DATE]])</f>
        <v>20</v>
      </c>
      <c r="P281" t="str">
        <f>TEXT(InputData[[#This Row],[DATE]], "mmm")</f>
        <v>Jan</v>
      </c>
      <c r="Q281">
        <f>YEAR(InputData[[#This Row],[DATE]])</f>
        <v>2022</v>
      </c>
    </row>
    <row r="282" spans="1:17" x14ac:dyDescent="0.2">
      <c r="A282" s="8">
        <v>44583</v>
      </c>
      <c r="B282" s="9" t="s">
        <v>6</v>
      </c>
      <c r="C282" s="10">
        <v>6</v>
      </c>
      <c r="D282" s="10" t="s">
        <v>106</v>
      </c>
      <c r="E282" s="10" t="s">
        <v>107</v>
      </c>
      <c r="F282" s="11">
        <v>0</v>
      </c>
      <c r="G282" t="str">
        <f>VLOOKUP(InputData[[#This Row],[PRODUCT ID]],MasterData[],2,0)</f>
        <v>Product01</v>
      </c>
      <c r="H282" t="str">
        <f>VLOOKUP(InputData[[#This Row],[PRODUCT ID]],MasterData[],3,0)</f>
        <v>Category01</v>
      </c>
      <c r="I282" t="str">
        <f t="shared" ca="1" si="4"/>
        <v>ON</v>
      </c>
      <c r="J282" t="str">
        <f>VLOOKUP(InputData[[#This Row],[PRODUCT ID]],MasterData[],4,0)</f>
        <v>Kg</v>
      </c>
      <c r="K282" s="1">
        <f>VLOOKUP(InputData[[#This Row],[PRODUCT ID]],MasterData[],5,0)</f>
        <v>98</v>
      </c>
      <c r="L282" s="1">
        <f>VLOOKUP(InputData[[#This Row],[PRODUCT ID]],MasterData[],6,0)</f>
        <v>103.88</v>
      </c>
      <c r="M282" s="1">
        <f>(InputData[[#This Row],[BUYING PRICE]]*InputData[[#This Row],[QUANTITY]])</f>
        <v>588</v>
      </c>
      <c r="N282" s="1">
        <f>(InputData[[#This Row],[SELLING PRICE]]*InputData[[#This Row],[QUANTITY]])*(1-InputData[[#This Row],[DISCOUNT %]])</f>
        <v>623.28</v>
      </c>
      <c r="O282">
        <f>DAY(InputData[[#This Row],[DATE]])</f>
        <v>22</v>
      </c>
      <c r="P282" t="str">
        <f>TEXT(InputData[[#This Row],[DATE]], "mmm")</f>
        <v>Jan</v>
      </c>
      <c r="Q282">
        <f>YEAR(InputData[[#This Row],[DATE]])</f>
        <v>2022</v>
      </c>
    </row>
    <row r="283" spans="1:17" x14ac:dyDescent="0.2">
      <c r="A283" s="8">
        <v>44584</v>
      </c>
      <c r="B283" s="9" t="s">
        <v>10</v>
      </c>
      <c r="C283" s="10">
        <v>5</v>
      </c>
      <c r="D283" s="10" t="s">
        <v>105</v>
      </c>
      <c r="E283" s="10" t="s">
        <v>107</v>
      </c>
      <c r="F283" s="11">
        <v>0</v>
      </c>
      <c r="G283" t="str">
        <f>VLOOKUP(InputData[[#This Row],[PRODUCT ID]],MasterData[],2,0)</f>
        <v>Product02</v>
      </c>
      <c r="H283" t="str">
        <f>VLOOKUP(InputData[[#This Row],[PRODUCT ID]],MasterData[],3,0)</f>
        <v>Category01</v>
      </c>
      <c r="I283" t="str">
        <f t="shared" ca="1" si="4"/>
        <v>BC</v>
      </c>
      <c r="J283" t="str">
        <f>VLOOKUP(InputData[[#This Row],[PRODUCT ID]],MasterData[],4,0)</f>
        <v>Kg</v>
      </c>
      <c r="K283" s="1">
        <f>VLOOKUP(InputData[[#This Row],[PRODUCT ID]],MasterData[],5,0)</f>
        <v>105</v>
      </c>
      <c r="L283" s="1">
        <f>VLOOKUP(InputData[[#This Row],[PRODUCT ID]],MasterData[],6,0)</f>
        <v>142.80000000000001</v>
      </c>
      <c r="M283" s="1">
        <f>(InputData[[#This Row],[BUYING PRICE]]*InputData[[#This Row],[QUANTITY]])</f>
        <v>525</v>
      </c>
      <c r="N283" s="1">
        <f>(InputData[[#This Row],[SELLING PRICE]]*InputData[[#This Row],[QUANTITY]])*(1-InputData[[#This Row],[DISCOUNT %]])</f>
        <v>714</v>
      </c>
      <c r="O283">
        <f>DAY(InputData[[#This Row],[DATE]])</f>
        <v>23</v>
      </c>
      <c r="P283" t="str">
        <f>TEXT(InputData[[#This Row],[DATE]], "mmm")</f>
        <v>Jan</v>
      </c>
      <c r="Q283">
        <f>YEAR(InputData[[#This Row],[DATE]])</f>
        <v>2022</v>
      </c>
    </row>
    <row r="284" spans="1:17" x14ac:dyDescent="0.2">
      <c r="A284" s="8">
        <v>44584</v>
      </c>
      <c r="B284" s="9" t="s">
        <v>94</v>
      </c>
      <c r="C284" s="10">
        <v>8</v>
      </c>
      <c r="D284" s="10" t="s">
        <v>108</v>
      </c>
      <c r="E284" s="10" t="s">
        <v>106</v>
      </c>
      <c r="F284" s="11">
        <v>0</v>
      </c>
      <c r="G284" t="str">
        <f>VLOOKUP(InputData[[#This Row],[PRODUCT ID]],MasterData[],2,0)</f>
        <v>Product42</v>
      </c>
      <c r="H284" t="str">
        <f>VLOOKUP(InputData[[#This Row],[PRODUCT ID]],MasterData[],3,0)</f>
        <v>Category05</v>
      </c>
      <c r="I284" t="str">
        <f t="shared" ca="1" si="4"/>
        <v>QC</v>
      </c>
      <c r="J284" t="str">
        <f>VLOOKUP(InputData[[#This Row],[PRODUCT ID]],MasterData[],4,0)</f>
        <v>Ft</v>
      </c>
      <c r="K284" s="1">
        <f>VLOOKUP(InputData[[#This Row],[PRODUCT ID]],MasterData[],5,0)</f>
        <v>120</v>
      </c>
      <c r="L284" s="1">
        <f>VLOOKUP(InputData[[#This Row],[PRODUCT ID]],MasterData[],6,0)</f>
        <v>162</v>
      </c>
      <c r="M284" s="1">
        <f>(InputData[[#This Row],[BUYING PRICE]]*InputData[[#This Row],[QUANTITY]])</f>
        <v>960</v>
      </c>
      <c r="N284" s="1">
        <f>(InputData[[#This Row],[SELLING PRICE]]*InputData[[#This Row],[QUANTITY]])*(1-InputData[[#This Row],[DISCOUNT %]])</f>
        <v>1296</v>
      </c>
      <c r="O284">
        <f>DAY(InputData[[#This Row],[DATE]])</f>
        <v>23</v>
      </c>
      <c r="P284" t="str">
        <f>TEXT(InputData[[#This Row],[DATE]], "mmm")</f>
        <v>Jan</v>
      </c>
      <c r="Q284">
        <f>YEAR(InputData[[#This Row],[DATE]])</f>
        <v>2022</v>
      </c>
    </row>
    <row r="285" spans="1:17" x14ac:dyDescent="0.2">
      <c r="A285" s="8">
        <v>44585</v>
      </c>
      <c r="B285" s="9" t="s">
        <v>69</v>
      </c>
      <c r="C285" s="10">
        <v>15</v>
      </c>
      <c r="D285" s="10" t="s">
        <v>106</v>
      </c>
      <c r="E285" s="10" t="s">
        <v>106</v>
      </c>
      <c r="F285" s="11">
        <v>0</v>
      </c>
      <c r="G285" t="str">
        <f>VLOOKUP(InputData[[#This Row],[PRODUCT ID]],MasterData[],2,0)</f>
        <v>Product30</v>
      </c>
      <c r="H285" t="str">
        <f>VLOOKUP(InputData[[#This Row],[PRODUCT ID]],MasterData[],3,0)</f>
        <v>Category04</v>
      </c>
      <c r="I285" t="str">
        <f t="shared" ca="1" si="4"/>
        <v>MB</v>
      </c>
      <c r="J285" t="str">
        <f>VLOOKUP(InputData[[#This Row],[PRODUCT ID]],MasterData[],4,0)</f>
        <v>Ft</v>
      </c>
      <c r="K285" s="1">
        <f>VLOOKUP(InputData[[#This Row],[PRODUCT ID]],MasterData[],5,0)</f>
        <v>148</v>
      </c>
      <c r="L285" s="1">
        <f>VLOOKUP(InputData[[#This Row],[PRODUCT ID]],MasterData[],6,0)</f>
        <v>201.28</v>
      </c>
      <c r="M285" s="1">
        <f>(InputData[[#This Row],[BUYING PRICE]]*InputData[[#This Row],[QUANTITY]])</f>
        <v>2220</v>
      </c>
      <c r="N285" s="1">
        <f>(InputData[[#This Row],[SELLING PRICE]]*InputData[[#This Row],[QUANTITY]])*(1-InputData[[#This Row],[DISCOUNT %]])</f>
        <v>3019.2</v>
      </c>
      <c r="O285">
        <f>DAY(InputData[[#This Row],[DATE]])</f>
        <v>24</v>
      </c>
      <c r="P285" t="str">
        <f>TEXT(InputData[[#This Row],[DATE]], "mmm")</f>
        <v>Jan</v>
      </c>
      <c r="Q285">
        <f>YEAR(InputData[[#This Row],[DATE]])</f>
        <v>2022</v>
      </c>
    </row>
    <row r="286" spans="1:17" x14ac:dyDescent="0.2">
      <c r="A286" s="8">
        <v>44586</v>
      </c>
      <c r="B286" s="9" t="s">
        <v>41</v>
      </c>
      <c r="C286" s="10">
        <v>14</v>
      </c>
      <c r="D286" s="10" t="s">
        <v>108</v>
      </c>
      <c r="E286" s="10" t="s">
        <v>107</v>
      </c>
      <c r="F286" s="11">
        <v>0</v>
      </c>
      <c r="G286" t="str">
        <f>VLOOKUP(InputData[[#This Row],[PRODUCT ID]],MasterData[],2,0)</f>
        <v>Product17</v>
      </c>
      <c r="H286" t="str">
        <f>VLOOKUP(InputData[[#This Row],[PRODUCT ID]],MasterData[],3,0)</f>
        <v>Category02</v>
      </c>
      <c r="I286" t="str">
        <f t="shared" ca="1" si="4"/>
        <v>MB</v>
      </c>
      <c r="J286" t="str">
        <f>VLOOKUP(InputData[[#This Row],[PRODUCT ID]],MasterData[],4,0)</f>
        <v>Ft</v>
      </c>
      <c r="K286" s="1">
        <f>VLOOKUP(InputData[[#This Row],[PRODUCT ID]],MasterData[],5,0)</f>
        <v>134</v>
      </c>
      <c r="L286" s="1">
        <f>VLOOKUP(InputData[[#This Row],[PRODUCT ID]],MasterData[],6,0)</f>
        <v>156.78</v>
      </c>
      <c r="M286" s="1">
        <f>(InputData[[#This Row],[BUYING PRICE]]*InputData[[#This Row],[QUANTITY]])</f>
        <v>1876</v>
      </c>
      <c r="N286" s="1">
        <f>(InputData[[#This Row],[SELLING PRICE]]*InputData[[#This Row],[QUANTITY]])*(1-InputData[[#This Row],[DISCOUNT %]])</f>
        <v>2194.92</v>
      </c>
      <c r="O286">
        <f>DAY(InputData[[#This Row],[DATE]])</f>
        <v>25</v>
      </c>
      <c r="P286" t="str">
        <f>TEXT(InputData[[#This Row],[DATE]], "mmm")</f>
        <v>Jan</v>
      </c>
      <c r="Q286">
        <f>YEAR(InputData[[#This Row],[DATE]])</f>
        <v>2022</v>
      </c>
    </row>
    <row r="287" spans="1:17" x14ac:dyDescent="0.2">
      <c r="A287" s="8">
        <v>44589</v>
      </c>
      <c r="B287" s="9" t="s">
        <v>39</v>
      </c>
      <c r="C287" s="10">
        <v>11</v>
      </c>
      <c r="D287" s="10" t="s">
        <v>108</v>
      </c>
      <c r="E287" s="10" t="s">
        <v>106</v>
      </c>
      <c r="F287" s="11">
        <v>0</v>
      </c>
      <c r="G287" t="str">
        <f>VLOOKUP(InputData[[#This Row],[PRODUCT ID]],MasterData[],2,0)</f>
        <v>Product16</v>
      </c>
      <c r="H287" t="str">
        <f>VLOOKUP(InputData[[#This Row],[PRODUCT ID]],MasterData[],3,0)</f>
        <v>Category02</v>
      </c>
      <c r="I287" t="str">
        <f t="shared" ca="1" si="4"/>
        <v>MB</v>
      </c>
      <c r="J287" t="str">
        <f>VLOOKUP(InputData[[#This Row],[PRODUCT ID]],MasterData[],4,0)</f>
        <v>No.</v>
      </c>
      <c r="K287" s="1">
        <f>VLOOKUP(InputData[[#This Row],[PRODUCT ID]],MasterData[],5,0)</f>
        <v>13</v>
      </c>
      <c r="L287" s="1">
        <f>VLOOKUP(InputData[[#This Row],[PRODUCT ID]],MasterData[],6,0)</f>
        <v>16.64</v>
      </c>
      <c r="M287" s="1">
        <f>(InputData[[#This Row],[BUYING PRICE]]*InputData[[#This Row],[QUANTITY]])</f>
        <v>143</v>
      </c>
      <c r="N287" s="1">
        <f>(InputData[[#This Row],[SELLING PRICE]]*InputData[[#This Row],[QUANTITY]])*(1-InputData[[#This Row],[DISCOUNT %]])</f>
        <v>183.04000000000002</v>
      </c>
      <c r="O287">
        <f>DAY(InputData[[#This Row],[DATE]])</f>
        <v>28</v>
      </c>
      <c r="P287" t="str">
        <f>TEXT(InputData[[#This Row],[DATE]], "mmm")</f>
        <v>Jan</v>
      </c>
      <c r="Q287">
        <f>YEAR(InputData[[#This Row],[DATE]])</f>
        <v>2022</v>
      </c>
    </row>
    <row r="288" spans="1:17" x14ac:dyDescent="0.2">
      <c r="A288" s="8">
        <v>44592</v>
      </c>
      <c r="B288" s="9" t="s">
        <v>54</v>
      </c>
      <c r="C288" s="10">
        <v>6</v>
      </c>
      <c r="D288" s="10" t="s">
        <v>106</v>
      </c>
      <c r="E288" s="10" t="s">
        <v>107</v>
      </c>
      <c r="F288" s="11">
        <v>0</v>
      </c>
      <c r="G288" t="str">
        <f>VLOOKUP(InputData[[#This Row],[PRODUCT ID]],MasterData[],2,0)</f>
        <v>Product23</v>
      </c>
      <c r="H288" t="str">
        <f>VLOOKUP(InputData[[#This Row],[PRODUCT ID]],MasterData[],3,0)</f>
        <v>Category03</v>
      </c>
      <c r="I288" t="str">
        <f t="shared" ca="1" si="4"/>
        <v>QC</v>
      </c>
      <c r="J288" t="str">
        <f>VLOOKUP(InputData[[#This Row],[PRODUCT ID]],MasterData[],4,0)</f>
        <v>Ft</v>
      </c>
      <c r="K288" s="1">
        <f>VLOOKUP(InputData[[#This Row],[PRODUCT ID]],MasterData[],5,0)</f>
        <v>141</v>
      </c>
      <c r="L288" s="1">
        <f>VLOOKUP(InputData[[#This Row],[PRODUCT ID]],MasterData[],6,0)</f>
        <v>149.46</v>
      </c>
      <c r="M288" s="1">
        <f>(InputData[[#This Row],[BUYING PRICE]]*InputData[[#This Row],[QUANTITY]])</f>
        <v>846</v>
      </c>
      <c r="N288" s="1">
        <f>(InputData[[#This Row],[SELLING PRICE]]*InputData[[#This Row],[QUANTITY]])*(1-InputData[[#This Row],[DISCOUNT %]])</f>
        <v>896.76</v>
      </c>
      <c r="O288">
        <f>DAY(InputData[[#This Row],[DATE]])</f>
        <v>31</v>
      </c>
      <c r="P288" t="str">
        <f>TEXT(InputData[[#This Row],[DATE]], "mmm")</f>
        <v>Jan</v>
      </c>
      <c r="Q288">
        <f>YEAR(InputData[[#This Row],[DATE]])</f>
        <v>2022</v>
      </c>
    </row>
    <row r="289" spans="1:17" x14ac:dyDescent="0.2">
      <c r="A289" s="8">
        <v>44592</v>
      </c>
      <c r="B289" s="9" t="s">
        <v>92</v>
      </c>
      <c r="C289" s="10">
        <v>9</v>
      </c>
      <c r="D289" s="10" t="s">
        <v>108</v>
      </c>
      <c r="E289" s="10" t="s">
        <v>107</v>
      </c>
      <c r="F289" s="11">
        <v>0</v>
      </c>
      <c r="G289" t="str">
        <f>VLOOKUP(InputData[[#This Row],[PRODUCT ID]],MasterData[],2,0)</f>
        <v>Product41</v>
      </c>
      <c r="H289" t="str">
        <f>VLOOKUP(InputData[[#This Row],[PRODUCT ID]],MasterData[],3,0)</f>
        <v>Category05</v>
      </c>
      <c r="I289" t="str">
        <f t="shared" ca="1" si="4"/>
        <v>SK</v>
      </c>
      <c r="J289" t="str">
        <f>VLOOKUP(InputData[[#This Row],[PRODUCT ID]],MasterData[],4,0)</f>
        <v>Ft</v>
      </c>
      <c r="K289" s="1">
        <f>VLOOKUP(InputData[[#This Row],[PRODUCT ID]],MasterData[],5,0)</f>
        <v>138</v>
      </c>
      <c r="L289" s="1">
        <f>VLOOKUP(InputData[[#This Row],[PRODUCT ID]],MasterData[],6,0)</f>
        <v>173.88</v>
      </c>
      <c r="M289" s="1">
        <f>(InputData[[#This Row],[BUYING PRICE]]*InputData[[#This Row],[QUANTITY]])</f>
        <v>1242</v>
      </c>
      <c r="N289" s="1">
        <f>(InputData[[#This Row],[SELLING PRICE]]*InputData[[#This Row],[QUANTITY]])*(1-InputData[[#This Row],[DISCOUNT %]])</f>
        <v>1564.92</v>
      </c>
      <c r="O289">
        <f>DAY(InputData[[#This Row],[DATE]])</f>
        <v>31</v>
      </c>
      <c r="P289" t="str">
        <f>TEXT(InputData[[#This Row],[DATE]], "mmm")</f>
        <v>Jan</v>
      </c>
      <c r="Q289">
        <f>YEAR(InputData[[#This Row],[DATE]])</f>
        <v>2022</v>
      </c>
    </row>
    <row r="290" spans="1:17" x14ac:dyDescent="0.2">
      <c r="A290" s="8">
        <v>44593</v>
      </c>
      <c r="B290" s="9" t="s">
        <v>16</v>
      </c>
      <c r="C290" s="10">
        <v>9</v>
      </c>
      <c r="D290" s="10" t="s">
        <v>108</v>
      </c>
      <c r="E290" s="10" t="s">
        <v>107</v>
      </c>
      <c r="F290" s="11">
        <v>0</v>
      </c>
      <c r="G290" t="str">
        <f>VLOOKUP(InputData[[#This Row],[PRODUCT ID]],MasterData[],2,0)</f>
        <v>Product05</v>
      </c>
      <c r="H290" t="str">
        <f>VLOOKUP(InputData[[#This Row],[PRODUCT ID]],MasterData[],3,0)</f>
        <v>Category01</v>
      </c>
      <c r="I290" t="str">
        <f t="shared" ca="1" si="4"/>
        <v>BC</v>
      </c>
      <c r="J290" t="str">
        <f>VLOOKUP(InputData[[#This Row],[PRODUCT ID]],MasterData[],4,0)</f>
        <v>Ft</v>
      </c>
      <c r="K290" s="1">
        <f>VLOOKUP(InputData[[#This Row],[PRODUCT ID]],MasterData[],5,0)</f>
        <v>133</v>
      </c>
      <c r="L290" s="1">
        <f>VLOOKUP(InputData[[#This Row],[PRODUCT ID]],MasterData[],6,0)</f>
        <v>155.61000000000001</v>
      </c>
      <c r="M290" s="1">
        <f>(InputData[[#This Row],[BUYING PRICE]]*InputData[[#This Row],[QUANTITY]])</f>
        <v>1197</v>
      </c>
      <c r="N290" s="1">
        <f>(InputData[[#This Row],[SELLING PRICE]]*InputData[[#This Row],[QUANTITY]])*(1-InputData[[#This Row],[DISCOUNT %]])</f>
        <v>1400.4900000000002</v>
      </c>
      <c r="O290">
        <f>DAY(InputData[[#This Row],[DATE]])</f>
        <v>1</v>
      </c>
      <c r="P290" t="str">
        <f>TEXT(InputData[[#This Row],[DATE]], "mmm")</f>
        <v>Feb</v>
      </c>
      <c r="Q290">
        <f>YEAR(InputData[[#This Row],[DATE]])</f>
        <v>2022</v>
      </c>
    </row>
    <row r="291" spans="1:17" x14ac:dyDescent="0.2">
      <c r="A291" s="8">
        <v>44595</v>
      </c>
      <c r="B291" s="9" t="s">
        <v>35</v>
      </c>
      <c r="C291" s="10">
        <v>8</v>
      </c>
      <c r="D291" s="10" t="s">
        <v>108</v>
      </c>
      <c r="E291" s="10" t="s">
        <v>106</v>
      </c>
      <c r="F291" s="11">
        <v>0</v>
      </c>
      <c r="G291" t="str">
        <f>VLOOKUP(InputData[[#This Row],[PRODUCT ID]],MasterData[],2,0)</f>
        <v>Product14</v>
      </c>
      <c r="H291" t="str">
        <f>VLOOKUP(InputData[[#This Row],[PRODUCT ID]],MasterData[],3,0)</f>
        <v>Category02</v>
      </c>
      <c r="I291" t="str">
        <f t="shared" ca="1" si="4"/>
        <v>SK</v>
      </c>
      <c r="J291" t="str">
        <f>VLOOKUP(InputData[[#This Row],[PRODUCT ID]],MasterData[],4,0)</f>
        <v>Kg</v>
      </c>
      <c r="K291" s="1">
        <f>VLOOKUP(InputData[[#This Row],[PRODUCT ID]],MasterData[],5,0)</f>
        <v>112</v>
      </c>
      <c r="L291" s="1">
        <f>VLOOKUP(InputData[[#This Row],[PRODUCT ID]],MasterData[],6,0)</f>
        <v>146.72</v>
      </c>
      <c r="M291" s="1">
        <f>(InputData[[#This Row],[BUYING PRICE]]*InputData[[#This Row],[QUANTITY]])</f>
        <v>896</v>
      </c>
      <c r="N291" s="1">
        <f>(InputData[[#This Row],[SELLING PRICE]]*InputData[[#This Row],[QUANTITY]])*(1-InputData[[#This Row],[DISCOUNT %]])</f>
        <v>1173.76</v>
      </c>
      <c r="O291">
        <f>DAY(InputData[[#This Row],[DATE]])</f>
        <v>3</v>
      </c>
      <c r="P291" t="str">
        <f>TEXT(InputData[[#This Row],[DATE]], "mmm")</f>
        <v>Feb</v>
      </c>
      <c r="Q291">
        <f>YEAR(InputData[[#This Row],[DATE]])</f>
        <v>2022</v>
      </c>
    </row>
    <row r="292" spans="1:17" x14ac:dyDescent="0.2">
      <c r="A292" s="8">
        <v>44597</v>
      </c>
      <c r="B292" s="9" t="s">
        <v>43</v>
      </c>
      <c r="C292" s="10">
        <v>6</v>
      </c>
      <c r="D292" s="10" t="s">
        <v>108</v>
      </c>
      <c r="E292" s="10" t="s">
        <v>107</v>
      </c>
      <c r="F292" s="11">
        <v>0</v>
      </c>
      <c r="G292" t="str">
        <f>VLOOKUP(InputData[[#This Row],[PRODUCT ID]],MasterData[],2,0)</f>
        <v>Product18</v>
      </c>
      <c r="H292" t="str">
        <f>VLOOKUP(InputData[[#This Row],[PRODUCT ID]],MasterData[],3,0)</f>
        <v>Category02</v>
      </c>
      <c r="I292" t="str">
        <f t="shared" ca="1" si="4"/>
        <v>SK</v>
      </c>
      <c r="J292" t="str">
        <f>VLOOKUP(InputData[[#This Row],[PRODUCT ID]],MasterData[],4,0)</f>
        <v>No.</v>
      </c>
      <c r="K292" s="1">
        <f>VLOOKUP(InputData[[#This Row],[PRODUCT ID]],MasterData[],5,0)</f>
        <v>37</v>
      </c>
      <c r="L292" s="1">
        <f>VLOOKUP(InputData[[#This Row],[PRODUCT ID]],MasterData[],6,0)</f>
        <v>49.21</v>
      </c>
      <c r="M292" s="1">
        <f>(InputData[[#This Row],[BUYING PRICE]]*InputData[[#This Row],[QUANTITY]])</f>
        <v>222</v>
      </c>
      <c r="N292" s="1">
        <f>(InputData[[#This Row],[SELLING PRICE]]*InputData[[#This Row],[QUANTITY]])*(1-InputData[[#This Row],[DISCOUNT %]])</f>
        <v>295.26</v>
      </c>
      <c r="O292">
        <f>DAY(InputData[[#This Row],[DATE]])</f>
        <v>5</v>
      </c>
      <c r="P292" t="str">
        <f>TEXT(InputData[[#This Row],[DATE]], "mmm")</f>
        <v>Feb</v>
      </c>
      <c r="Q292">
        <f>YEAR(InputData[[#This Row],[DATE]])</f>
        <v>2022</v>
      </c>
    </row>
    <row r="293" spans="1:17" x14ac:dyDescent="0.2">
      <c r="A293" s="8">
        <v>44598</v>
      </c>
      <c r="B293" s="9" t="s">
        <v>10</v>
      </c>
      <c r="C293" s="10">
        <v>6</v>
      </c>
      <c r="D293" s="10" t="s">
        <v>108</v>
      </c>
      <c r="E293" s="10" t="s">
        <v>107</v>
      </c>
      <c r="F293" s="11">
        <v>0</v>
      </c>
      <c r="G293" t="str">
        <f>VLOOKUP(InputData[[#This Row],[PRODUCT ID]],MasterData[],2,0)</f>
        <v>Product02</v>
      </c>
      <c r="H293" t="str">
        <f>VLOOKUP(InputData[[#This Row],[PRODUCT ID]],MasterData[],3,0)</f>
        <v>Category01</v>
      </c>
      <c r="I293" t="str">
        <f t="shared" ca="1" si="4"/>
        <v>MB</v>
      </c>
      <c r="J293" t="str">
        <f>VLOOKUP(InputData[[#This Row],[PRODUCT ID]],MasterData[],4,0)</f>
        <v>Kg</v>
      </c>
      <c r="K293" s="1">
        <f>VLOOKUP(InputData[[#This Row],[PRODUCT ID]],MasterData[],5,0)</f>
        <v>105</v>
      </c>
      <c r="L293" s="1">
        <f>VLOOKUP(InputData[[#This Row],[PRODUCT ID]],MasterData[],6,0)</f>
        <v>142.80000000000001</v>
      </c>
      <c r="M293" s="1">
        <f>(InputData[[#This Row],[BUYING PRICE]]*InputData[[#This Row],[QUANTITY]])</f>
        <v>630</v>
      </c>
      <c r="N293" s="1">
        <f>(InputData[[#This Row],[SELLING PRICE]]*InputData[[#This Row],[QUANTITY]])*(1-InputData[[#This Row],[DISCOUNT %]])</f>
        <v>856.80000000000007</v>
      </c>
      <c r="O293">
        <f>DAY(InputData[[#This Row],[DATE]])</f>
        <v>6</v>
      </c>
      <c r="P293" t="str">
        <f>TEXT(InputData[[#This Row],[DATE]], "mmm")</f>
        <v>Feb</v>
      </c>
      <c r="Q293">
        <f>YEAR(InputData[[#This Row],[DATE]])</f>
        <v>2022</v>
      </c>
    </row>
    <row r="294" spans="1:17" x14ac:dyDescent="0.2">
      <c r="A294" s="8">
        <v>44600</v>
      </c>
      <c r="B294" s="9" t="s">
        <v>16</v>
      </c>
      <c r="C294" s="10">
        <v>11</v>
      </c>
      <c r="D294" s="10" t="s">
        <v>106</v>
      </c>
      <c r="E294" s="10" t="s">
        <v>107</v>
      </c>
      <c r="F294" s="11">
        <v>0</v>
      </c>
      <c r="G294" t="str">
        <f>VLOOKUP(InputData[[#This Row],[PRODUCT ID]],MasterData[],2,0)</f>
        <v>Product05</v>
      </c>
      <c r="H294" t="str">
        <f>VLOOKUP(InputData[[#This Row],[PRODUCT ID]],MasterData[],3,0)</f>
        <v>Category01</v>
      </c>
      <c r="I294" t="str">
        <f t="shared" ca="1" si="4"/>
        <v>QC</v>
      </c>
      <c r="J294" t="str">
        <f>VLOOKUP(InputData[[#This Row],[PRODUCT ID]],MasterData[],4,0)</f>
        <v>Ft</v>
      </c>
      <c r="K294" s="1">
        <f>VLOOKUP(InputData[[#This Row],[PRODUCT ID]],MasterData[],5,0)</f>
        <v>133</v>
      </c>
      <c r="L294" s="1">
        <f>VLOOKUP(InputData[[#This Row],[PRODUCT ID]],MasterData[],6,0)</f>
        <v>155.61000000000001</v>
      </c>
      <c r="M294" s="1">
        <f>(InputData[[#This Row],[BUYING PRICE]]*InputData[[#This Row],[QUANTITY]])</f>
        <v>1463</v>
      </c>
      <c r="N294" s="1">
        <f>(InputData[[#This Row],[SELLING PRICE]]*InputData[[#This Row],[QUANTITY]])*(1-InputData[[#This Row],[DISCOUNT %]])</f>
        <v>1711.71</v>
      </c>
      <c r="O294">
        <f>DAY(InputData[[#This Row],[DATE]])</f>
        <v>8</v>
      </c>
      <c r="P294" t="str">
        <f>TEXT(InputData[[#This Row],[DATE]], "mmm")</f>
        <v>Feb</v>
      </c>
      <c r="Q294">
        <f>YEAR(InputData[[#This Row],[DATE]])</f>
        <v>2022</v>
      </c>
    </row>
    <row r="295" spans="1:17" x14ac:dyDescent="0.2">
      <c r="A295" s="8">
        <v>44600</v>
      </c>
      <c r="B295" s="9" t="s">
        <v>14</v>
      </c>
      <c r="C295" s="10">
        <v>3</v>
      </c>
      <c r="D295" s="10" t="s">
        <v>106</v>
      </c>
      <c r="E295" s="10" t="s">
        <v>107</v>
      </c>
      <c r="F295" s="11">
        <v>0</v>
      </c>
      <c r="G295" t="str">
        <f>VLOOKUP(InputData[[#This Row],[PRODUCT ID]],MasterData[],2,0)</f>
        <v>Product04</v>
      </c>
      <c r="H295" t="str">
        <f>VLOOKUP(InputData[[#This Row],[PRODUCT ID]],MasterData[],3,0)</f>
        <v>Category01</v>
      </c>
      <c r="I295" t="str">
        <f t="shared" ca="1" si="4"/>
        <v>MB</v>
      </c>
      <c r="J295" t="str">
        <f>VLOOKUP(InputData[[#This Row],[PRODUCT ID]],MasterData[],4,0)</f>
        <v>Lt</v>
      </c>
      <c r="K295" s="1">
        <f>VLOOKUP(InputData[[#This Row],[PRODUCT ID]],MasterData[],5,0)</f>
        <v>44</v>
      </c>
      <c r="L295" s="1">
        <f>VLOOKUP(InputData[[#This Row],[PRODUCT ID]],MasterData[],6,0)</f>
        <v>48.84</v>
      </c>
      <c r="M295" s="1">
        <f>(InputData[[#This Row],[BUYING PRICE]]*InputData[[#This Row],[QUANTITY]])</f>
        <v>132</v>
      </c>
      <c r="N295" s="1">
        <f>(InputData[[#This Row],[SELLING PRICE]]*InputData[[#This Row],[QUANTITY]])*(1-InputData[[#This Row],[DISCOUNT %]])</f>
        <v>146.52000000000001</v>
      </c>
      <c r="O295">
        <f>DAY(InputData[[#This Row],[DATE]])</f>
        <v>8</v>
      </c>
      <c r="P295" t="str">
        <f>TEXT(InputData[[#This Row],[DATE]], "mmm")</f>
        <v>Feb</v>
      </c>
      <c r="Q295">
        <f>YEAR(InputData[[#This Row],[DATE]])</f>
        <v>2022</v>
      </c>
    </row>
    <row r="296" spans="1:17" x14ac:dyDescent="0.2">
      <c r="A296" s="8">
        <v>44601</v>
      </c>
      <c r="B296" s="9" t="s">
        <v>73</v>
      </c>
      <c r="C296" s="10">
        <v>14</v>
      </c>
      <c r="D296" s="10" t="s">
        <v>106</v>
      </c>
      <c r="E296" s="10" t="s">
        <v>106</v>
      </c>
      <c r="F296" s="11">
        <v>0</v>
      </c>
      <c r="G296" t="str">
        <f>VLOOKUP(InputData[[#This Row],[PRODUCT ID]],MasterData[],2,0)</f>
        <v>Product32</v>
      </c>
      <c r="H296" t="str">
        <f>VLOOKUP(InputData[[#This Row],[PRODUCT ID]],MasterData[],3,0)</f>
        <v>Category04</v>
      </c>
      <c r="I296" t="str">
        <f t="shared" ca="1" si="4"/>
        <v>SK</v>
      </c>
      <c r="J296" t="str">
        <f>VLOOKUP(InputData[[#This Row],[PRODUCT ID]],MasterData[],4,0)</f>
        <v>Kg</v>
      </c>
      <c r="K296" s="1">
        <f>VLOOKUP(InputData[[#This Row],[PRODUCT ID]],MasterData[],5,0)</f>
        <v>89</v>
      </c>
      <c r="L296" s="1">
        <f>VLOOKUP(InputData[[#This Row],[PRODUCT ID]],MasterData[],6,0)</f>
        <v>117.48</v>
      </c>
      <c r="M296" s="1">
        <f>(InputData[[#This Row],[BUYING PRICE]]*InputData[[#This Row],[QUANTITY]])</f>
        <v>1246</v>
      </c>
      <c r="N296" s="1">
        <f>(InputData[[#This Row],[SELLING PRICE]]*InputData[[#This Row],[QUANTITY]])*(1-InputData[[#This Row],[DISCOUNT %]])</f>
        <v>1644.72</v>
      </c>
      <c r="O296">
        <f>DAY(InputData[[#This Row],[DATE]])</f>
        <v>9</v>
      </c>
      <c r="P296" t="str">
        <f>TEXT(InputData[[#This Row],[DATE]], "mmm")</f>
        <v>Feb</v>
      </c>
      <c r="Q296">
        <f>YEAR(InputData[[#This Row],[DATE]])</f>
        <v>2022</v>
      </c>
    </row>
    <row r="297" spans="1:17" x14ac:dyDescent="0.2">
      <c r="A297" s="8">
        <v>44604</v>
      </c>
      <c r="B297" s="9" t="s">
        <v>26</v>
      </c>
      <c r="C297" s="10">
        <v>13</v>
      </c>
      <c r="D297" s="10" t="s">
        <v>108</v>
      </c>
      <c r="E297" s="10" t="s">
        <v>107</v>
      </c>
      <c r="F297" s="11">
        <v>0</v>
      </c>
      <c r="G297" t="str">
        <f>VLOOKUP(InputData[[#This Row],[PRODUCT ID]],MasterData[],2,0)</f>
        <v>Product10</v>
      </c>
      <c r="H297" t="str">
        <f>VLOOKUP(InputData[[#This Row],[PRODUCT ID]],MasterData[],3,0)</f>
        <v>Category02</v>
      </c>
      <c r="I297" t="str">
        <f t="shared" ca="1" si="4"/>
        <v>BC</v>
      </c>
      <c r="J297" t="str">
        <f>VLOOKUP(InputData[[#This Row],[PRODUCT ID]],MasterData[],4,0)</f>
        <v>Ft</v>
      </c>
      <c r="K297" s="1">
        <f>VLOOKUP(InputData[[#This Row],[PRODUCT ID]],MasterData[],5,0)</f>
        <v>148</v>
      </c>
      <c r="L297" s="1">
        <f>VLOOKUP(InputData[[#This Row],[PRODUCT ID]],MasterData[],6,0)</f>
        <v>164.28</v>
      </c>
      <c r="M297" s="1">
        <f>(InputData[[#This Row],[BUYING PRICE]]*InputData[[#This Row],[QUANTITY]])</f>
        <v>1924</v>
      </c>
      <c r="N297" s="1">
        <f>(InputData[[#This Row],[SELLING PRICE]]*InputData[[#This Row],[QUANTITY]])*(1-InputData[[#This Row],[DISCOUNT %]])</f>
        <v>2135.64</v>
      </c>
      <c r="O297">
        <f>DAY(InputData[[#This Row],[DATE]])</f>
        <v>12</v>
      </c>
      <c r="P297" t="str">
        <f>TEXT(InputData[[#This Row],[DATE]], "mmm")</f>
        <v>Feb</v>
      </c>
      <c r="Q297">
        <f>YEAR(InputData[[#This Row],[DATE]])</f>
        <v>2022</v>
      </c>
    </row>
    <row r="298" spans="1:17" x14ac:dyDescent="0.2">
      <c r="A298" s="8">
        <v>44606</v>
      </c>
      <c r="B298" s="9" t="s">
        <v>60</v>
      </c>
      <c r="C298" s="10">
        <v>8</v>
      </c>
      <c r="D298" s="10" t="s">
        <v>106</v>
      </c>
      <c r="E298" s="10" t="s">
        <v>107</v>
      </c>
      <c r="F298" s="11">
        <v>0</v>
      </c>
      <c r="G298" t="str">
        <f>VLOOKUP(InputData[[#This Row],[PRODUCT ID]],MasterData[],2,0)</f>
        <v>Product26</v>
      </c>
      <c r="H298" t="str">
        <f>VLOOKUP(InputData[[#This Row],[PRODUCT ID]],MasterData[],3,0)</f>
        <v>Category04</v>
      </c>
      <c r="I298" t="str">
        <f t="shared" ca="1" si="4"/>
        <v>MB</v>
      </c>
      <c r="J298" t="str">
        <f>VLOOKUP(InputData[[#This Row],[PRODUCT ID]],MasterData[],4,0)</f>
        <v>No.</v>
      </c>
      <c r="K298" s="1">
        <f>VLOOKUP(InputData[[#This Row],[PRODUCT ID]],MasterData[],5,0)</f>
        <v>18</v>
      </c>
      <c r="L298" s="1">
        <f>VLOOKUP(InputData[[#This Row],[PRODUCT ID]],MasterData[],6,0)</f>
        <v>24.66</v>
      </c>
      <c r="M298" s="1">
        <f>(InputData[[#This Row],[BUYING PRICE]]*InputData[[#This Row],[QUANTITY]])</f>
        <v>144</v>
      </c>
      <c r="N298" s="1">
        <f>(InputData[[#This Row],[SELLING PRICE]]*InputData[[#This Row],[QUANTITY]])*(1-InputData[[#This Row],[DISCOUNT %]])</f>
        <v>197.28</v>
      </c>
      <c r="O298">
        <f>DAY(InputData[[#This Row],[DATE]])</f>
        <v>14</v>
      </c>
      <c r="P298" t="str">
        <f>TEXT(InputData[[#This Row],[DATE]], "mmm")</f>
        <v>Feb</v>
      </c>
      <c r="Q298">
        <f>YEAR(InputData[[#This Row],[DATE]])</f>
        <v>2022</v>
      </c>
    </row>
    <row r="299" spans="1:17" x14ac:dyDescent="0.2">
      <c r="A299" s="8">
        <v>44606</v>
      </c>
      <c r="B299" s="9" t="s">
        <v>65</v>
      </c>
      <c r="C299" s="10">
        <v>3</v>
      </c>
      <c r="D299" s="10" t="s">
        <v>108</v>
      </c>
      <c r="E299" s="10" t="s">
        <v>107</v>
      </c>
      <c r="F299" s="11">
        <v>0</v>
      </c>
      <c r="G299" t="str">
        <f>VLOOKUP(InputData[[#This Row],[PRODUCT ID]],MasterData[],2,0)</f>
        <v>Product28</v>
      </c>
      <c r="H299" t="str">
        <f>VLOOKUP(InputData[[#This Row],[PRODUCT ID]],MasterData[],3,0)</f>
        <v>Category04</v>
      </c>
      <c r="I299" t="str">
        <f t="shared" ca="1" si="4"/>
        <v>ON</v>
      </c>
      <c r="J299" t="str">
        <f>VLOOKUP(InputData[[#This Row],[PRODUCT ID]],MasterData[],4,0)</f>
        <v>No.</v>
      </c>
      <c r="K299" s="1">
        <f>VLOOKUP(InputData[[#This Row],[PRODUCT ID]],MasterData[],5,0)</f>
        <v>37</v>
      </c>
      <c r="L299" s="1">
        <f>VLOOKUP(InputData[[#This Row],[PRODUCT ID]],MasterData[],6,0)</f>
        <v>41.81</v>
      </c>
      <c r="M299" s="1">
        <f>(InputData[[#This Row],[BUYING PRICE]]*InputData[[#This Row],[QUANTITY]])</f>
        <v>111</v>
      </c>
      <c r="N299" s="1">
        <f>(InputData[[#This Row],[SELLING PRICE]]*InputData[[#This Row],[QUANTITY]])*(1-InputData[[#This Row],[DISCOUNT %]])</f>
        <v>125.43</v>
      </c>
      <c r="O299">
        <f>DAY(InputData[[#This Row],[DATE]])</f>
        <v>14</v>
      </c>
      <c r="P299" t="str">
        <f>TEXT(InputData[[#This Row],[DATE]], "mmm")</f>
        <v>Feb</v>
      </c>
      <c r="Q299">
        <f>YEAR(InputData[[#This Row],[DATE]])</f>
        <v>2022</v>
      </c>
    </row>
    <row r="300" spans="1:17" x14ac:dyDescent="0.2">
      <c r="A300" s="8">
        <v>44608</v>
      </c>
      <c r="B300" s="9" t="s">
        <v>73</v>
      </c>
      <c r="C300" s="10">
        <v>1</v>
      </c>
      <c r="D300" s="10" t="s">
        <v>106</v>
      </c>
      <c r="E300" s="10" t="s">
        <v>107</v>
      </c>
      <c r="F300" s="11">
        <v>0</v>
      </c>
      <c r="G300" t="str">
        <f>VLOOKUP(InputData[[#This Row],[PRODUCT ID]],MasterData[],2,0)</f>
        <v>Product32</v>
      </c>
      <c r="H300" t="str">
        <f>VLOOKUP(InputData[[#This Row],[PRODUCT ID]],MasterData[],3,0)</f>
        <v>Category04</v>
      </c>
      <c r="I300" t="str">
        <f t="shared" ca="1" si="4"/>
        <v>ON</v>
      </c>
      <c r="J300" t="str">
        <f>VLOOKUP(InputData[[#This Row],[PRODUCT ID]],MasterData[],4,0)</f>
        <v>Kg</v>
      </c>
      <c r="K300" s="1">
        <f>VLOOKUP(InputData[[#This Row],[PRODUCT ID]],MasterData[],5,0)</f>
        <v>89</v>
      </c>
      <c r="L300" s="1">
        <f>VLOOKUP(InputData[[#This Row],[PRODUCT ID]],MasterData[],6,0)</f>
        <v>117.48</v>
      </c>
      <c r="M300" s="1">
        <f>(InputData[[#This Row],[BUYING PRICE]]*InputData[[#This Row],[QUANTITY]])</f>
        <v>89</v>
      </c>
      <c r="N300" s="1">
        <f>(InputData[[#This Row],[SELLING PRICE]]*InputData[[#This Row],[QUANTITY]])*(1-InputData[[#This Row],[DISCOUNT %]])</f>
        <v>117.48</v>
      </c>
      <c r="O300">
        <f>DAY(InputData[[#This Row],[DATE]])</f>
        <v>16</v>
      </c>
      <c r="P300" t="str">
        <f>TEXT(InputData[[#This Row],[DATE]], "mmm")</f>
        <v>Feb</v>
      </c>
      <c r="Q300">
        <f>YEAR(InputData[[#This Row],[DATE]])</f>
        <v>2022</v>
      </c>
    </row>
    <row r="301" spans="1:17" x14ac:dyDescent="0.2">
      <c r="A301" s="8">
        <v>44611</v>
      </c>
      <c r="B301" s="9" t="s">
        <v>10</v>
      </c>
      <c r="C301" s="10">
        <v>13</v>
      </c>
      <c r="D301" s="10" t="s">
        <v>106</v>
      </c>
      <c r="E301" s="10" t="s">
        <v>107</v>
      </c>
      <c r="F301" s="11">
        <v>0</v>
      </c>
      <c r="G301" t="str">
        <f>VLOOKUP(InputData[[#This Row],[PRODUCT ID]],MasterData[],2,0)</f>
        <v>Product02</v>
      </c>
      <c r="H301" t="str">
        <f>VLOOKUP(InputData[[#This Row],[PRODUCT ID]],MasterData[],3,0)</f>
        <v>Category01</v>
      </c>
      <c r="I301" t="str">
        <f t="shared" ca="1" si="4"/>
        <v>BC</v>
      </c>
      <c r="J301" t="str">
        <f>VLOOKUP(InputData[[#This Row],[PRODUCT ID]],MasterData[],4,0)</f>
        <v>Kg</v>
      </c>
      <c r="K301" s="1">
        <f>VLOOKUP(InputData[[#This Row],[PRODUCT ID]],MasterData[],5,0)</f>
        <v>105</v>
      </c>
      <c r="L301" s="1">
        <f>VLOOKUP(InputData[[#This Row],[PRODUCT ID]],MasterData[],6,0)</f>
        <v>142.80000000000001</v>
      </c>
      <c r="M301" s="1">
        <f>(InputData[[#This Row],[BUYING PRICE]]*InputData[[#This Row],[QUANTITY]])</f>
        <v>1365</v>
      </c>
      <c r="N301" s="1">
        <f>(InputData[[#This Row],[SELLING PRICE]]*InputData[[#This Row],[QUANTITY]])*(1-InputData[[#This Row],[DISCOUNT %]])</f>
        <v>1856.4</v>
      </c>
      <c r="O301">
        <f>DAY(InputData[[#This Row],[DATE]])</f>
        <v>19</v>
      </c>
      <c r="P301" t="str">
        <f>TEXT(InputData[[#This Row],[DATE]], "mmm")</f>
        <v>Feb</v>
      </c>
      <c r="Q301">
        <f>YEAR(InputData[[#This Row],[DATE]])</f>
        <v>2022</v>
      </c>
    </row>
    <row r="302" spans="1:17" x14ac:dyDescent="0.2">
      <c r="A302" s="8">
        <v>44612</v>
      </c>
      <c r="B302" s="9" t="s">
        <v>31</v>
      </c>
      <c r="C302" s="10">
        <v>6</v>
      </c>
      <c r="D302" s="10" t="s">
        <v>108</v>
      </c>
      <c r="E302" s="10" t="s">
        <v>107</v>
      </c>
      <c r="F302" s="11">
        <v>0</v>
      </c>
      <c r="G302" t="str">
        <f>VLOOKUP(InputData[[#This Row],[PRODUCT ID]],MasterData[],2,0)</f>
        <v>Product12</v>
      </c>
      <c r="H302" t="str">
        <f>VLOOKUP(InputData[[#This Row],[PRODUCT ID]],MasterData[],3,0)</f>
        <v>Category02</v>
      </c>
      <c r="I302" t="str">
        <f t="shared" ca="1" si="4"/>
        <v>QC</v>
      </c>
      <c r="J302" t="str">
        <f>VLOOKUP(InputData[[#This Row],[PRODUCT ID]],MasterData[],4,0)</f>
        <v>Kg</v>
      </c>
      <c r="K302" s="1">
        <f>VLOOKUP(InputData[[#This Row],[PRODUCT ID]],MasterData[],5,0)</f>
        <v>73</v>
      </c>
      <c r="L302" s="1">
        <f>VLOOKUP(InputData[[#This Row],[PRODUCT ID]],MasterData[],6,0)</f>
        <v>94.17</v>
      </c>
      <c r="M302" s="1">
        <f>(InputData[[#This Row],[BUYING PRICE]]*InputData[[#This Row],[QUANTITY]])</f>
        <v>438</v>
      </c>
      <c r="N302" s="1">
        <f>(InputData[[#This Row],[SELLING PRICE]]*InputData[[#This Row],[QUANTITY]])*(1-InputData[[#This Row],[DISCOUNT %]])</f>
        <v>565.02</v>
      </c>
      <c r="O302">
        <f>DAY(InputData[[#This Row],[DATE]])</f>
        <v>20</v>
      </c>
      <c r="P302" t="str">
        <f>TEXT(InputData[[#This Row],[DATE]], "mmm")</f>
        <v>Feb</v>
      </c>
      <c r="Q302">
        <f>YEAR(InputData[[#This Row],[DATE]])</f>
        <v>2022</v>
      </c>
    </row>
    <row r="303" spans="1:17" x14ac:dyDescent="0.2">
      <c r="A303" s="8">
        <v>44615</v>
      </c>
      <c r="B303" s="9" t="s">
        <v>33</v>
      </c>
      <c r="C303" s="10">
        <v>6</v>
      </c>
      <c r="D303" s="10" t="s">
        <v>106</v>
      </c>
      <c r="E303" s="10" t="s">
        <v>106</v>
      </c>
      <c r="F303" s="11">
        <v>0</v>
      </c>
      <c r="G303" t="str">
        <f>VLOOKUP(InputData[[#This Row],[PRODUCT ID]],MasterData[],2,0)</f>
        <v>Product13</v>
      </c>
      <c r="H303" t="str">
        <f>VLOOKUP(InputData[[#This Row],[PRODUCT ID]],MasterData[],3,0)</f>
        <v>Category02</v>
      </c>
      <c r="I303" t="str">
        <f t="shared" ca="1" si="4"/>
        <v>QC</v>
      </c>
      <c r="J303" t="str">
        <f>VLOOKUP(InputData[[#This Row],[PRODUCT ID]],MasterData[],4,0)</f>
        <v>Kg</v>
      </c>
      <c r="K303" s="1">
        <f>VLOOKUP(InputData[[#This Row],[PRODUCT ID]],MasterData[],5,0)</f>
        <v>112</v>
      </c>
      <c r="L303" s="1">
        <f>VLOOKUP(InputData[[#This Row],[PRODUCT ID]],MasterData[],6,0)</f>
        <v>122.08</v>
      </c>
      <c r="M303" s="1">
        <f>(InputData[[#This Row],[BUYING PRICE]]*InputData[[#This Row],[QUANTITY]])</f>
        <v>672</v>
      </c>
      <c r="N303" s="1">
        <f>(InputData[[#This Row],[SELLING PRICE]]*InputData[[#This Row],[QUANTITY]])*(1-InputData[[#This Row],[DISCOUNT %]])</f>
        <v>732.48</v>
      </c>
      <c r="O303">
        <f>DAY(InputData[[#This Row],[DATE]])</f>
        <v>23</v>
      </c>
      <c r="P303" t="str">
        <f>TEXT(InputData[[#This Row],[DATE]], "mmm")</f>
        <v>Feb</v>
      </c>
      <c r="Q303">
        <f>YEAR(InputData[[#This Row],[DATE]])</f>
        <v>2022</v>
      </c>
    </row>
    <row r="304" spans="1:17" x14ac:dyDescent="0.2">
      <c r="A304" s="8">
        <v>44615</v>
      </c>
      <c r="B304" s="9" t="s">
        <v>39</v>
      </c>
      <c r="C304" s="10">
        <v>15</v>
      </c>
      <c r="D304" s="10" t="s">
        <v>106</v>
      </c>
      <c r="E304" s="10" t="s">
        <v>107</v>
      </c>
      <c r="F304" s="11">
        <v>0</v>
      </c>
      <c r="G304" t="str">
        <f>VLOOKUP(InputData[[#This Row],[PRODUCT ID]],MasterData[],2,0)</f>
        <v>Product16</v>
      </c>
      <c r="H304" t="str">
        <f>VLOOKUP(InputData[[#This Row],[PRODUCT ID]],MasterData[],3,0)</f>
        <v>Category02</v>
      </c>
      <c r="I304" t="str">
        <f t="shared" ca="1" si="4"/>
        <v>MB</v>
      </c>
      <c r="J304" t="str">
        <f>VLOOKUP(InputData[[#This Row],[PRODUCT ID]],MasterData[],4,0)</f>
        <v>No.</v>
      </c>
      <c r="K304" s="1">
        <f>VLOOKUP(InputData[[#This Row],[PRODUCT ID]],MasterData[],5,0)</f>
        <v>13</v>
      </c>
      <c r="L304" s="1">
        <f>VLOOKUP(InputData[[#This Row],[PRODUCT ID]],MasterData[],6,0)</f>
        <v>16.64</v>
      </c>
      <c r="M304" s="1">
        <f>(InputData[[#This Row],[BUYING PRICE]]*InputData[[#This Row],[QUANTITY]])</f>
        <v>195</v>
      </c>
      <c r="N304" s="1">
        <f>(InputData[[#This Row],[SELLING PRICE]]*InputData[[#This Row],[QUANTITY]])*(1-InputData[[#This Row],[DISCOUNT %]])</f>
        <v>249.60000000000002</v>
      </c>
      <c r="O304">
        <f>DAY(InputData[[#This Row],[DATE]])</f>
        <v>23</v>
      </c>
      <c r="P304" t="str">
        <f>TEXT(InputData[[#This Row],[DATE]], "mmm")</f>
        <v>Feb</v>
      </c>
      <c r="Q304">
        <f>YEAR(InputData[[#This Row],[DATE]])</f>
        <v>2022</v>
      </c>
    </row>
    <row r="305" spans="1:17" x14ac:dyDescent="0.2">
      <c r="A305" s="8">
        <v>44615</v>
      </c>
      <c r="B305" s="9" t="s">
        <v>81</v>
      </c>
      <c r="C305" s="10">
        <v>8</v>
      </c>
      <c r="D305" s="10" t="s">
        <v>108</v>
      </c>
      <c r="E305" s="10" t="s">
        <v>106</v>
      </c>
      <c r="F305" s="11">
        <v>0</v>
      </c>
      <c r="G305" t="str">
        <f>VLOOKUP(InputData[[#This Row],[PRODUCT ID]],MasterData[],2,0)</f>
        <v>Product36</v>
      </c>
      <c r="H305" t="str">
        <f>VLOOKUP(InputData[[#This Row],[PRODUCT ID]],MasterData[],3,0)</f>
        <v>Category04</v>
      </c>
      <c r="I305" t="str">
        <f t="shared" ca="1" si="4"/>
        <v>QC</v>
      </c>
      <c r="J305" t="str">
        <f>VLOOKUP(InputData[[#This Row],[PRODUCT ID]],MasterData[],4,0)</f>
        <v>Kg</v>
      </c>
      <c r="K305" s="1">
        <f>VLOOKUP(InputData[[#This Row],[PRODUCT ID]],MasterData[],5,0)</f>
        <v>90</v>
      </c>
      <c r="L305" s="1">
        <f>VLOOKUP(InputData[[#This Row],[PRODUCT ID]],MasterData[],6,0)</f>
        <v>96.3</v>
      </c>
      <c r="M305" s="1">
        <f>(InputData[[#This Row],[BUYING PRICE]]*InputData[[#This Row],[QUANTITY]])</f>
        <v>720</v>
      </c>
      <c r="N305" s="1">
        <f>(InputData[[#This Row],[SELLING PRICE]]*InputData[[#This Row],[QUANTITY]])*(1-InputData[[#This Row],[DISCOUNT %]])</f>
        <v>770.4</v>
      </c>
      <c r="O305">
        <f>DAY(InputData[[#This Row],[DATE]])</f>
        <v>23</v>
      </c>
      <c r="P305" t="str">
        <f>TEXT(InputData[[#This Row],[DATE]], "mmm")</f>
        <v>Feb</v>
      </c>
      <c r="Q305">
        <f>YEAR(InputData[[#This Row],[DATE]])</f>
        <v>2022</v>
      </c>
    </row>
    <row r="306" spans="1:17" x14ac:dyDescent="0.2">
      <c r="A306" s="8">
        <v>44619</v>
      </c>
      <c r="B306" s="9" t="s">
        <v>31</v>
      </c>
      <c r="C306" s="10">
        <v>7</v>
      </c>
      <c r="D306" s="10" t="s">
        <v>108</v>
      </c>
      <c r="E306" s="10" t="s">
        <v>107</v>
      </c>
      <c r="F306" s="11">
        <v>0</v>
      </c>
      <c r="G306" t="str">
        <f>VLOOKUP(InputData[[#This Row],[PRODUCT ID]],MasterData[],2,0)</f>
        <v>Product12</v>
      </c>
      <c r="H306" t="str">
        <f>VLOOKUP(InputData[[#This Row],[PRODUCT ID]],MasterData[],3,0)</f>
        <v>Category02</v>
      </c>
      <c r="I306" t="str">
        <f t="shared" ca="1" si="4"/>
        <v>MB</v>
      </c>
      <c r="J306" t="str">
        <f>VLOOKUP(InputData[[#This Row],[PRODUCT ID]],MasterData[],4,0)</f>
        <v>Kg</v>
      </c>
      <c r="K306" s="1">
        <f>VLOOKUP(InputData[[#This Row],[PRODUCT ID]],MasterData[],5,0)</f>
        <v>73</v>
      </c>
      <c r="L306" s="1">
        <f>VLOOKUP(InputData[[#This Row],[PRODUCT ID]],MasterData[],6,0)</f>
        <v>94.17</v>
      </c>
      <c r="M306" s="1">
        <f>(InputData[[#This Row],[BUYING PRICE]]*InputData[[#This Row],[QUANTITY]])</f>
        <v>511</v>
      </c>
      <c r="N306" s="1">
        <f>(InputData[[#This Row],[SELLING PRICE]]*InputData[[#This Row],[QUANTITY]])*(1-InputData[[#This Row],[DISCOUNT %]])</f>
        <v>659.19</v>
      </c>
      <c r="O306">
        <f>DAY(InputData[[#This Row],[DATE]])</f>
        <v>27</v>
      </c>
      <c r="P306" t="str">
        <f>TEXT(InputData[[#This Row],[DATE]], "mmm")</f>
        <v>Feb</v>
      </c>
      <c r="Q306">
        <f>YEAR(InputData[[#This Row],[DATE]])</f>
        <v>2022</v>
      </c>
    </row>
    <row r="307" spans="1:17" x14ac:dyDescent="0.2">
      <c r="A307" s="8">
        <v>44619</v>
      </c>
      <c r="B307" s="9" t="s">
        <v>16</v>
      </c>
      <c r="C307" s="10">
        <v>15</v>
      </c>
      <c r="D307" s="10" t="s">
        <v>108</v>
      </c>
      <c r="E307" s="10" t="s">
        <v>106</v>
      </c>
      <c r="F307" s="11">
        <v>0</v>
      </c>
      <c r="G307" t="str">
        <f>VLOOKUP(InputData[[#This Row],[PRODUCT ID]],MasterData[],2,0)</f>
        <v>Product05</v>
      </c>
      <c r="H307" t="str">
        <f>VLOOKUP(InputData[[#This Row],[PRODUCT ID]],MasterData[],3,0)</f>
        <v>Category01</v>
      </c>
      <c r="I307" t="str">
        <f t="shared" ca="1" si="4"/>
        <v>MB</v>
      </c>
      <c r="J307" t="str">
        <f>VLOOKUP(InputData[[#This Row],[PRODUCT ID]],MasterData[],4,0)</f>
        <v>Ft</v>
      </c>
      <c r="K307" s="1">
        <f>VLOOKUP(InputData[[#This Row],[PRODUCT ID]],MasterData[],5,0)</f>
        <v>133</v>
      </c>
      <c r="L307" s="1">
        <f>VLOOKUP(InputData[[#This Row],[PRODUCT ID]],MasterData[],6,0)</f>
        <v>155.61000000000001</v>
      </c>
      <c r="M307" s="1">
        <f>(InputData[[#This Row],[BUYING PRICE]]*InputData[[#This Row],[QUANTITY]])</f>
        <v>1995</v>
      </c>
      <c r="N307" s="1">
        <f>(InputData[[#This Row],[SELLING PRICE]]*InputData[[#This Row],[QUANTITY]])*(1-InputData[[#This Row],[DISCOUNT %]])</f>
        <v>2334.15</v>
      </c>
      <c r="O307">
        <f>DAY(InputData[[#This Row],[DATE]])</f>
        <v>27</v>
      </c>
      <c r="P307" t="str">
        <f>TEXT(InputData[[#This Row],[DATE]], "mmm")</f>
        <v>Feb</v>
      </c>
      <c r="Q307">
        <f>YEAR(InputData[[#This Row],[DATE]])</f>
        <v>2022</v>
      </c>
    </row>
    <row r="308" spans="1:17" x14ac:dyDescent="0.2">
      <c r="A308" s="8">
        <v>44620</v>
      </c>
      <c r="B308" s="9" t="s">
        <v>83</v>
      </c>
      <c r="C308" s="10">
        <v>15</v>
      </c>
      <c r="D308" s="10" t="s">
        <v>108</v>
      </c>
      <c r="E308" s="10" t="s">
        <v>107</v>
      </c>
      <c r="F308" s="11">
        <v>0</v>
      </c>
      <c r="G308" t="str">
        <f>VLOOKUP(InputData[[#This Row],[PRODUCT ID]],MasterData[],2,0)</f>
        <v>Product37</v>
      </c>
      <c r="H308" t="str">
        <f>VLOOKUP(InputData[[#This Row],[PRODUCT ID]],MasterData[],3,0)</f>
        <v>Category05</v>
      </c>
      <c r="I308" t="str">
        <f t="shared" ca="1" si="4"/>
        <v>ON</v>
      </c>
      <c r="J308" t="str">
        <f>VLOOKUP(InputData[[#This Row],[PRODUCT ID]],MasterData[],4,0)</f>
        <v>Kg</v>
      </c>
      <c r="K308" s="1">
        <f>VLOOKUP(InputData[[#This Row],[PRODUCT ID]],MasterData[],5,0)</f>
        <v>67</v>
      </c>
      <c r="L308" s="1">
        <f>VLOOKUP(InputData[[#This Row],[PRODUCT ID]],MasterData[],6,0)</f>
        <v>85.76</v>
      </c>
      <c r="M308" s="1">
        <f>(InputData[[#This Row],[BUYING PRICE]]*InputData[[#This Row],[QUANTITY]])</f>
        <v>1005</v>
      </c>
      <c r="N308" s="1">
        <f>(InputData[[#This Row],[SELLING PRICE]]*InputData[[#This Row],[QUANTITY]])*(1-InputData[[#This Row],[DISCOUNT %]])</f>
        <v>1286.4000000000001</v>
      </c>
      <c r="O308">
        <f>DAY(InputData[[#This Row],[DATE]])</f>
        <v>28</v>
      </c>
      <c r="P308" t="str">
        <f>TEXT(InputData[[#This Row],[DATE]], "mmm")</f>
        <v>Feb</v>
      </c>
      <c r="Q308">
        <f>YEAR(InputData[[#This Row],[DATE]])</f>
        <v>2022</v>
      </c>
    </row>
    <row r="309" spans="1:17" x14ac:dyDescent="0.2">
      <c r="A309" s="8">
        <v>44624</v>
      </c>
      <c r="B309" s="9" t="s">
        <v>60</v>
      </c>
      <c r="C309" s="10">
        <v>13</v>
      </c>
      <c r="D309" s="10" t="s">
        <v>105</v>
      </c>
      <c r="E309" s="10" t="s">
        <v>106</v>
      </c>
      <c r="F309" s="11">
        <v>0</v>
      </c>
      <c r="G309" t="str">
        <f>VLOOKUP(InputData[[#This Row],[PRODUCT ID]],MasterData[],2,0)</f>
        <v>Product26</v>
      </c>
      <c r="H309" t="str">
        <f>VLOOKUP(InputData[[#This Row],[PRODUCT ID]],MasterData[],3,0)</f>
        <v>Category04</v>
      </c>
      <c r="I309" t="str">
        <f t="shared" ca="1" si="4"/>
        <v>SK</v>
      </c>
      <c r="J309" t="str">
        <f>VLOOKUP(InputData[[#This Row],[PRODUCT ID]],MasterData[],4,0)</f>
        <v>No.</v>
      </c>
      <c r="K309" s="1">
        <f>VLOOKUP(InputData[[#This Row],[PRODUCT ID]],MasterData[],5,0)</f>
        <v>18</v>
      </c>
      <c r="L309" s="1">
        <f>VLOOKUP(InputData[[#This Row],[PRODUCT ID]],MasterData[],6,0)</f>
        <v>24.66</v>
      </c>
      <c r="M309" s="1">
        <f>(InputData[[#This Row],[BUYING PRICE]]*InputData[[#This Row],[QUANTITY]])</f>
        <v>234</v>
      </c>
      <c r="N309" s="1">
        <f>(InputData[[#This Row],[SELLING PRICE]]*InputData[[#This Row],[QUANTITY]])*(1-InputData[[#This Row],[DISCOUNT %]])</f>
        <v>320.58</v>
      </c>
      <c r="O309">
        <f>DAY(InputData[[#This Row],[DATE]])</f>
        <v>4</v>
      </c>
      <c r="P309" t="str">
        <f>TEXT(InputData[[#This Row],[DATE]], "mmm")</f>
        <v>Mar</v>
      </c>
      <c r="Q309">
        <f>YEAR(InputData[[#This Row],[DATE]])</f>
        <v>2022</v>
      </c>
    </row>
    <row r="310" spans="1:17" x14ac:dyDescent="0.2">
      <c r="A310" s="8">
        <v>44626</v>
      </c>
      <c r="B310" s="9" t="s">
        <v>14</v>
      </c>
      <c r="C310" s="10">
        <v>2</v>
      </c>
      <c r="D310" s="10" t="s">
        <v>108</v>
      </c>
      <c r="E310" s="10" t="s">
        <v>107</v>
      </c>
      <c r="F310" s="11">
        <v>0</v>
      </c>
      <c r="G310" t="str">
        <f>VLOOKUP(InputData[[#This Row],[PRODUCT ID]],MasterData[],2,0)</f>
        <v>Product04</v>
      </c>
      <c r="H310" t="str">
        <f>VLOOKUP(InputData[[#This Row],[PRODUCT ID]],MasterData[],3,0)</f>
        <v>Category01</v>
      </c>
      <c r="I310" t="str">
        <f t="shared" ca="1" si="4"/>
        <v>QC</v>
      </c>
      <c r="J310" t="str">
        <f>VLOOKUP(InputData[[#This Row],[PRODUCT ID]],MasterData[],4,0)</f>
        <v>Lt</v>
      </c>
      <c r="K310" s="1">
        <f>VLOOKUP(InputData[[#This Row],[PRODUCT ID]],MasterData[],5,0)</f>
        <v>44</v>
      </c>
      <c r="L310" s="1">
        <f>VLOOKUP(InputData[[#This Row],[PRODUCT ID]],MasterData[],6,0)</f>
        <v>48.84</v>
      </c>
      <c r="M310" s="1">
        <f>(InputData[[#This Row],[BUYING PRICE]]*InputData[[#This Row],[QUANTITY]])</f>
        <v>88</v>
      </c>
      <c r="N310" s="1">
        <f>(InputData[[#This Row],[SELLING PRICE]]*InputData[[#This Row],[QUANTITY]])*(1-InputData[[#This Row],[DISCOUNT %]])</f>
        <v>97.68</v>
      </c>
      <c r="O310">
        <f>DAY(InputData[[#This Row],[DATE]])</f>
        <v>6</v>
      </c>
      <c r="P310" t="str">
        <f>TEXT(InputData[[#This Row],[DATE]], "mmm")</f>
        <v>Mar</v>
      </c>
      <c r="Q310">
        <f>YEAR(InputData[[#This Row],[DATE]])</f>
        <v>2022</v>
      </c>
    </row>
    <row r="311" spans="1:17" x14ac:dyDescent="0.2">
      <c r="A311" s="8">
        <v>44627</v>
      </c>
      <c r="B311" s="9" t="s">
        <v>12</v>
      </c>
      <c r="C311" s="10">
        <v>1</v>
      </c>
      <c r="D311" s="10" t="s">
        <v>108</v>
      </c>
      <c r="E311" s="10" t="s">
        <v>107</v>
      </c>
      <c r="F311" s="11">
        <v>0</v>
      </c>
      <c r="G311" t="str">
        <f>VLOOKUP(InputData[[#This Row],[PRODUCT ID]],MasterData[],2,0)</f>
        <v>Product03</v>
      </c>
      <c r="H311" t="str">
        <f>VLOOKUP(InputData[[#This Row],[PRODUCT ID]],MasterData[],3,0)</f>
        <v>Category01</v>
      </c>
      <c r="I311" t="str">
        <f t="shared" ca="1" si="4"/>
        <v>SK</v>
      </c>
      <c r="J311" t="str">
        <f>VLOOKUP(InputData[[#This Row],[PRODUCT ID]],MasterData[],4,0)</f>
        <v>Kg</v>
      </c>
      <c r="K311" s="1">
        <f>VLOOKUP(InputData[[#This Row],[PRODUCT ID]],MasterData[],5,0)</f>
        <v>71</v>
      </c>
      <c r="L311" s="1">
        <f>VLOOKUP(InputData[[#This Row],[PRODUCT ID]],MasterData[],6,0)</f>
        <v>80.94</v>
      </c>
      <c r="M311" s="1">
        <f>(InputData[[#This Row],[BUYING PRICE]]*InputData[[#This Row],[QUANTITY]])</f>
        <v>71</v>
      </c>
      <c r="N311" s="1">
        <f>(InputData[[#This Row],[SELLING PRICE]]*InputData[[#This Row],[QUANTITY]])*(1-InputData[[#This Row],[DISCOUNT %]])</f>
        <v>80.94</v>
      </c>
      <c r="O311">
        <f>DAY(InputData[[#This Row],[DATE]])</f>
        <v>7</v>
      </c>
      <c r="P311" t="str">
        <f>TEXT(InputData[[#This Row],[DATE]], "mmm")</f>
        <v>Mar</v>
      </c>
      <c r="Q311">
        <f>YEAR(InputData[[#This Row],[DATE]])</f>
        <v>2022</v>
      </c>
    </row>
    <row r="312" spans="1:17" x14ac:dyDescent="0.2">
      <c r="A312" s="8">
        <v>44628</v>
      </c>
      <c r="B312" s="9" t="s">
        <v>98</v>
      </c>
      <c r="C312" s="10">
        <v>6</v>
      </c>
      <c r="D312" s="10" t="s">
        <v>108</v>
      </c>
      <c r="E312" s="10" t="s">
        <v>106</v>
      </c>
      <c r="F312" s="11">
        <v>0</v>
      </c>
      <c r="G312" t="str">
        <f>VLOOKUP(InputData[[#This Row],[PRODUCT ID]],MasterData[],2,0)</f>
        <v>Product44</v>
      </c>
      <c r="H312" t="str">
        <f>VLOOKUP(InputData[[#This Row],[PRODUCT ID]],MasterData[],3,0)</f>
        <v>Category05</v>
      </c>
      <c r="I312" t="str">
        <f t="shared" ca="1" si="4"/>
        <v>ON</v>
      </c>
      <c r="J312" t="str">
        <f>VLOOKUP(InputData[[#This Row],[PRODUCT ID]],MasterData[],4,0)</f>
        <v>Kg</v>
      </c>
      <c r="K312" s="1">
        <f>VLOOKUP(InputData[[#This Row],[PRODUCT ID]],MasterData[],5,0)</f>
        <v>76</v>
      </c>
      <c r="L312" s="1">
        <f>VLOOKUP(InputData[[#This Row],[PRODUCT ID]],MasterData[],6,0)</f>
        <v>82.08</v>
      </c>
      <c r="M312" s="1">
        <f>(InputData[[#This Row],[BUYING PRICE]]*InputData[[#This Row],[QUANTITY]])</f>
        <v>456</v>
      </c>
      <c r="N312" s="1">
        <f>(InputData[[#This Row],[SELLING PRICE]]*InputData[[#This Row],[QUANTITY]])*(1-InputData[[#This Row],[DISCOUNT %]])</f>
        <v>492.48</v>
      </c>
      <c r="O312">
        <f>DAY(InputData[[#This Row],[DATE]])</f>
        <v>8</v>
      </c>
      <c r="P312" t="str">
        <f>TEXT(InputData[[#This Row],[DATE]], "mmm")</f>
        <v>Mar</v>
      </c>
      <c r="Q312">
        <f>YEAR(InputData[[#This Row],[DATE]])</f>
        <v>2022</v>
      </c>
    </row>
    <row r="313" spans="1:17" x14ac:dyDescent="0.2">
      <c r="A313" s="8">
        <v>44629</v>
      </c>
      <c r="B313" s="9" t="s">
        <v>69</v>
      </c>
      <c r="C313" s="10">
        <v>3</v>
      </c>
      <c r="D313" s="10" t="s">
        <v>108</v>
      </c>
      <c r="E313" s="10" t="s">
        <v>106</v>
      </c>
      <c r="F313" s="11">
        <v>0</v>
      </c>
      <c r="G313" t="str">
        <f>VLOOKUP(InputData[[#This Row],[PRODUCT ID]],MasterData[],2,0)</f>
        <v>Product30</v>
      </c>
      <c r="H313" t="str">
        <f>VLOOKUP(InputData[[#This Row],[PRODUCT ID]],MasterData[],3,0)</f>
        <v>Category04</v>
      </c>
      <c r="I313" t="str">
        <f t="shared" ca="1" si="4"/>
        <v>ON</v>
      </c>
      <c r="J313" t="str">
        <f>VLOOKUP(InputData[[#This Row],[PRODUCT ID]],MasterData[],4,0)</f>
        <v>Ft</v>
      </c>
      <c r="K313" s="1">
        <f>VLOOKUP(InputData[[#This Row],[PRODUCT ID]],MasterData[],5,0)</f>
        <v>148</v>
      </c>
      <c r="L313" s="1">
        <f>VLOOKUP(InputData[[#This Row],[PRODUCT ID]],MasterData[],6,0)</f>
        <v>201.28</v>
      </c>
      <c r="M313" s="1">
        <f>(InputData[[#This Row],[BUYING PRICE]]*InputData[[#This Row],[QUANTITY]])</f>
        <v>444</v>
      </c>
      <c r="N313" s="1">
        <f>(InputData[[#This Row],[SELLING PRICE]]*InputData[[#This Row],[QUANTITY]])*(1-InputData[[#This Row],[DISCOUNT %]])</f>
        <v>603.84</v>
      </c>
      <c r="O313">
        <f>DAY(InputData[[#This Row],[DATE]])</f>
        <v>9</v>
      </c>
      <c r="P313" t="str">
        <f>TEXT(InputData[[#This Row],[DATE]], "mmm")</f>
        <v>Mar</v>
      </c>
      <c r="Q313">
        <f>YEAR(InputData[[#This Row],[DATE]])</f>
        <v>2022</v>
      </c>
    </row>
    <row r="314" spans="1:17" x14ac:dyDescent="0.2">
      <c r="A314" s="8">
        <v>44629</v>
      </c>
      <c r="B314" s="9" t="s">
        <v>14</v>
      </c>
      <c r="C314" s="10">
        <v>11</v>
      </c>
      <c r="D314" s="10" t="s">
        <v>106</v>
      </c>
      <c r="E314" s="10" t="s">
        <v>107</v>
      </c>
      <c r="F314" s="11">
        <v>0</v>
      </c>
      <c r="G314" t="str">
        <f>VLOOKUP(InputData[[#This Row],[PRODUCT ID]],MasterData[],2,0)</f>
        <v>Product04</v>
      </c>
      <c r="H314" t="str">
        <f>VLOOKUP(InputData[[#This Row],[PRODUCT ID]],MasterData[],3,0)</f>
        <v>Category01</v>
      </c>
      <c r="I314" t="str">
        <f t="shared" ca="1" si="4"/>
        <v>MB</v>
      </c>
      <c r="J314" t="str">
        <f>VLOOKUP(InputData[[#This Row],[PRODUCT ID]],MasterData[],4,0)</f>
        <v>Lt</v>
      </c>
      <c r="K314" s="1">
        <f>VLOOKUP(InputData[[#This Row],[PRODUCT ID]],MasterData[],5,0)</f>
        <v>44</v>
      </c>
      <c r="L314" s="1">
        <f>VLOOKUP(InputData[[#This Row],[PRODUCT ID]],MasterData[],6,0)</f>
        <v>48.84</v>
      </c>
      <c r="M314" s="1">
        <f>(InputData[[#This Row],[BUYING PRICE]]*InputData[[#This Row],[QUANTITY]])</f>
        <v>484</v>
      </c>
      <c r="N314" s="1">
        <f>(InputData[[#This Row],[SELLING PRICE]]*InputData[[#This Row],[QUANTITY]])*(1-InputData[[#This Row],[DISCOUNT %]])</f>
        <v>537.24</v>
      </c>
      <c r="O314">
        <f>DAY(InputData[[#This Row],[DATE]])</f>
        <v>9</v>
      </c>
      <c r="P314" t="str">
        <f>TEXT(InputData[[#This Row],[DATE]], "mmm")</f>
        <v>Mar</v>
      </c>
      <c r="Q314">
        <f>YEAR(InputData[[#This Row],[DATE]])</f>
        <v>2022</v>
      </c>
    </row>
    <row r="315" spans="1:17" x14ac:dyDescent="0.2">
      <c r="A315" s="8">
        <v>44630</v>
      </c>
      <c r="B315" s="9" t="s">
        <v>75</v>
      </c>
      <c r="C315" s="10">
        <v>12</v>
      </c>
      <c r="D315" s="10" t="s">
        <v>105</v>
      </c>
      <c r="E315" s="10" t="s">
        <v>106</v>
      </c>
      <c r="F315" s="11">
        <v>0</v>
      </c>
      <c r="G315" t="str">
        <f>VLOOKUP(InputData[[#This Row],[PRODUCT ID]],MasterData[],2,0)</f>
        <v>Product33</v>
      </c>
      <c r="H315" t="str">
        <f>VLOOKUP(InputData[[#This Row],[PRODUCT ID]],MasterData[],3,0)</f>
        <v>Category04</v>
      </c>
      <c r="I315" t="str">
        <f t="shared" ca="1" si="4"/>
        <v>MB</v>
      </c>
      <c r="J315" t="str">
        <f>VLOOKUP(InputData[[#This Row],[PRODUCT ID]],MasterData[],4,0)</f>
        <v>Kg</v>
      </c>
      <c r="K315" s="1">
        <f>VLOOKUP(InputData[[#This Row],[PRODUCT ID]],MasterData[],5,0)</f>
        <v>95</v>
      </c>
      <c r="L315" s="1">
        <f>VLOOKUP(InputData[[#This Row],[PRODUCT ID]],MasterData[],6,0)</f>
        <v>119.7</v>
      </c>
      <c r="M315" s="1">
        <f>(InputData[[#This Row],[BUYING PRICE]]*InputData[[#This Row],[QUANTITY]])</f>
        <v>1140</v>
      </c>
      <c r="N315" s="1">
        <f>(InputData[[#This Row],[SELLING PRICE]]*InputData[[#This Row],[QUANTITY]])*(1-InputData[[#This Row],[DISCOUNT %]])</f>
        <v>1436.4</v>
      </c>
      <c r="O315">
        <f>DAY(InputData[[#This Row],[DATE]])</f>
        <v>10</v>
      </c>
      <c r="P315" t="str">
        <f>TEXT(InputData[[#This Row],[DATE]], "mmm")</f>
        <v>Mar</v>
      </c>
      <c r="Q315">
        <f>YEAR(InputData[[#This Row],[DATE]])</f>
        <v>2022</v>
      </c>
    </row>
    <row r="316" spans="1:17" x14ac:dyDescent="0.2">
      <c r="A316" s="8">
        <v>44634</v>
      </c>
      <c r="B316" s="9" t="s">
        <v>39</v>
      </c>
      <c r="C316" s="10">
        <v>2</v>
      </c>
      <c r="D316" s="10" t="s">
        <v>108</v>
      </c>
      <c r="E316" s="10" t="s">
        <v>107</v>
      </c>
      <c r="F316" s="11">
        <v>0</v>
      </c>
      <c r="G316" t="str">
        <f>VLOOKUP(InputData[[#This Row],[PRODUCT ID]],MasterData[],2,0)</f>
        <v>Product16</v>
      </c>
      <c r="H316" t="str">
        <f>VLOOKUP(InputData[[#This Row],[PRODUCT ID]],MasterData[],3,0)</f>
        <v>Category02</v>
      </c>
      <c r="I316" t="str">
        <f t="shared" ca="1" si="4"/>
        <v>BC</v>
      </c>
      <c r="J316" t="str">
        <f>VLOOKUP(InputData[[#This Row],[PRODUCT ID]],MasterData[],4,0)</f>
        <v>No.</v>
      </c>
      <c r="K316" s="1">
        <f>VLOOKUP(InputData[[#This Row],[PRODUCT ID]],MasterData[],5,0)</f>
        <v>13</v>
      </c>
      <c r="L316" s="1">
        <f>VLOOKUP(InputData[[#This Row],[PRODUCT ID]],MasterData[],6,0)</f>
        <v>16.64</v>
      </c>
      <c r="M316" s="1">
        <f>(InputData[[#This Row],[BUYING PRICE]]*InputData[[#This Row],[QUANTITY]])</f>
        <v>26</v>
      </c>
      <c r="N316" s="1">
        <f>(InputData[[#This Row],[SELLING PRICE]]*InputData[[#This Row],[QUANTITY]])*(1-InputData[[#This Row],[DISCOUNT %]])</f>
        <v>33.28</v>
      </c>
      <c r="O316">
        <f>DAY(InputData[[#This Row],[DATE]])</f>
        <v>14</v>
      </c>
      <c r="P316" t="str">
        <f>TEXT(InputData[[#This Row],[DATE]], "mmm")</f>
        <v>Mar</v>
      </c>
      <c r="Q316">
        <f>YEAR(InputData[[#This Row],[DATE]])</f>
        <v>2022</v>
      </c>
    </row>
    <row r="317" spans="1:17" x14ac:dyDescent="0.2">
      <c r="A317" s="8">
        <v>44634</v>
      </c>
      <c r="B317" s="9" t="s">
        <v>60</v>
      </c>
      <c r="C317" s="10">
        <v>13</v>
      </c>
      <c r="D317" s="10" t="s">
        <v>108</v>
      </c>
      <c r="E317" s="10" t="s">
        <v>106</v>
      </c>
      <c r="F317" s="11">
        <v>0</v>
      </c>
      <c r="G317" t="str">
        <f>VLOOKUP(InputData[[#This Row],[PRODUCT ID]],MasterData[],2,0)</f>
        <v>Product26</v>
      </c>
      <c r="H317" t="str">
        <f>VLOOKUP(InputData[[#This Row],[PRODUCT ID]],MasterData[],3,0)</f>
        <v>Category04</v>
      </c>
      <c r="I317" t="str">
        <f t="shared" ca="1" si="4"/>
        <v>SK</v>
      </c>
      <c r="J317" t="str">
        <f>VLOOKUP(InputData[[#This Row],[PRODUCT ID]],MasterData[],4,0)</f>
        <v>No.</v>
      </c>
      <c r="K317" s="1">
        <f>VLOOKUP(InputData[[#This Row],[PRODUCT ID]],MasterData[],5,0)</f>
        <v>18</v>
      </c>
      <c r="L317" s="1">
        <f>VLOOKUP(InputData[[#This Row],[PRODUCT ID]],MasterData[],6,0)</f>
        <v>24.66</v>
      </c>
      <c r="M317" s="1">
        <f>(InputData[[#This Row],[BUYING PRICE]]*InputData[[#This Row],[QUANTITY]])</f>
        <v>234</v>
      </c>
      <c r="N317" s="1">
        <f>(InputData[[#This Row],[SELLING PRICE]]*InputData[[#This Row],[QUANTITY]])*(1-InputData[[#This Row],[DISCOUNT %]])</f>
        <v>320.58</v>
      </c>
      <c r="O317">
        <f>DAY(InputData[[#This Row],[DATE]])</f>
        <v>14</v>
      </c>
      <c r="P317" t="str">
        <f>TEXT(InputData[[#This Row],[DATE]], "mmm")</f>
        <v>Mar</v>
      </c>
      <c r="Q317">
        <f>YEAR(InputData[[#This Row],[DATE]])</f>
        <v>2022</v>
      </c>
    </row>
    <row r="318" spans="1:17" x14ac:dyDescent="0.2">
      <c r="A318" s="8">
        <v>44638</v>
      </c>
      <c r="B318" s="9" t="s">
        <v>45</v>
      </c>
      <c r="C318" s="10">
        <v>2</v>
      </c>
      <c r="D318" s="10" t="s">
        <v>106</v>
      </c>
      <c r="E318" s="10" t="s">
        <v>107</v>
      </c>
      <c r="F318" s="11">
        <v>0</v>
      </c>
      <c r="G318" t="str">
        <f>VLOOKUP(InputData[[#This Row],[PRODUCT ID]],MasterData[],2,0)</f>
        <v>Product19</v>
      </c>
      <c r="H318" t="str">
        <f>VLOOKUP(InputData[[#This Row],[PRODUCT ID]],MasterData[],3,0)</f>
        <v>Category02</v>
      </c>
      <c r="I318" t="str">
        <f t="shared" ca="1" si="4"/>
        <v>SK</v>
      </c>
      <c r="J318" t="str">
        <f>VLOOKUP(InputData[[#This Row],[PRODUCT ID]],MasterData[],4,0)</f>
        <v>Ft</v>
      </c>
      <c r="K318" s="1">
        <f>VLOOKUP(InputData[[#This Row],[PRODUCT ID]],MasterData[],5,0)</f>
        <v>150</v>
      </c>
      <c r="L318" s="1">
        <f>VLOOKUP(InputData[[#This Row],[PRODUCT ID]],MasterData[],6,0)</f>
        <v>210</v>
      </c>
      <c r="M318" s="1">
        <f>(InputData[[#This Row],[BUYING PRICE]]*InputData[[#This Row],[QUANTITY]])</f>
        <v>300</v>
      </c>
      <c r="N318" s="1">
        <f>(InputData[[#This Row],[SELLING PRICE]]*InputData[[#This Row],[QUANTITY]])*(1-InputData[[#This Row],[DISCOUNT %]])</f>
        <v>420</v>
      </c>
      <c r="O318">
        <f>DAY(InputData[[#This Row],[DATE]])</f>
        <v>18</v>
      </c>
      <c r="P318" t="str">
        <f>TEXT(InputData[[#This Row],[DATE]], "mmm")</f>
        <v>Mar</v>
      </c>
      <c r="Q318">
        <f>YEAR(InputData[[#This Row],[DATE]])</f>
        <v>2022</v>
      </c>
    </row>
    <row r="319" spans="1:17" x14ac:dyDescent="0.2">
      <c r="A319" s="8">
        <v>44638</v>
      </c>
      <c r="B319" s="9" t="s">
        <v>63</v>
      </c>
      <c r="C319" s="10">
        <v>10</v>
      </c>
      <c r="D319" s="10" t="s">
        <v>108</v>
      </c>
      <c r="E319" s="10" t="s">
        <v>107</v>
      </c>
      <c r="F319" s="11">
        <v>0</v>
      </c>
      <c r="G319" t="str">
        <f>VLOOKUP(InputData[[#This Row],[PRODUCT ID]],MasterData[],2,0)</f>
        <v>Product27</v>
      </c>
      <c r="H319" t="str">
        <f>VLOOKUP(InputData[[#This Row],[PRODUCT ID]],MasterData[],3,0)</f>
        <v>Category04</v>
      </c>
      <c r="I319" t="str">
        <f t="shared" ca="1" si="4"/>
        <v>QC</v>
      </c>
      <c r="J319" t="str">
        <f>VLOOKUP(InputData[[#This Row],[PRODUCT ID]],MasterData[],4,0)</f>
        <v>Lt</v>
      </c>
      <c r="K319" s="1">
        <f>VLOOKUP(InputData[[#This Row],[PRODUCT ID]],MasterData[],5,0)</f>
        <v>48</v>
      </c>
      <c r="L319" s="1">
        <f>VLOOKUP(InputData[[#This Row],[PRODUCT ID]],MasterData[],6,0)</f>
        <v>57.120000000000005</v>
      </c>
      <c r="M319" s="1">
        <f>(InputData[[#This Row],[BUYING PRICE]]*InputData[[#This Row],[QUANTITY]])</f>
        <v>480</v>
      </c>
      <c r="N319" s="1">
        <f>(InputData[[#This Row],[SELLING PRICE]]*InputData[[#This Row],[QUANTITY]])*(1-InputData[[#This Row],[DISCOUNT %]])</f>
        <v>571.20000000000005</v>
      </c>
      <c r="O319">
        <f>DAY(InputData[[#This Row],[DATE]])</f>
        <v>18</v>
      </c>
      <c r="P319" t="str">
        <f>TEXT(InputData[[#This Row],[DATE]], "mmm")</f>
        <v>Mar</v>
      </c>
      <c r="Q319">
        <f>YEAR(InputData[[#This Row],[DATE]])</f>
        <v>2022</v>
      </c>
    </row>
    <row r="320" spans="1:17" x14ac:dyDescent="0.2">
      <c r="A320" s="8">
        <v>44639</v>
      </c>
      <c r="B320" s="9" t="s">
        <v>92</v>
      </c>
      <c r="C320" s="10">
        <v>6</v>
      </c>
      <c r="D320" s="10" t="s">
        <v>105</v>
      </c>
      <c r="E320" s="10" t="s">
        <v>107</v>
      </c>
      <c r="F320" s="11">
        <v>0</v>
      </c>
      <c r="G320" t="str">
        <f>VLOOKUP(InputData[[#This Row],[PRODUCT ID]],MasterData[],2,0)</f>
        <v>Product41</v>
      </c>
      <c r="H320" t="str">
        <f>VLOOKUP(InputData[[#This Row],[PRODUCT ID]],MasterData[],3,0)</f>
        <v>Category05</v>
      </c>
      <c r="I320" t="str">
        <f t="shared" ca="1" si="4"/>
        <v>QC</v>
      </c>
      <c r="J320" t="str">
        <f>VLOOKUP(InputData[[#This Row],[PRODUCT ID]],MasterData[],4,0)</f>
        <v>Ft</v>
      </c>
      <c r="K320" s="1">
        <f>VLOOKUP(InputData[[#This Row],[PRODUCT ID]],MasterData[],5,0)</f>
        <v>138</v>
      </c>
      <c r="L320" s="1">
        <f>VLOOKUP(InputData[[#This Row],[PRODUCT ID]],MasterData[],6,0)</f>
        <v>173.88</v>
      </c>
      <c r="M320" s="1">
        <f>(InputData[[#This Row],[BUYING PRICE]]*InputData[[#This Row],[QUANTITY]])</f>
        <v>828</v>
      </c>
      <c r="N320" s="1">
        <f>(InputData[[#This Row],[SELLING PRICE]]*InputData[[#This Row],[QUANTITY]])*(1-InputData[[#This Row],[DISCOUNT %]])</f>
        <v>1043.28</v>
      </c>
      <c r="O320">
        <f>DAY(InputData[[#This Row],[DATE]])</f>
        <v>19</v>
      </c>
      <c r="P320" t="str">
        <f>TEXT(InputData[[#This Row],[DATE]], "mmm")</f>
        <v>Mar</v>
      </c>
      <c r="Q320">
        <f>YEAR(InputData[[#This Row],[DATE]])</f>
        <v>2022</v>
      </c>
    </row>
    <row r="321" spans="1:17" x14ac:dyDescent="0.2">
      <c r="A321" s="8">
        <v>44643</v>
      </c>
      <c r="B321" s="9" t="s">
        <v>73</v>
      </c>
      <c r="C321" s="10">
        <v>9</v>
      </c>
      <c r="D321" s="10" t="s">
        <v>108</v>
      </c>
      <c r="E321" s="10" t="s">
        <v>107</v>
      </c>
      <c r="F321" s="11">
        <v>0</v>
      </c>
      <c r="G321" t="str">
        <f>VLOOKUP(InputData[[#This Row],[PRODUCT ID]],MasterData[],2,0)</f>
        <v>Product32</v>
      </c>
      <c r="H321" t="str">
        <f>VLOOKUP(InputData[[#This Row],[PRODUCT ID]],MasterData[],3,0)</f>
        <v>Category04</v>
      </c>
      <c r="I321" t="str">
        <f t="shared" ca="1" si="4"/>
        <v>QC</v>
      </c>
      <c r="J321" t="str">
        <f>VLOOKUP(InputData[[#This Row],[PRODUCT ID]],MasterData[],4,0)</f>
        <v>Kg</v>
      </c>
      <c r="K321" s="1">
        <f>VLOOKUP(InputData[[#This Row],[PRODUCT ID]],MasterData[],5,0)</f>
        <v>89</v>
      </c>
      <c r="L321" s="1">
        <f>VLOOKUP(InputData[[#This Row],[PRODUCT ID]],MasterData[],6,0)</f>
        <v>117.48</v>
      </c>
      <c r="M321" s="1">
        <f>(InputData[[#This Row],[BUYING PRICE]]*InputData[[#This Row],[QUANTITY]])</f>
        <v>801</v>
      </c>
      <c r="N321" s="1">
        <f>(InputData[[#This Row],[SELLING PRICE]]*InputData[[#This Row],[QUANTITY]])*(1-InputData[[#This Row],[DISCOUNT %]])</f>
        <v>1057.32</v>
      </c>
      <c r="O321">
        <f>DAY(InputData[[#This Row],[DATE]])</f>
        <v>23</v>
      </c>
      <c r="P321" t="str">
        <f>TEXT(InputData[[#This Row],[DATE]], "mmm")</f>
        <v>Mar</v>
      </c>
      <c r="Q321">
        <f>YEAR(InputData[[#This Row],[DATE]])</f>
        <v>2022</v>
      </c>
    </row>
    <row r="322" spans="1:17" x14ac:dyDescent="0.2">
      <c r="A322" s="8">
        <v>44645</v>
      </c>
      <c r="B322" s="9" t="s">
        <v>6</v>
      </c>
      <c r="C322" s="10">
        <v>2</v>
      </c>
      <c r="D322" s="10" t="s">
        <v>105</v>
      </c>
      <c r="E322" s="10" t="s">
        <v>106</v>
      </c>
      <c r="F322" s="11">
        <v>0</v>
      </c>
      <c r="G322" t="str">
        <f>VLOOKUP(InputData[[#This Row],[PRODUCT ID]],MasterData[],2,0)</f>
        <v>Product01</v>
      </c>
      <c r="H322" t="str">
        <f>VLOOKUP(InputData[[#This Row],[PRODUCT ID]],MasterData[],3,0)</f>
        <v>Category01</v>
      </c>
      <c r="I322" t="str">
        <f t="shared" ref="I322:I385" ca="1" si="5">CHOOSE(RANDBETWEEN(1,5),"SK","ON","BC","MB","QC")</f>
        <v>ON</v>
      </c>
      <c r="J322" t="str">
        <f>VLOOKUP(InputData[[#This Row],[PRODUCT ID]],MasterData[],4,0)</f>
        <v>Kg</v>
      </c>
      <c r="K322" s="1">
        <f>VLOOKUP(InputData[[#This Row],[PRODUCT ID]],MasterData[],5,0)</f>
        <v>98</v>
      </c>
      <c r="L322" s="1">
        <f>VLOOKUP(InputData[[#This Row],[PRODUCT ID]],MasterData[],6,0)</f>
        <v>103.88</v>
      </c>
      <c r="M322" s="1">
        <f>(InputData[[#This Row],[BUYING PRICE]]*InputData[[#This Row],[QUANTITY]])</f>
        <v>196</v>
      </c>
      <c r="N322" s="1">
        <f>(InputData[[#This Row],[SELLING PRICE]]*InputData[[#This Row],[QUANTITY]])*(1-InputData[[#This Row],[DISCOUNT %]])</f>
        <v>207.76</v>
      </c>
      <c r="O322">
        <f>DAY(InputData[[#This Row],[DATE]])</f>
        <v>25</v>
      </c>
      <c r="P322" t="str">
        <f>TEXT(InputData[[#This Row],[DATE]], "mmm")</f>
        <v>Mar</v>
      </c>
      <c r="Q322">
        <f>YEAR(InputData[[#This Row],[DATE]])</f>
        <v>2022</v>
      </c>
    </row>
    <row r="323" spans="1:17" x14ac:dyDescent="0.2">
      <c r="A323" s="8">
        <v>44645</v>
      </c>
      <c r="B323" s="9" t="s">
        <v>69</v>
      </c>
      <c r="C323" s="10">
        <v>11</v>
      </c>
      <c r="D323" s="10" t="s">
        <v>108</v>
      </c>
      <c r="E323" s="10" t="s">
        <v>106</v>
      </c>
      <c r="F323" s="11">
        <v>0</v>
      </c>
      <c r="G323" t="str">
        <f>VLOOKUP(InputData[[#This Row],[PRODUCT ID]],MasterData[],2,0)</f>
        <v>Product30</v>
      </c>
      <c r="H323" t="str">
        <f>VLOOKUP(InputData[[#This Row],[PRODUCT ID]],MasterData[],3,0)</f>
        <v>Category04</v>
      </c>
      <c r="I323" t="str">
        <f t="shared" ca="1" si="5"/>
        <v>MB</v>
      </c>
      <c r="J323" t="str">
        <f>VLOOKUP(InputData[[#This Row],[PRODUCT ID]],MasterData[],4,0)</f>
        <v>Ft</v>
      </c>
      <c r="K323" s="1">
        <f>VLOOKUP(InputData[[#This Row],[PRODUCT ID]],MasterData[],5,0)</f>
        <v>148</v>
      </c>
      <c r="L323" s="1">
        <f>VLOOKUP(InputData[[#This Row],[PRODUCT ID]],MasterData[],6,0)</f>
        <v>201.28</v>
      </c>
      <c r="M323" s="1">
        <f>(InputData[[#This Row],[BUYING PRICE]]*InputData[[#This Row],[QUANTITY]])</f>
        <v>1628</v>
      </c>
      <c r="N323" s="1">
        <f>(InputData[[#This Row],[SELLING PRICE]]*InputData[[#This Row],[QUANTITY]])*(1-InputData[[#This Row],[DISCOUNT %]])</f>
        <v>2214.08</v>
      </c>
      <c r="O323">
        <f>DAY(InputData[[#This Row],[DATE]])</f>
        <v>25</v>
      </c>
      <c r="P323" t="str">
        <f>TEXT(InputData[[#This Row],[DATE]], "mmm")</f>
        <v>Mar</v>
      </c>
      <c r="Q323">
        <f>YEAR(InputData[[#This Row],[DATE]])</f>
        <v>2022</v>
      </c>
    </row>
    <row r="324" spans="1:17" x14ac:dyDescent="0.2">
      <c r="A324" s="8">
        <v>44649</v>
      </c>
      <c r="B324" s="9" t="s">
        <v>73</v>
      </c>
      <c r="C324" s="10">
        <v>12</v>
      </c>
      <c r="D324" s="10" t="s">
        <v>106</v>
      </c>
      <c r="E324" s="10" t="s">
        <v>106</v>
      </c>
      <c r="F324" s="11">
        <v>0</v>
      </c>
      <c r="G324" t="str">
        <f>VLOOKUP(InputData[[#This Row],[PRODUCT ID]],MasterData[],2,0)</f>
        <v>Product32</v>
      </c>
      <c r="H324" t="str">
        <f>VLOOKUP(InputData[[#This Row],[PRODUCT ID]],MasterData[],3,0)</f>
        <v>Category04</v>
      </c>
      <c r="I324" t="str">
        <f t="shared" ca="1" si="5"/>
        <v>SK</v>
      </c>
      <c r="J324" t="str">
        <f>VLOOKUP(InputData[[#This Row],[PRODUCT ID]],MasterData[],4,0)</f>
        <v>Kg</v>
      </c>
      <c r="K324" s="1">
        <f>VLOOKUP(InputData[[#This Row],[PRODUCT ID]],MasterData[],5,0)</f>
        <v>89</v>
      </c>
      <c r="L324" s="1">
        <f>VLOOKUP(InputData[[#This Row],[PRODUCT ID]],MasterData[],6,0)</f>
        <v>117.48</v>
      </c>
      <c r="M324" s="1">
        <f>(InputData[[#This Row],[BUYING PRICE]]*InputData[[#This Row],[QUANTITY]])</f>
        <v>1068</v>
      </c>
      <c r="N324" s="1">
        <f>(InputData[[#This Row],[SELLING PRICE]]*InputData[[#This Row],[QUANTITY]])*(1-InputData[[#This Row],[DISCOUNT %]])</f>
        <v>1409.76</v>
      </c>
      <c r="O324">
        <f>DAY(InputData[[#This Row],[DATE]])</f>
        <v>29</v>
      </c>
      <c r="P324" t="str">
        <f>TEXT(InputData[[#This Row],[DATE]], "mmm")</f>
        <v>Mar</v>
      </c>
      <c r="Q324">
        <f>YEAR(InputData[[#This Row],[DATE]])</f>
        <v>2022</v>
      </c>
    </row>
    <row r="325" spans="1:17" x14ac:dyDescent="0.2">
      <c r="A325" s="8">
        <v>44650</v>
      </c>
      <c r="B325" s="9" t="s">
        <v>6</v>
      </c>
      <c r="C325" s="10">
        <v>13</v>
      </c>
      <c r="D325" s="10" t="s">
        <v>106</v>
      </c>
      <c r="E325" s="10" t="s">
        <v>107</v>
      </c>
      <c r="F325" s="11">
        <v>0</v>
      </c>
      <c r="G325" t="str">
        <f>VLOOKUP(InputData[[#This Row],[PRODUCT ID]],MasterData[],2,0)</f>
        <v>Product01</v>
      </c>
      <c r="H325" t="str">
        <f>VLOOKUP(InputData[[#This Row],[PRODUCT ID]],MasterData[],3,0)</f>
        <v>Category01</v>
      </c>
      <c r="I325" t="str">
        <f t="shared" ca="1" si="5"/>
        <v>ON</v>
      </c>
      <c r="J325" t="str">
        <f>VLOOKUP(InputData[[#This Row],[PRODUCT ID]],MasterData[],4,0)</f>
        <v>Kg</v>
      </c>
      <c r="K325" s="1">
        <f>VLOOKUP(InputData[[#This Row],[PRODUCT ID]],MasterData[],5,0)</f>
        <v>98</v>
      </c>
      <c r="L325" s="1">
        <f>VLOOKUP(InputData[[#This Row],[PRODUCT ID]],MasterData[],6,0)</f>
        <v>103.88</v>
      </c>
      <c r="M325" s="1">
        <f>(InputData[[#This Row],[BUYING PRICE]]*InputData[[#This Row],[QUANTITY]])</f>
        <v>1274</v>
      </c>
      <c r="N325" s="1">
        <f>(InputData[[#This Row],[SELLING PRICE]]*InputData[[#This Row],[QUANTITY]])*(1-InputData[[#This Row],[DISCOUNT %]])</f>
        <v>1350.44</v>
      </c>
      <c r="O325">
        <f>DAY(InputData[[#This Row],[DATE]])</f>
        <v>30</v>
      </c>
      <c r="P325" t="str">
        <f>TEXT(InputData[[#This Row],[DATE]], "mmm")</f>
        <v>Mar</v>
      </c>
      <c r="Q325">
        <f>YEAR(InputData[[#This Row],[DATE]])</f>
        <v>2022</v>
      </c>
    </row>
    <row r="326" spans="1:17" x14ac:dyDescent="0.2">
      <c r="A326" s="8">
        <v>44652</v>
      </c>
      <c r="B326" s="9" t="s">
        <v>10</v>
      </c>
      <c r="C326" s="10">
        <v>2</v>
      </c>
      <c r="D326" s="10" t="s">
        <v>106</v>
      </c>
      <c r="E326" s="10" t="s">
        <v>107</v>
      </c>
      <c r="F326" s="11">
        <v>0</v>
      </c>
      <c r="G326" t="str">
        <f>VLOOKUP(InputData[[#This Row],[PRODUCT ID]],MasterData[],2,0)</f>
        <v>Product02</v>
      </c>
      <c r="H326" t="str">
        <f>VLOOKUP(InputData[[#This Row],[PRODUCT ID]],MasterData[],3,0)</f>
        <v>Category01</v>
      </c>
      <c r="I326" t="str">
        <f t="shared" ca="1" si="5"/>
        <v>SK</v>
      </c>
      <c r="J326" t="str">
        <f>VLOOKUP(InputData[[#This Row],[PRODUCT ID]],MasterData[],4,0)</f>
        <v>Kg</v>
      </c>
      <c r="K326" s="1">
        <f>VLOOKUP(InputData[[#This Row],[PRODUCT ID]],MasterData[],5,0)</f>
        <v>105</v>
      </c>
      <c r="L326" s="1">
        <f>VLOOKUP(InputData[[#This Row],[PRODUCT ID]],MasterData[],6,0)</f>
        <v>142.80000000000001</v>
      </c>
      <c r="M326" s="1">
        <f>(InputData[[#This Row],[BUYING PRICE]]*InputData[[#This Row],[QUANTITY]])</f>
        <v>210</v>
      </c>
      <c r="N326" s="1">
        <f>(InputData[[#This Row],[SELLING PRICE]]*InputData[[#This Row],[QUANTITY]])*(1-InputData[[#This Row],[DISCOUNT %]])</f>
        <v>285.60000000000002</v>
      </c>
      <c r="O326">
        <f>DAY(InputData[[#This Row],[DATE]])</f>
        <v>1</v>
      </c>
      <c r="P326" t="str">
        <f>TEXT(InputData[[#This Row],[DATE]], "mmm")</f>
        <v>Apr</v>
      </c>
      <c r="Q326">
        <f>YEAR(InputData[[#This Row],[DATE]])</f>
        <v>2022</v>
      </c>
    </row>
    <row r="327" spans="1:17" x14ac:dyDescent="0.2">
      <c r="A327" s="8">
        <v>44653</v>
      </c>
      <c r="B327" s="9" t="s">
        <v>10</v>
      </c>
      <c r="C327" s="10">
        <v>3</v>
      </c>
      <c r="D327" s="10" t="s">
        <v>108</v>
      </c>
      <c r="E327" s="10" t="s">
        <v>107</v>
      </c>
      <c r="F327" s="11">
        <v>0</v>
      </c>
      <c r="G327" t="str">
        <f>VLOOKUP(InputData[[#This Row],[PRODUCT ID]],MasterData[],2,0)</f>
        <v>Product02</v>
      </c>
      <c r="H327" t="str">
        <f>VLOOKUP(InputData[[#This Row],[PRODUCT ID]],MasterData[],3,0)</f>
        <v>Category01</v>
      </c>
      <c r="I327" t="str">
        <f t="shared" ca="1" si="5"/>
        <v>QC</v>
      </c>
      <c r="J327" t="str">
        <f>VLOOKUP(InputData[[#This Row],[PRODUCT ID]],MasterData[],4,0)</f>
        <v>Kg</v>
      </c>
      <c r="K327" s="1">
        <f>VLOOKUP(InputData[[#This Row],[PRODUCT ID]],MasterData[],5,0)</f>
        <v>105</v>
      </c>
      <c r="L327" s="1">
        <f>VLOOKUP(InputData[[#This Row],[PRODUCT ID]],MasterData[],6,0)</f>
        <v>142.80000000000001</v>
      </c>
      <c r="M327" s="1">
        <f>(InputData[[#This Row],[BUYING PRICE]]*InputData[[#This Row],[QUANTITY]])</f>
        <v>315</v>
      </c>
      <c r="N327" s="1">
        <f>(InputData[[#This Row],[SELLING PRICE]]*InputData[[#This Row],[QUANTITY]])*(1-InputData[[#This Row],[DISCOUNT %]])</f>
        <v>428.40000000000003</v>
      </c>
      <c r="O327">
        <f>DAY(InputData[[#This Row],[DATE]])</f>
        <v>2</v>
      </c>
      <c r="P327" t="str">
        <f>TEXT(InputData[[#This Row],[DATE]], "mmm")</f>
        <v>Apr</v>
      </c>
      <c r="Q327">
        <f>YEAR(InputData[[#This Row],[DATE]])</f>
        <v>2022</v>
      </c>
    </row>
    <row r="328" spans="1:17" x14ac:dyDescent="0.2">
      <c r="A328" s="8">
        <v>44657</v>
      </c>
      <c r="B328" s="9" t="s">
        <v>90</v>
      </c>
      <c r="C328" s="10">
        <v>2</v>
      </c>
      <c r="D328" s="10" t="s">
        <v>105</v>
      </c>
      <c r="E328" s="10" t="s">
        <v>107</v>
      </c>
      <c r="F328" s="11">
        <v>0</v>
      </c>
      <c r="G328" t="str">
        <f>VLOOKUP(InputData[[#This Row],[PRODUCT ID]],MasterData[],2,0)</f>
        <v>Product40</v>
      </c>
      <c r="H328" t="str">
        <f>VLOOKUP(InputData[[#This Row],[PRODUCT ID]],MasterData[],3,0)</f>
        <v>Category05</v>
      </c>
      <c r="I328" t="str">
        <f t="shared" ca="1" si="5"/>
        <v>ON</v>
      </c>
      <c r="J328" t="str">
        <f>VLOOKUP(InputData[[#This Row],[PRODUCT ID]],MasterData[],4,0)</f>
        <v>Kg</v>
      </c>
      <c r="K328" s="1">
        <f>VLOOKUP(InputData[[#This Row],[PRODUCT ID]],MasterData[],5,0)</f>
        <v>90</v>
      </c>
      <c r="L328" s="1">
        <f>VLOOKUP(InputData[[#This Row],[PRODUCT ID]],MasterData[],6,0)</f>
        <v>115.2</v>
      </c>
      <c r="M328" s="1">
        <f>(InputData[[#This Row],[BUYING PRICE]]*InputData[[#This Row],[QUANTITY]])</f>
        <v>180</v>
      </c>
      <c r="N328" s="1">
        <f>(InputData[[#This Row],[SELLING PRICE]]*InputData[[#This Row],[QUANTITY]])*(1-InputData[[#This Row],[DISCOUNT %]])</f>
        <v>230.4</v>
      </c>
      <c r="O328">
        <f>DAY(InputData[[#This Row],[DATE]])</f>
        <v>6</v>
      </c>
      <c r="P328" t="str">
        <f>TEXT(InputData[[#This Row],[DATE]], "mmm")</f>
        <v>Apr</v>
      </c>
      <c r="Q328">
        <f>YEAR(InputData[[#This Row],[DATE]])</f>
        <v>2022</v>
      </c>
    </row>
    <row r="329" spans="1:17" x14ac:dyDescent="0.2">
      <c r="A329" s="8">
        <v>44658</v>
      </c>
      <c r="B329" s="9" t="s">
        <v>60</v>
      </c>
      <c r="C329" s="10">
        <v>7</v>
      </c>
      <c r="D329" s="10" t="s">
        <v>108</v>
      </c>
      <c r="E329" s="10" t="s">
        <v>106</v>
      </c>
      <c r="F329" s="11">
        <v>0</v>
      </c>
      <c r="G329" t="str">
        <f>VLOOKUP(InputData[[#This Row],[PRODUCT ID]],MasterData[],2,0)</f>
        <v>Product26</v>
      </c>
      <c r="H329" t="str">
        <f>VLOOKUP(InputData[[#This Row],[PRODUCT ID]],MasterData[],3,0)</f>
        <v>Category04</v>
      </c>
      <c r="I329" t="str">
        <f t="shared" ca="1" si="5"/>
        <v>SK</v>
      </c>
      <c r="J329" t="str">
        <f>VLOOKUP(InputData[[#This Row],[PRODUCT ID]],MasterData[],4,0)</f>
        <v>No.</v>
      </c>
      <c r="K329" s="1">
        <f>VLOOKUP(InputData[[#This Row],[PRODUCT ID]],MasterData[],5,0)</f>
        <v>18</v>
      </c>
      <c r="L329" s="1">
        <f>VLOOKUP(InputData[[#This Row],[PRODUCT ID]],MasterData[],6,0)</f>
        <v>24.66</v>
      </c>
      <c r="M329" s="1">
        <f>(InputData[[#This Row],[BUYING PRICE]]*InputData[[#This Row],[QUANTITY]])</f>
        <v>126</v>
      </c>
      <c r="N329" s="1">
        <f>(InputData[[#This Row],[SELLING PRICE]]*InputData[[#This Row],[QUANTITY]])*(1-InputData[[#This Row],[DISCOUNT %]])</f>
        <v>172.62</v>
      </c>
      <c r="O329">
        <f>DAY(InputData[[#This Row],[DATE]])</f>
        <v>7</v>
      </c>
      <c r="P329" t="str">
        <f>TEXT(InputData[[#This Row],[DATE]], "mmm")</f>
        <v>Apr</v>
      </c>
      <c r="Q329">
        <f>YEAR(InputData[[#This Row],[DATE]])</f>
        <v>2022</v>
      </c>
    </row>
    <row r="330" spans="1:17" x14ac:dyDescent="0.2">
      <c r="A330" s="8">
        <v>44660</v>
      </c>
      <c r="B330" s="9" t="s">
        <v>88</v>
      </c>
      <c r="C330" s="10">
        <v>12</v>
      </c>
      <c r="D330" s="10" t="s">
        <v>105</v>
      </c>
      <c r="E330" s="10" t="s">
        <v>107</v>
      </c>
      <c r="F330" s="11">
        <v>0</v>
      </c>
      <c r="G330" t="str">
        <f>VLOOKUP(InputData[[#This Row],[PRODUCT ID]],MasterData[],2,0)</f>
        <v>Product39</v>
      </c>
      <c r="H330" t="str">
        <f>VLOOKUP(InputData[[#This Row],[PRODUCT ID]],MasterData[],3,0)</f>
        <v>Category05</v>
      </c>
      <c r="I330" t="str">
        <f t="shared" ca="1" si="5"/>
        <v>ON</v>
      </c>
      <c r="J330" t="str">
        <f>VLOOKUP(InputData[[#This Row],[PRODUCT ID]],MasterData[],4,0)</f>
        <v>No.</v>
      </c>
      <c r="K330" s="1">
        <f>VLOOKUP(InputData[[#This Row],[PRODUCT ID]],MasterData[],5,0)</f>
        <v>37</v>
      </c>
      <c r="L330" s="1">
        <f>VLOOKUP(InputData[[#This Row],[PRODUCT ID]],MasterData[],6,0)</f>
        <v>42.55</v>
      </c>
      <c r="M330" s="1">
        <f>(InputData[[#This Row],[BUYING PRICE]]*InputData[[#This Row],[QUANTITY]])</f>
        <v>444</v>
      </c>
      <c r="N330" s="1">
        <f>(InputData[[#This Row],[SELLING PRICE]]*InputData[[#This Row],[QUANTITY]])*(1-InputData[[#This Row],[DISCOUNT %]])</f>
        <v>510.59999999999997</v>
      </c>
      <c r="O330">
        <f>DAY(InputData[[#This Row],[DATE]])</f>
        <v>9</v>
      </c>
      <c r="P330" t="str">
        <f>TEXT(InputData[[#This Row],[DATE]], "mmm")</f>
        <v>Apr</v>
      </c>
      <c r="Q330">
        <f>YEAR(InputData[[#This Row],[DATE]])</f>
        <v>2022</v>
      </c>
    </row>
    <row r="331" spans="1:17" x14ac:dyDescent="0.2">
      <c r="A331" s="8">
        <v>44660</v>
      </c>
      <c r="B331" s="9" t="s">
        <v>10</v>
      </c>
      <c r="C331" s="10">
        <v>9</v>
      </c>
      <c r="D331" s="10" t="s">
        <v>106</v>
      </c>
      <c r="E331" s="10" t="s">
        <v>106</v>
      </c>
      <c r="F331" s="11">
        <v>0</v>
      </c>
      <c r="G331" t="str">
        <f>VLOOKUP(InputData[[#This Row],[PRODUCT ID]],MasterData[],2,0)</f>
        <v>Product02</v>
      </c>
      <c r="H331" t="str">
        <f>VLOOKUP(InputData[[#This Row],[PRODUCT ID]],MasterData[],3,0)</f>
        <v>Category01</v>
      </c>
      <c r="I331" t="str">
        <f t="shared" ca="1" si="5"/>
        <v>MB</v>
      </c>
      <c r="J331" t="str">
        <f>VLOOKUP(InputData[[#This Row],[PRODUCT ID]],MasterData[],4,0)</f>
        <v>Kg</v>
      </c>
      <c r="K331" s="1">
        <f>VLOOKUP(InputData[[#This Row],[PRODUCT ID]],MasterData[],5,0)</f>
        <v>105</v>
      </c>
      <c r="L331" s="1">
        <f>VLOOKUP(InputData[[#This Row],[PRODUCT ID]],MasterData[],6,0)</f>
        <v>142.80000000000001</v>
      </c>
      <c r="M331" s="1">
        <f>(InputData[[#This Row],[BUYING PRICE]]*InputData[[#This Row],[QUANTITY]])</f>
        <v>945</v>
      </c>
      <c r="N331" s="1">
        <f>(InputData[[#This Row],[SELLING PRICE]]*InputData[[#This Row],[QUANTITY]])*(1-InputData[[#This Row],[DISCOUNT %]])</f>
        <v>1285.2</v>
      </c>
      <c r="O331">
        <f>DAY(InputData[[#This Row],[DATE]])</f>
        <v>9</v>
      </c>
      <c r="P331" t="str">
        <f>TEXT(InputData[[#This Row],[DATE]], "mmm")</f>
        <v>Apr</v>
      </c>
      <c r="Q331">
        <f>YEAR(InputData[[#This Row],[DATE]])</f>
        <v>2022</v>
      </c>
    </row>
    <row r="332" spans="1:17" x14ac:dyDescent="0.2">
      <c r="A332" s="8">
        <v>44664</v>
      </c>
      <c r="B332" s="9" t="s">
        <v>39</v>
      </c>
      <c r="C332" s="10">
        <v>14</v>
      </c>
      <c r="D332" s="10" t="s">
        <v>105</v>
      </c>
      <c r="E332" s="10" t="s">
        <v>106</v>
      </c>
      <c r="F332" s="11">
        <v>0</v>
      </c>
      <c r="G332" t="str">
        <f>VLOOKUP(InputData[[#This Row],[PRODUCT ID]],MasterData[],2,0)</f>
        <v>Product16</v>
      </c>
      <c r="H332" t="str">
        <f>VLOOKUP(InputData[[#This Row],[PRODUCT ID]],MasterData[],3,0)</f>
        <v>Category02</v>
      </c>
      <c r="I332" t="str">
        <f t="shared" ca="1" si="5"/>
        <v>BC</v>
      </c>
      <c r="J332" t="str">
        <f>VLOOKUP(InputData[[#This Row],[PRODUCT ID]],MasterData[],4,0)</f>
        <v>No.</v>
      </c>
      <c r="K332" s="1">
        <f>VLOOKUP(InputData[[#This Row],[PRODUCT ID]],MasterData[],5,0)</f>
        <v>13</v>
      </c>
      <c r="L332" s="1">
        <f>VLOOKUP(InputData[[#This Row],[PRODUCT ID]],MasterData[],6,0)</f>
        <v>16.64</v>
      </c>
      <c r="M332" s="1">
        <f>(InputData[[#This Row],[BUYING PRICE]]*InputData[[#This Row],[QUANTITY]])</f>
        <v>182</v>
      </c>
      <c r="N332" s="1">
        <f>(InputData[[#This Row],[SELLING PRICE]]*InputData[[#This Row],[QUANTITY]])*(1-InputData[[#This Row],[DISCOUNT %]])</f>
        <v>232.96</v>
      </c>
      <c r="O332">
        <f>DAY(InputData[[#This Row],[DATE]])</f>
        <v>13</v>
      </c>
      <c r="P332" t="str">
        <f>TEXT(InputData[[#This Row],[DATE]], "mmm")</f>
        <v>Apr</v>
      </c>
      <c r="Q332">
        <f>YEAR(InputData[[#This Row],[DATE]])</f>
        <v>2022</v>
      </c>
    </row>
    <row r="333" spans="1:17" x14ac:dyDescent="0.2">
      <c r="A333" s="8">
        <v>44669</v>
      </c>
      <c r="B333" s="9" t="s">
        <v>92</v>
      </c>
      <c r="C333" s="10">
        <v>9</v>
      </c>
      <c r="D333" s="10" t="s">
        <v>108</v>
      </c>
      <c r="E333" s="10" t="s">
        <v>107</v>
      </c>
      <c r="F333" s="11">
        <v>0</v>
      </c>
      <c r="G333" t="str">
        <f>VLOOKUP(InputData[[#This Row],[PRODUCT ID]],MasterData[],2,0)</f>
        <v>Product41</v>
      </c>
      <c r="H333" t="str">
        <f>VLOOKUP(InputData[[#This Row],[PRODUCT ID]],MasterData[],3,0)</f>
        <v>Category05</v>
      </c>
      <c r="I333" t="str">
        <f t="shared" ca="1" si="5"/>
        <v>QC</v>
      </c>
      <c r="J333" t="str">
        <f>VLOOKUP(InputData[[#This Row],[PRODUCT ID]],MasterData[],4,0)</f>
        <v>Ft</v>
      </c>
      <c r="K333" s="1">
        <f>VLOOKUP(InputData[[#This Row],[PRODUCT ID]],MasterData[],5,0)</f>
        <v>138</v>
      </c>
      <c r="L333" s="1">
        <f>VLOOKUP(InputData[[#This Row],[PRODUCT ID]],MasterData[],6,0)</f>
        <v>173.88</v>
      </c>
      <c r="M333" s="1">
        <f>(InputData[[#This Row],[BUYING PRICE]]*InputData[[#This Row],[QUANTITY]])</f>
        <v>1242</v>
      </c>
      <c r="N333" s="1">
        <f>(InputData[[#This Row],[SELLING PRICE]]*InputData[[#This Row],[QUANTITY]])*(1-InputData[[#This Row],[DISCOUNT %]])</f>
        <v>1564.92</v>
      </c>
      <c r="O333">
        <f>DAY(InputData[[#This Row],[DATE]])</f>
        <v>18</v>
      </c>
      <c r="P333" t="str">
        <f>TEXT(InputData[[#This Row],[DATE]], "mmm")</f>
        <v>Apr</v>
      </c>
      <c r="Q333">
        <f>YEAR(InputData[[#This Row],[DATE]])</f>
        <v>2022</v>
      </c>
    </row>
    <row r="334" spans="1:17" x14ac:dyDescent="0.2">
      <c r="A334" s="8">
        <v>44671</v>
      </c>
      <c r="B334" s="9" t="s">
        <v>43</v>
      </c>
      <c r="C334" s="10">
        <v>2</v>
      </c>
      <c r="D334" s="10" t="s">
        <v>105</v>
      </c>
      <c r="E334" s="10" t="s">
        <v>106</v>
      </c>
      <c r="F334" s="11">
        <v>0</v>
      </c>
      <c r="G334" t="str">
        <f>VLOOKUP(InputData[[#This Row],[PRODUCT ID]],MasterData[],2,0)</f>
        <v>Product18</v>
      </c>
      <c r="H334" t="str">
        <f>VLOOKUP(InputData[[#This Row],[PRODUCT ID]],MasterData[],3,0)</f>
        <v>Category02</v>
      </c>
      <c r="I334" t="str">
        <f t="shared" ca="1" si="5"/>
        <v>SK</v>
      </c>
      <c r="J334" t="str">
        <f>VLOOKUP(InputData[[#This Row],[PRODUCT ID]],MasterData[],4,0)</f>
        <v>No.</v>
      </c>
      <c r="K334" s="1">
        <f>VLOOKUP(InputData[[#This Row],[PRODUCT ID]],MasterData[],5,0)</f>
        <v>37</v>
      </c>
      <c r="L334" s="1">
        <f>VLOOKUP(InputData[[#This Row],[PRODUCT ID]],MasterData[],6,0)</f>
        <v>49.21</v>
      </c>
      <c r="M334" s="1">
        <f>(InputData[[#This Row],[BUYING PRICE]]*InputData[[#This Row],[QUANTITY]])</f>
        <v>74</v>
      </c>
      <c r="N334" s="1">
        <f>(InputData[[#This Row],[SELLING PRICE]]*InputData[[#This Row],[QUANTITY]])*(1-InputData[[#This Row],[DISCOUNT %]])</f>
        <v>98.42</v>
      </c>
      <c r="O334">
        <f>DAY(InputData[[#This Row],[DATE]])</f>
        <v>20</v>
      </c>
      <c r="P334" t="str">
        <f>TEXT(InputData[[#This Row],[DATE]], "mmm")</f>
        <v>Apr</v>
      </c>
      <c r="Q334">
        <f>YEAR(InputData[[#This Row],[DATE]])</f>
        <v>2022</v>
      </c>
    </row>
    <row r="335" spans="1:17" x14ac:dyDescent="0.2">
      <c r="A335" s="8">
        <v>44671</v>
      </c>
      <c r="B335" s="9" t="s">
        <v>31</v>
      </c>
      <c r="C335" s="10">
        <v>4</v>
      </c>
      <c r="D335" s="10" t="s">
        <v>108</v>
      </c>
      <c r="E335" s="10" t="s">
        <v>106</v>
      </c>
      <c r="F335" s="11">
        <v>0</v>
      </c>
      <c r="G335" t="str">
        <f>VLOOKUP(InputData[[#This Row],[PRODUCT ID]],MasterData[],2,0)</f>
        <v>Product12</v>
      </c>
      <c r="H335" t="str">
        <f>VLOOKUP(InputData[[#This Row],[PRODUCT ID]],MasterData[],3,0)</f>
        <v>Category02</v>
      </c>
      <c r="I335" t="str">
        <f t="shared" ca="1" si="5"/>
        <v>BC</v>
      </c>
      <c r="J335" t="str">
        <f>VLOOKUP(InputData[[#This Row],[PRODUCT ID]],MasterData[],4,0)</f>
        <v>Kg</v>
      </c>
      <c r="K335" s="1">
        <f>VLOOKUP(InputData[[#This Row],[PRODUCT ID]],MasterData[],5,0)</f>
        <v>73</v>
      </c>
      <c r="L335" s="1">
        <f>VLOOKUP(InputData[[#This Row],[PRODUCT ID]],MasterData[],6,0)</f>
        <v>94.17</v>
      </c>
      <c r="M335" s="1">
        <f>(InputData[[#This Row],[BUYING PRICE]]*InputData[[#This Row],[QUANTITY]])</f>
        <v>292</v>
      </c>
      <c r="N335" s="1">
        <f>(InputData[[#This Row],[SELLING PRICE]]*InputData[[#This Row],[QUANTITY]])*(1-InputData[[#This Row],[DISCOUNT %]])</f>
        <v>376.68</v>
      </c>
      <c r="O335">
        <f>DAY(InputData[[#This Row],[DATE]])</f>
        <v>20</v>
      </c>
      <c r="P335" t="str">
        <f>TEXT(InputData[[#This Row],[DATE]], "mmm")</f>
        <v>Apr</v>
      </c>
      <c r="Q335">
        <f>YEAR(InputData[[#This Row],[DATE]])</f>
        <v>2022</v>
      </c>
    </row>
    <row r="336" spans="1:17" x14ac:dyDescent="0.2">
      <c r="A336" s="8">
        <v>44672</v>
      </c>
      <c r="B336" s="9" t="s">
        <v>69</v>
      </c>
      <c r="C336" s="10">
        <v>2</v>
      </c>
      <c r="D336" s="10" t="s">
        <v>108</v>
      </c>
      <c r="E336" s="10" t="s">
        <v>107</v>
      </c>
      <c r="F336" s="11">
        <v>0</v>
      </c>
      <c r="G336" t="str">
        <f>VLOOKUP(InputData[[#This Row],[PRODUCT ID]],MasterData[],2,0)</f>
        <v>Product30</v>
      </c>
      <c r="H336" t="str">
        <f>VLOOKUP(InputData[[#This Row],[PRODUCT ID]],MasterData[],3,0)</f>
        <v>Category04</v>
      </c>
      <c r="I336" t="str">
        <f t="shared" ca="1" si="5"/>
        <v>ON</v>
      </c>
      <c r="J336" t="str">
        <f>VLOOKUP(InputData[[#This Row],[PRODUCT ID]],MasterData[],4,0)</f>
        <v>Ft</v>
      </c>
      <c r="K336" s="1">
        <f>VLOOKUP(InputData[[#This Row],[PRODUCT ID]],MasterData[],5,0)</f>
        <v>148</v>
      </c>
      <c r="L336" s="1">
        <f>VLOOKUP(InputData[[#This Row],[PRODUCT ID]],MasterData[],6,0)</f>
        <v>201.28</v>
      </c>
      <c r="M336" s="1">
        <f>(InputData[[#This Row],[BUYING PRICE]]*InputData[[#This Row],[QUANTITY]])</f>
        <v>296</v>
      </c>
      <c r="N336" s="1">
        <f>(InputData[[#This Row],[SELLING PRICE]]*InputData[[#This Row],[QUANTITY]])*(1-InputData[[#This Row],[DISCOUNT %]])</f>
        <v>402.56</v>
      </c>
      <c r="O336">
        <f>DAY(InputData[[#This Row],[DATE]])</f>
        <v>21</v>
      </c>
      <c r="P336" t="str">
        <f>TEXT(InputData[[#This Row],[DATE]], "mmm")</f>
        <v>Apr</v>
      </c>
      <c r="Q336">
        <f>YEAR(InputData[[#This Row],[DATE]])</f>
        <v>2022</v>
      </c>
    </row>
    <row r="337" spans="1:17" x14ac:dyDescent="0.2">
      <c r="A337" s="8">
        <v>44672</v>
      </c>
      <c r="B337" s="9" t="s">
        <v>60</v>
      </c>
      <c r="C337" s="10">
        <v>14</v>
      </c>
      <c r="D337" s="10" t="s">
        <v>106</v>
      </c>
      <c r="E337" s="10" t="s">
        <v>106</v>
      </c>
      <c r="F337" s="11">
        <v>0</v>
      </c>
      <c r="G337" t="str">
        <f>VLOOKUP(InputData[[#This Row],[PRODUCT ID]],MasterData[],2,0)</f>
        <v>Product26</v>
      </c>
      <c r="H337" t="str">
        <f>VLOOKUP(InputData[[#This Row],[PRODUCT ID]],MasterData[],3,0)</f>
        <v>Category04</v>
      </c>
      <c r="I337" t="str">
        <f t="shared" ca="1" si="5"/>
        <v>BC</v>
      </c>
      <c r="J337" t="str">
        <f>VLOOKUP(InputData[[#This Row],[PRODUCT ID]],MasterData[],4,0)</f>
        <v>No.</v>
      </c>
      <c r="K337" s="1">
        <f>VLOOKUP(InputData[[#This Row],[PRODUCT ID]],MasterData[],5,0)</f>
        <v>18</v>
      </c>
      <c r="L337" s="1">
        <f>VLOOKUP(InputData[[#This Row],[PRODUCT ID]],MasterData[],6,0)</f>
        <v>24.66</v>
      </c>
      <c r="M337" s="1">
        <f>(InputData[[#This Row],[BUYING PRICE]]*InputData[[#This Row],[QUANTITY]])</f>
        <v>252</v>
      </c>
      <c r="N337" s="1">
        <f>(InputData[[#This Row],[SELLING PRICE]]*InputData[[#This Row],[QUANTITY]])*(1-InputData[[#This Row],[DISCOUNT %]])</f>
        <v>345.24</v>
      </c>
      <c r="O337">
        <f>DAY(InputData[[#This Row],[DATE]])</f>
        <v>21</v>
      </c>
      <c r="P337" t="str">
        <f>TEXT(InputData[[#This Row],[DATE]], "mmm")</f>
        <v>Apr</v>
      </c>
      <c r="Q337">
        <f>YEAR(InputData[[#This Row],[DATE]])</f>
        <v>2022</v>
      </c>
    </row>
    <row r="338" spans="1:17" x14ac:dyDescent="0.2">
      <c r="A338" s="8">
        <v>44674</v>
      </c>
      <c r="B338" s="9" t="s">
        <v>98</v>
      </c>
      <c r="C338" s="10">
        <v>15</v>
      </c>
      <c r="D338" s="10" t="s">
        <v>106</v>
      </c>
      <c r="E338" s="10" t="s">
        <v>106</v>
      </c>
      <c r="F338" s="11">
        <v>0</v>
      </c>
      <c r="G338" t="str">
        <f>VLOOKUP(InputData[[#This Row],[PRODUCT ID]],MasterData[],2,0)</f>
        <v>Product44</v>
      </c>
      <c r="H338" t="str">
        <f>VLOOKUP(InputData[[#This Row],[PRODUCT ID]],MasterData[],3,0)</f>
        <v>Category05</v>
      </c>
      <c r="I338" t="str">
        <f t="shared" ca="1" si="5"/>
        <v>MB</v>
      </c>
      <c r="J338" t="str">
        <f>VLOOKUP(InputData[[#This Row],[PRODUCT ID]],MasterData[],4,0)</f>
        <v>Kg</v>
      </c>
      <c r="K338" s="1">
        <f>VLOOKUP(InputData[[#This Row],[PRODUCT ID]],MasterData[],5,0)</f>
        <v>76</v>
      </c>
      <c r="L338" s="1">
        <f>VLOOKUP(InputData[[#This Row],[PRODUCT ID]],MasterData[],6,0)</f>
        <v>82.08</v>
      </c>
      <c r="M338" s="1">
        <f>(InputData[[#This Row],[BUYING PRICE]]*InputData[[#This Row],[QUANTITY]])</f>
        <v>1140</v>
      </c>
      <c r="N338" s="1">
        <f>(InputData[[#This Row],[SELLING PRICE]]*InputData[[#This Row],[QUANTITY]])*(1-InputData[[#This Row],[DISCOUNT %]])</f>
        <v>1231.2</v>
      </c>
      <c r="O338">
        <f>DAY(InputData[[#This Row],[DATE]])</f>
        <v>23</v>
      </c>
      <c r="P338" t="str">
        <f>TEXT(InputData[[#This Row],[DATE]], "mmm")</f>
        <v>Apr</v>
      </c>
      <c r="Q338">
        <f>YEAR(InputData[[#This Row],[DATE]])</f>
        <v>2022</v>
      </c>
    </row>
    <row r="339" spans="1:17" x14ac:dyDescent="0.2">
      <c r="A339" s="8">
        <v>44675</v>
      </c>
      <c r="B339" s="9" t="s">
        <v>77</v>
      </c>
      <c r="C339" s="10">
        <v>4</v>
      </c>
      <c r="D339" s="10" t="s">
        <v>108</v>
      </c>
      <c r="E339" s="10" t="s">
        <v>106</v>
      </c>
      <c r="F339" s="11">
        <v>0</v>
      </c>
      <c r="G339" t="str">
        <f>VLOOKUP(InputData[[#This Row],[PRODUCT ID]],MasterData[],2,0)</f>
        <v>Product34</v>
      </c>
      <c r="H339" t="str">
        <f>VLOOKUP(InputData[[#This Row],[PRODUCT ID]],MasterData[],3,0)</f>
        <v>Category04</v>
      </c>
      <c r="I339" t="str">
        <f t="shared" ca="1" si="5"/>
        <v>MB</v>
      </c>
      <c r="J339" t="str">
        <f>VLOOKUP(InputData[[#This Row],[PRODUCT ID]],MasterData[],4,0)</f>
        <v>Lt</v>
      </c>
      <c r="K339" s="1">
        <f>VLOOKUP(InputData[[#This Row],[PRODUCT ID]],MasterData[],5,0)</f>
        <v>55</v>
      </c>
      <c r="L339" s="1">
        <f>VLOOKUP(InputData[[#This Row],[PRODUCT ID]],MasterData[],6,0)</f>
        <v>58.3</v>
      </c>
      <c r="M339" s="1">
        <f>(InputData[[#This Row],[BUYING PRICE]]*InputData[[#This Row],[QUANTITY]])</f>
        <v>220</v>
      </c>
      <c r="N339" s="1">
        <f>(InputData[[#This Row],[SELLING PRICE]]*InputData[[#This Row],[QUANTITY]])*(1-InputData[[#This Row],[DISCOUNT %]])</f>
        <v>233.2</v>
      </c>
      <c r="O339">
        <f>DAY(InputData[[#This Row],[DATE]])</f>
        <v>24</v>
      </c>
      <c r="P339" t="str">
        <f>TEXT(InputData[[#This Row],[DATE]], "mmm")</f>
        <v>Apr</v>
      </c>
      <c r="Q339">
        <f>YEAR(InputData[[#This Row],[DATE]])</f>
        <v>2022</v>
      </c>
    </row>
    <row r="340" spans="1:17" x14ac:dyDescent="0.2">
      <c r="A340" s="8">
        <v>44676</v>
      </c>
      <c r="B340" s="9" t="s">
        <v>14</v>
      </c>
      <c r="C340" s="10">
        <v>9</v>
      </c>
      <c r="D340" s="10" t="s">
        <v>108</v>
      </c>
      <c r="E340" s="10" t="s">
        <v>107</v>
      </c>
      <c r="F340" s="11">
        <v>0</v>
      </c>
      <c r="G340" t="str">
        <f>VLOOKUP(InputData[[#This Row],[PRODUCT ID]],MasterData[],2,0)</f>
        <v>Product04</v>
      </c>
      <c r="H340" t="str">
        <f>VLOOKUP(InputData[[#This Row],[PRODUCT ID]],MasterData[],3,0)</f>
        <v>Category01</v>
      </c>
      <c r="I340" t="str">
        <f t="shared" ca="1" si="5"/>
        <v>QC</v>
      </c>
      <c r="J340" t="str">
        <f>VLOOKUP(InputData[[#This Row],[PRODUCT ID]],MasterData[],4,0)</f>
        <v>Lt</v>
      </c>
      <c r="K340" s="1">
        <f>VLOOKUP(InputData[[#This Row],[PRODUCT ID]],MasterData[],5,0)</f>
        <v>44</v>
      </c>
      <c r="L340" s="1">
        <f>VLOOKUP(InputData[[#This Row],[PRODUCT ID]],MasterData[],6,0)</f>
        <v>48.84</v>
      </c>
      <c r="M340" s="1">
        <f>(InputData[[#This Row],[BUYING PRICE]]*InputData[[#This Row],[QUANTITY]])</f>
        <v>396</v>
      </c>
      <c r="N340" s="1">
        <f>(InputData[[#This Row],[SELLING PRICE]]*InputData[[#This Row],[QUANTITY]])*(1-InputData[[#This Row],[DISCOUNT %]])</f>
        <v>439.56000000000006</v>
      </c>
      <c r="O340">
        <f>DAY(InputData[[#This Row],[DATE]])</f>
        <v>25</v>
      </c>
      <c r="P340" t="str">
        <f>TEXT(InputData[[#This Row],[DATE]], "mmm")</f>
        <v>Apr</v>
      </c>
      <c r="Q340">
        <f>YEAR(InputData[[#This Row],[DATE]])</f>
        <v>2022</v>
      </c>
    </row>
    <row r="341" spans="1:17" x14ac:dyDescent="0.2">
      <c r="A341" s="8">
        <v>44676</v>
      </c>
      <c r="B341" s="9" t="s">
        <v>12</v>
      </c>
      <c r="C341" s="10">
        <v>8</v>
      </c>
      <c r="D341" s="10" t="s">
        <v>106</v>
      </c>
      <c r="E341" s="10" t="s">
        <v>106</v>
      </c>
      <c r="F341" s="11">
        <v>0</v>
      </c>
      <c r="G341" t="str">
        <f>VLOOKUP(InputData[[#This Row],[PRODUCT ID]],MasterData[],2,0)</f>
        <v>Product03</v>
      </c>
      <c r="H341" t="str">
        <f>VLOOKUP(InputData[[#This Row],[PRODUCT ID]],MasterData[],3,0)</f>
        <v>Category01</v>
      </c>
      <c r="I341" t="str">
        <f t="shared" ca="1" si="5"/>
        <v>MB</v>
      </c>
      <c r="J341" t="str">
        <f>VLOOKUP(InputData[[#This Row],[PRODUCT ID]],MasterData[],4,0)</f>
        <v>Kg</v>
      </c>
      <c r="K341" s="1">
        <f>VLOOKUP(InputData[[#This Row],[PRODUCT ID]],MasterData[],5,0)</f>
        <v>71</v>
      </c>
      <c r="L341" s="1">
        <f>VLOOKUP(InputData[[#This Row],[PRODUCT ID]],MasterData[],6,0)</f>
        <v>80.94</v>
      </c>
      <c r="M341" s="1">
        <f>(InputData[[#This Row],[BUYING PRICE]]*InputData[[#This Row],[QUANTITY]])</f>
        <v>568</v>
      </c>
      <c r="N341" s="1">
        <f>(InputData[[#This Row],[SELLING PRICE]]*InputData[[#This Row],[QUANTITY]])*(1-InputData[[#This Row],[DISCOUNT %]])</f>
        <v>647.52</v>
      </c>
      <c r="O341">
        <f>DAY(InputData[[#This Row],[DATE]])</f>
        <v>25</v>
      </c>
      <c r="P341" t="str">
        <f>TEXT(InputData[[#This Row],[DATE]], "mmm")</f>
        <v>Apr</v>
      </c>
      <c r="Q341">
        <f>YEAR(InputData[[#This Row],[DATE]])</f>
        <v>2022</v>
      </c>
    </row>
    <row r="342" spans="1:17" x14ac:dyDescent="0.2">
      <c r="A342" s="8">
        <v>44677</v>
      </c>
      <c r="B342" s="9" t="s">
        <v>63</v>
      </c>
      <c r="C342" s="10">
        <v>2</v>
      </c>
      <c r="D342" s="10" t="s">
        <v>108</v>
      </c>
      <c r="E342" s="10" t="s">
        <v>107</v>
      </c>
      <c r="F342" s="11">
        <v>0</v>
      </c>
      <c r="G342" t="str">
        <f>VLOOKUP(InputData[[#This Row],[PRODUCT ID]],MasterData[],2,0)</f>
        <v>Product27</v>
      </c>
      <c r="H342" t="str">
        <f>VLOOKUP(InputData[[#This Row],[PRODUCT ID]],MasterData[],3,0)</f>
        <v>Category04</v>
      </c>
      <c r="I342" t="str">
        <f t="shared" ca="1" si="5"/>
        <v>SK</v>
      </c>
      <c r="J342" t="str">
        <f>VLOOKUP(InputData[[#This Row],[PRODUCT ID]],MasterData[],4,0)</f>
        <v>Lt</v>
      </c>
      <c r="K342" s="1">
        <f>VLOOKUP(InputData[[#This Row],[PRODUCT ID]],MasterData[],5,0)</f>
        <v>48</v>
      </c>
      <c r="L342" s="1">
        <f>VLOOKUP(InputData[[#This Row],[PRODUCT ID]],MasterData[],6,0)</f>
        <v>57.120000000000005</v>
      </c>
      <c r="M342" s="1">
        <f>(InputData[[#This Row],[BUYING PRICE]]*InputData[[#This Row],[QUANTITY]])</f>
        <v>96</v>
      </c>
      <c r="N342" s="1">
        <f>(InputData[[#This Row],[SELLING PRICE]]*InputData[[#This Row],[QUANTITY]])*(1-InputData[[#This Row],[DISCOUNT %]])</f>
        <v>114.24000000000001</v>
      </c>
      <c r="O342">
        <f>DAY(InputData[[#This Row],[DATE]])</f>
        <v>26</v>
      </c>
      <c r="P342" t="str">
        <f>TEXT(InputData[[#This Row],[DATE]], "mmm")</f>
        <v>Apr</v>
      </c>
      <c r="Q342">
        <f>YEAR(InputData[[#This Row],[DATE]])</f>
        <v>2022</v>
      </c>
    </row>
    <row r="343" spans="1:17" x14ac:dyDescent="0.2">
      <c r="A343" s="8">
        <v>44679</v>
      </c>
      <c r="B343" s="9" t="s">
        <v>35</v>
      </c>
      <c r="C343" s="10">
        <v>14</v>
      </c>
      <c r="D343" s="10" t="s">
        <v>108</v>
      </c>
      <c r="E343" s="10" t="s">
        <v>107</v>
      </c>
      <c r="F343" s="11">
        <v>0</v>
      </c>
      <c r="G343" t="str">
        <f>VLOOKUP(InputData[[#This Row],[PRODUCT ID]],MasterData[],2,0)</f>
        <v>Product14</v>
      </c>
      <c r="H343" t="str">
        <f>VLOOKUP(InputData[[#This Row],[PRODUCT ID]],MasterData[],3,0)</f>
        <v>Category02</v>
      </c>
      <c r="I343" t="str">
        <f t="shared" ca="1" si="5"/>
        <v>BC</v>
      </c>
      <c r="J343" t="str">
        <f>VLOOKUP(InputData[[#This Row],[PRODUCT ID]],MasterData[],4,0)</f>
        <v>Kg</v>
      </c>
      <c r="K343" s="1">
        <f>VLOOKUP(InputData[[#This Row],[PRODUCT ID]],MasterData[],5,0)</f>
        <v>112</v>
      </c>
      <c r="L343" s="1">
        <f>VLOOKUP(InputData[[#This Row],[PRODUCT ID]],MasterData[],6,0)</f>
        <v>146.72</v>
      </c>
      <c r="M343" s="1">
        <f>(InputData[[#This Row],[BUYING PRICE]]*InputData[[#This Row],[QUANTITY]])</f>
        <v>1568</v>
      </c>
      <c r="N343" s="1">
        <f>(InputData[[#This Row],[SELLING PRICE]]*InputData[[#This Row],[QUANTITY]])*(1-InputData[[#This Row],[DISCOUNT %]])</f>
        <v>2054.08</v>
      </c>
      <c r="O343">
        <f>DAY(InputData[[#This Row],[DATE]])</f>
        <v>28</v>
      </c>
      <c r="P343" t="str">
        <f>TEXT(InputData[[#This Row],[DATE]], "mmm")</f>
        <v>Apr</v>
      </c>
      <c r="Q343">
        <f>YEAR(InputData[[#This Row],[DATE]])</f>
        <v>2022</v>
      </c>
    </row>
    <row r="344" spans="1:17" x14ac:dyDescent="0.2">
      <c r="A344" s="8">
        <v>44681</v>
      </c>
      <c r="B344" s="9" t="s">
        <v>39</v>
      </c>
      <c r="C344" s="10">
        <v>13</v>
      </c>
      <c r="D344" s="10" t="s">
        <v>106</v>
      </c>
      <c r="E344" s="10" t="s">
        <v>106</v>
      </c>
      <c r="F344" s="11">
        <v>0</v>
      </c>
      <c r="G344" t="str">
        <f>VLOOKUP(InputData[[#This Row],[PRODUCT ID]],MasterData[],2,0)</f>
        <v>Product16</v>
      </c>
      <c r="H344" t="str">
        <f>VLOOKUP(InputData[[#This Row],[PRODUCT ID]],MasterData[],3,0)</f>
        <v>Category02</v>
      </c>
      <c r="I344" t="str">
        <f t="shared" ca="1" si="5"/>
        <v>MB</v>
      </c>
      <c r="J344" t="str">
        <f>VLOOKUP(InputData[[#This Row],[PRODUCT ID]],MasterData[],4,0)</f>
        <v>No.</v>
      </c>
      <c r="K344" s="1">
        <f>VLOOKUP(InputData[[#This Row],[PRODUCT ID]],MasterData[],5,0)</f>
        <v>13</v>
      </c>
      <c r="L344" s="1">
        <f>VLOOKUP(InputData[[#This Row],[PRODUCT ID]],MasterData[],6,0)</f>
        <v>16.64</v>
      </c>
      <c r="M344" s="1">
        <f>(InputData[[#This Row],[BUYING PRICE]]*InputData[[#This Row],[QUANTITY]])</f>
        <v>169</v>
      </c>
      <c r="N344" s="1">
        <f>(InputData[[#This Row],[SELLING PRICE]]*InputData[[#This Row],[QUANTITY]])*(1-InputData[[#This Row],[DISCOUNT %]])</f>
        <v>216.32</v>
      </c>
      <c r="O344">
        <f>DAY(InputData[[#This Row],[DATE]])</f>
        <v>30</v>
      </c>
      <c r="P344" t="str">
        <f>TEXT(InputData[[#This Row],[DATE]], "mmm")</f>
        <v>Apr</v>
      </c>
      <c r="Q344">
        <f>YEAR(InputData[[#This Row],[DATE]])</f>
        <v>2022</v>
      </c>
    </row>
    <row r="345" spans="1:17" x14ac:dyDescent="0.2">
      <c r="A345" s="8">
        <v>44681</v>
      </c>
      <c r="B345" s="9" t="s">
        <v>63</v>
      </c>
      <c r="C345" s="10">
        <v>8</v>
      </c>
      <c r="D345" s="10" t="s">
        <v>108</v>
      </c>
      <c r="E345" s="10" t="s">
        <v>106</v>
      </c>
      <c r="F345" s="11">
        <v>0</v>
      </c>
      <c r="G345" t="str">
        <f>VLOOKUP(InputData[[#This Row],[PRODUCT ID]],MasterData[],2,0)</f>
        <v>Product27</v>
      </c>
      <c r="H345" t="str">
        <f>VLOOKUP(InputData[[#This Row],[PRODUCT ID]],MasterData[],3,0)</f>
        <v>Category04</v>
      </c>
      <c r="I345" t="str">
        <f t="shared" ca="1" si="5"/>
        <v>MB</v>
      </c>
      <c r="J345" t="str">
        <f>VLOOKUP(InputData[[#This Row],[PRODUCT ID]],MasterData[],4,0)</f>
        <v>Lt</v>
      </c>
      <c r="K345" s="1">
        <f>VLOOKUP(InputData[[#This Row],[PRODUCT ID]],MasterData[],5,0)</f>
        <v>48</v>
      </c>
      <c r="L345" s="1">
        <f>VLOOKUP(InputData[[#This Row],[PRODUCT ID]],MasterData[],6,0)</f>
        <v>57.120000000000005</v>
      </c>
      <c r="M345" s="1">
        <f>(InputData[[#This Row],[BUYING PRICE]]*InputData[[#This Row],[QUANTITY]])</f>
        <v>384</v>
      </c>
      <c r="N345" s="1">
        <f>(InputData[[#This Row],[SELLING PRICE]]*InputData[[#This Row],[QUANTITY]])*(1-InputData[[#This Row],[DISCOUNT %]])</f>
        <v>456.96000000000004</v>
      </c>
      <c r="O345">
        <f>DAY(InputData[[#This Row],[DATE]])</f>
        <v>30</v>
      </c>
      <c r="P345" t="str">
        <f>TEXT(InputData[[#This Row],[DATE]], "mmm")</f>
        <v>Apr</v>
      </c>
      <c r="Q345">
        <f>YEAR(InputData[[#This Row],[DATE]])</f>
        <v>2022</v>
      </c>
    </row>
    <row r="346" spans="1:17" x14ac:dyDescent="0.2">
      <c r="A346" s="8">
        <v>44682</v>
      </c>
      <c r="B346" s="9" t="s">
        <v>77</v>
      </c>
      <c r="C346" s="10">
        <v>9</v>
      </c>
      <c r="D346" s="10" t="s">
        <v>105</v>
      </c>
      <c r="E346" s="10" t="s">
        <v>106</v>
      </c>
      <c r="F346" s="11">
        <v>0</v>
      </c>
      <c r="G346" t="str">
        <f>VLOOKUP(InputData[[#This Row],[PRODUCT ID]],MasterData[],2,0)</f>
        <v>Product34</v>
      </c>
      <c r="H346" t="str">
        <f>VLOOKUP(InputData[[#This Row],[PRODUCT ID]],MasterData[],3,0)</f>
        <v>Category04</v>
      </c>
      <c r="I346" t="str">
        <f t="shared" ca="1" si="5"/>
        <v>ON</v>
      </c>
      <c r="J346" t="str">
        <f>VLOOKUP(InputData[[#This Row],[PRODUCT ID]],MasterData[],4,0)</f>
        <v>Lt</v>
      </c>
      <c r="K346" s="1">
        <f>VLOOKUP(InputData[[#This Row],[PRODUCT ID]],MasterData[],5,0)</f>
        <v>55</v>
      </c>
      <c r="L346" s="1">
        <f>VLOOKUP(InputData[[#This Row],[PRODUCT ID]],MasterData[],6,0)</f>
        <v>58.3</v>
      </c>
      <c r="M346" s="1">
        <f>(InputData[[#This Row],[BUYING PRICE]]*InputData[[#This Row],[QUANTITY]])</f>
        <v>495</v>
      </c>
      <c r="N346" s="1">
        <f>(InputData[[#This Row],[SELLING PRICE]]*InputData[[#This Row],[QUANTITY]])*(1-InputData[[#This Row],[DISCOUNT %]])</f>
        <v>524.69999999999993</v>
      </c>
      <c r="O346">
        <f>DAY(InputData[[#This Row],[DATE]])</f>
        <v>1</v>
      </c>
      <c r="P346" t="str">
        <f>TEXT(InputData[[#This Row],[DATE]], "mmm")</f>
        <v>May</v>
      </c>
      <c r="Q346">
        <f>YEAR(InputData[[#This Row],[DATE]])</f>
        <v>2022</v>
      </c>
    </row>
    <row r="347" spans="1:17" x14ac:dyDescent="0.2">
      <c r="A347" s="8">
        <v>44682</v>
      </c>
      <c r="B347" s="9" t="s">
        <v>75</v>
      </c>
      <c r="C347" s="10">
        <v>6</v>
      </c>
      <c r="D347" s="10" t="s">
        <v>106</v>
      </c>
      <c r="E347" s="10" t="s">
        <v>106</v>
      </c>
      <c r="F347" s="11">
        <v>0</v>
      </c>
      <c r="G347" t="str">
        <f>VLOOKUP(InputData[[#This Row],[PRODUCT ID]],MasterData[],2,0)</f>
        <v>Product33</v>
      </c>
      <c r="H347" t="str">
        <f>VLOOKUP(InputData[[#This Row],[PRODUCT ID]],MasterData[],3,0)</f>
        <v>Category04</v>
      </c>
      <c r="I347" t="str">
        <f t="shared" ca="1" si="5"/>
        <v>QC</v>
      </c>
      <c r="J347" t="str">
        <f>VLOOKUP(InputData[[#This Row],[PRODUCT ID]],MasterData[],4,0)</f>
        <v>Kg</v>
      </c>
      <c r="K347" s="1">
        <f>VLOOKUP(InputData[[#This Row],[PRODUCT ID]],MasterData[],5,0)</f>
        <v>95</v>
      </c>
      <c r="L347" s="1">
        <f>VLOOKUP(InputData[[#This Row],[PRODUCT ID]],MasterData[],6,0)</f>
        <v>119.7</v>
      </c>
      <c r="M347" s="1">
        <f>(InputData[[#This Row],[BUYING PRICE]]*InputData[[#This Row],[QUANTITY]])</f>
        <v>570</v>
      </c>
      <c r="N347" s="1">
        <f>(InputData[[#This Row],[SELLING PRICE]]*InputData[[#This Row],[QUANTITY]])*(1-InputData[[#This Row],[DISCOUNT %]])</f>
        <v>718.2</v>
      </c>
      <c r="O347">
        <f>DAY(InputData[[#This Row],[DATE]])</f>
        <v>1</v>
      </c>
      <c r="P347" t="str">
        <f>TEXT(InputData[[#This Row],[DATE]], "mmm")</f>
        <v>May</v>
      </c>
      <c r="Q347">
        <f>YEAR(InputData[[#This Row],[DATE]])</f>
        <v>2022</v>
      </c>
    </row>
    <row r="348" spans="1:17" x14ac:dyDescent="0.2">
      <c r="A348" s="8">
        <v>44683</v>
      </c>
      <c r="B348" s="9" t="s">
        <v>33</v>
      </c>
      <c r="C348" s="10">
        <v>4</v>
      </c>
      <c r="D348" s="10" t="s">
        <v>106</v>
      </c>
      <c r="E348" s="10" t="s">
        <v>107</v>
      </c>
      <c r="F348" s="11">
        <v>0</v>
      </c>
      <c r="G348" t="str">
        <f>VLOOKUP(InputData[[#This Row],[PRODUCT ID]],MasterData[],2,0)</f>
        <v>Product13</v>
      </c>
      <c r="H348" t="str">
        <f>VLOOKUP(InputData[[#This Row],[PRODUCT ID]],MasterData[],3,0)</f>
        <v>Category02</v>
      </c>
      <c r="I348" t="str">
        <f t="shared" ca="1" si="5"/>
        <v>ON</v>
      </c>
      <c r="J348" t="str">
        <f>VLOOKUP(InputData[[#This Row],[PRODUCT ID]],MasterData[],4,0)</f>
        <v>Kg</v>
      </c>
      <c r="K348" s="1">
        <f>VLOOKUP(InputData[[#This Row],[PRODUCT ID]],MasterData[],5,0)</f>
        <v>112</v>
      </c>
      <c r="L348" s="1">
        <f>VLOOKUP(InputData[[#This Row],[PRODUCT ID]],MasterData[],6,0)</f>
        <v>122.08</v>
      </c>
      <c r="M348" s="1">
        <f>(InputData[[#This Row],[BUYING PRICE]]*InputData[[#This Row],[QUANTITY]])</f>
        <v>448</v>
      </c>
      <c r="N348" s="1">
        <f>(InputData[[#This Row],[SELLING PRICE]]*InputData[[#This Row],[QUANTITY]])*(1-InputData[[#This Row],[DISCOUNT %]])</f>
        <v>488.32</v>
      </c>
      <c r="O348">
        <f>DAY(InputData[[#This Row],[DATE]])</f>
        <v>2</v>
      </c>
      <c r="P348" t="str">
        <f>TEXT(InputData[[#This Row],[DATE]], "mmm")</f>
        <v>May</v>
      </c>
      <c r="Q348">
        <f>YEAR(InputData[[#This Row],[DATE]])</f>
        <v>2022</v>
      </c>
    </row>
    <row r="349" spans="1:17" x14ac:dyDescent="0.2">
      <c r="A349" s="8">
        <v>44685</v>
      </c>
      <c r="B349" s="9" t="s">
        <v>47</v>
      </c>
      <c r="C349" s="10">
        <v>10</v>
      </c>
      <c r="D349" s="10" t="s">
        <v>108</v>
      </c>
      <c r="E349" s="10" t="s">
        <v>106</v>
      </c>
      <c r="F349" s="11">
        <v>0</v>
      </c>
      <c r="G349" t="str">
        <f>VLOOKUP(InputData[[#This Row],[PRODUCT ID]],MasterData[],2,0)</f>
        <v>Product20</v>
      </c>
      <c r="H349" t="str">
        <f>VLOOKUP(InputData[[#This Row],[PRODUCT ID]],MasterData[],3,0)</f>
        <v>Category03</v>
      </c>
      <c r="I349" t="str">
        <f t="shared" ca="1" si="5"/>
        <v>BC</v>
      </c>
      <c r="J349" t="str">
        <f>VLOOKUP(InputData[[#This Row],[PRODUCT ID]],MasterData[],4,0)</f>
        <v>Lt</v>
      </c>
      <c r="K349" s="1">
        <f>VLOOKUP(InputData[[#This Row],[PRODUCT ID]],MasterData[],5,0)</f>
        <v>61</v>
      </c>
      <c r="L349" s="1">
        <f>VLOOKUP(InputData[[#This Row],[PRODUCT ID]],MasterData[],6,0)</f>
        <v>76.25</v>
      </c>
      <c r="M349" s="1">
        <f>(InputData[[#This Row],[BUYING PRICE]]*InputData[[#This Row],[QUANTITY]])</f>
        <v>610</v>
      </c>
      <c r="N349" s="1">
        <f>(InputData[[#This Row],[SELLING PRICE]]*InputData[[#This Row],[QUANTITY]])*(1-InputData[[#This Row],[DISCOUNT %]])</f>
        <v>762.5</v>
      </c>
      <c r="O349">
        <f>DAY(InputData[[#This Row],[DATE]])</f>
        <v>4</v>
      </c>
      <c r="P349" t="str">
        <f>TEXT(InputData[[#This Row],[DATE]], "mmm")</f>
        <v>May</v>
      </c>
      <c r="Q349">
        <f>YEAR(InputData[[#This Row],[DATE]])</f>
        <v>2022</v>
      </c>
    </row>
    <row r="350" spans="1:17" x14ac:dyDescent="0.2">
      <c r="A350" s="8">
        <v>44687</v>
      </c>
      <c r="B350" s="9" t="s">
        <v>77</v>
      </c>
      <c r="C350" s="10">
        <v>7</v>
      </c>
      <c r="D350" s="10" t="s">
        <v>108</v>
      </c>
      <c r="E350" s="10" t="s">
        <v>106</v>
      </c>
      <c r="F350" s="11">
        <v>0</v>
      </c>
      <c r="G350" t="str">
        <f>VLOOKUP(InputData[[#This Row],[PRODUCT ID]],MasterData[],2,0)</f>
        <v>Product34</v>
      </c>
      <c r="H350" t="str">
        <f>VLOOKUP(InputData[[#This Row],[PRODUCT ID]],MasterData[],3,0)</f>
        <v>Category04</v>
      </c>
      <c r="I350" t="str">
        <f t="shared" ca="1" si="5"/>
        <v>BC</v>
      </c>
      <c r="J350" t="str">
        <f>VLOOKUP(InputData[[#This Row],[PRODUCT ID]],MasterData[],4,0)</f>
        <v>Lt</v>
      </c>
      <c r="K350" s="1">
        <f>VLOOKUP(InputData[[#This Row],[PRODUCT ID]],MasterData[],5,0)</f>
        <v>55</v>
      </c>
      <c r="L350" s="1">
        <f>VLOOKUP(InputData[[#This Row],[PRODUCT ID]],MasterData[],6,0)</f>
        <v>58.3</v>
      </c>
      <c r="M350" s="1">
        <f>(InputData[[#This Row],[BUYING PRICE]]*InputData[[#This Row],[QUANTITY]])</f>
        <v>385</v>
      </c>
      <c r="N350" s="1">
        <f>(InputData[[#This Row],[SELLING PRICE]]*InputData[[#This Row],[QUANTITY]])*(1-InputData[[#This Row],[DISCOUNT %]])</f>
        <v>408.09999999999997</v>
      </c>
      <c r="O350">
        <f>DAY(InputData[[#This Row],[DATE]])</f>
        <v>6</v>
      </c>
      <c r="P350" t="str">
        <f>TEXT(InputData[[#This Row],[DATE]], "mmm")</f>
        <v>May</v>
      </c>
      <c r="Q350">
        <f>YEAR(InputData[[#This Row],[DATE]])</f>
        <v>2022</v>
      </c>
    </row>
    <row r="351" spans="1:17" x14ac:dyDescent="0.2">
      <c r="A351" s="8">
        <v>44688</v>
      </c>
      <c r="B351" s="9" t="s">
        <v>37</v>
      </c>
      <c r="C351" s="10">
        <v>4</v>
      </c>
      <c r="D351" s="10" t="s">
        <v>106</v>
      </c>
      <c r="E351" s="10" t="s">
        <v>107</v>
      </c>
      <c r="F351" s="11">
        <v>0</v>
      </c>
      <c r="G351" t="str">
        <f>VLOOKUP(InputData[[#This Row],[PRODUCT ID]],MasterData[],2,0)</f>
        <v>Product15</v>
      </c>
      <c r="H351" t="str">
        <f>VLOOKUP(InputData[[#This Row],[PRODUCT ID]],MasterData[],3,0)</f>
        <v>Category02</v>
      </c>
      <c r="I351" t="str">
        <f t="shared" ca="1" si="5"/>
        <v>QC</v>
      </c>
      <c r="J351" t="str">
        <f>VLOOKUP(InputData[[#This Row],[PRODUCT ID]],MasterData[],4,0)</f>
        <v>No.</v>
      </c>
      <c r="K351" s="1">
        <f>VLOOKUP(InputData[[#This Row],[PRODUCT ID]],MasterData[],5,0)</f>
        <v>12</v>
      </c>
      <c r="L351" s="1">
        <f>VLOOKUP(InputData[[#This Row],[PRODUCT ID]],MasterData[],6,0)</f>
        <v>15.719999999999999</v>
      </c>
      <c r="M351" s="1">
        <f>(InputData[[#This Row],[BUYING PRICE]]*InputData[[#This Row],[QUANTITY]])</f>
        <v>48</v>
      </c>
      <c r="N351" s="1">
        <f>(InputData[[#This Row],[SELLING PRICE]]*InputData[[#This Row],[QUANTITY]])*(1-InputData[[#This Row],[DISCOUNT %]])</f>
        <v>62.879999999999995</v>
      </c>
      <c r="O351">
        <f>DAY(InputData[[#This Row],[DATE]])</f>
        <v>7</v>
      </c>
      <c r="P351" t="str">
        <f>TEXT(InputData[[#This Row],[DATE]], "mmm")</f>
        <v>May</v>
      </c>
      <c r="Q351">
        <f>YEAR(InputData[[#This Row],[DATE]])</f>
        <v>2022</v>
      </c>
    </row>
    <row r="352" spans="1:17" x14ac:dyDescent="0.2">
      <c r="A352" s="8">
        <v>44688</v>
      </c>
      <c r="B352" s="9" t="s">
        <v>63</v>
      </c>
      <c r="C352" s="10">
        <v>1</v>
      </c>
      <c r="D352" s="10" t="s">
        <v>106</v>
      </c>
      <c r="E352" s="10" t="s">
        <v>106</v>
      </c>
      <c r="F352" s="11">
        <v>0</v>
      </c>
      <c r="G352" t="str">
        <f>VLOOKUP(InputData[[#This Row],[PRODUCT ID]],MasterData[],2,0)</f>
        <v>Product27</v>
      </c>
      <c r="H352" t="str">
        <f>VLOOKUP(InputData[[#This Row],[PRODUCT ID]],MasterData[],3,0)</f>
        <v>Category04</v>
      </c>
      <c r="I352" t="str">
        <f t="shared" ca="1" si="5"/>
        <v>SK</v>
      </c>
      <c r="J352" t="str">
        <f>VLOOKUP(InputData[[#This Row],[PRODUCT ID]],MasterData[],4,0)</f>
        <v>Lt</v>
      </c>
      <c r="K352" s="1">
        <f>VLOOKUP(InputData[[#This Row],[PRODUCT ID]],MasterData[],5,0)</f>
        <v>48</v>
      </c>
      <c r="L352" s="1">
        <f>VLOOKUP(InputData[[#This Row],[PRODUCT ID]],MasterData[],6,0)</f>
        <v>57.120000000000005</v>
      </c>
      <c r="M352" s="1">
        <f>(InputData[[#This Row],[BUYING PRICE]]*InputData[[#This Row],[QUANTITY]])</f>
        <v>48</v>
      </c>
      <c r="N352" s="1">
        <f>(InputData[[#This Row],[SELLING PRICE]]*InputData[[#This Row],[QUANTITY]])*(1-InputData[[#This Row],[DISCOUNT %]])</f>
        <v>57.120000000000005</v>
      </c>
      <c r="O352">
        <f>DAY(InputData[[#This Row],[DATE]])</f>
        <v>7</v>
      </c>
      <c r="P352" t="str">
        <f>TEXT(InputData[[#This Row],[DATE]], "mmm")</f>
        <v>May</v>
      </c>
      <c r="Q352">
        <f>YEAR(InputData[[#This Row],[DATE]])</f>
        <v>2022</v>
      </c>
    </row>
    <row r="353" spans="1:17" x14ac:dyDescent="0.2">
      <c r="A353" s="8">
        <v>44689</v>
      </c>
      <c r="B353" s="9" t="s">
        <v>52</v>
      </c>
      <c r="C353" s="10">
        <v>7</v>
      </c>
      <c r="D353" s="10" t="s">
        <v>106</v>
      </c>
      <c r="E353" s="10" t="s">
        <v>106</v>
      </c>
      <c r="F353" s="11">
        <v>0</v>
      </c>
      <c r="G353" t="str">
        <f>VLOOKUP(InputData[[#This Row],[PRODUCT ID]],MasterData[],2,0)</f>
        <v>Product22</v>
      </c>
      <c r="H353" t="str">
        <f>VLOOKUP(InputData[[#This Row],[PRODUCT ID]],MasterData[],3,0)</f>
        <v>Category03</v>
      </c>
      <c r="I353" t="str">
        <f t="shared" ca="1" si="5"/>
        <v>MB</v>
      </c>
      <c r="J353" t="str">
        <f>VLOOKUP(InputData[[#This Row],[PRODUCT ID]],MasterData[],4,0)</f>
        <v>Ft</v>
      </c>
      <c r="K353" s="1">
        <f>VLOOKUP(InputData[[#This Row],[PRODUCT ID]],MasterData[],5,0)</f>
        <v>121</v>
      </c>
      <c r="L353" s="1">
        <f>VLOOKUP(InputData[[#This Row],[PRODUCT ID]],MasterData[],6,0)</f>
        <v>141.57</v>
      </c>
      <c r="M353" s="1">
        <f>(InputData[[#This Row],[BUYING PRICE]]*InputData[[#This Row],[QUANTITY]])</f>
        <v>847</v>
      </c>
      <c r="N353" s="1">
        <f>(InputData[[#This Row],[SELLING PRICE]]*InputData[[#This Row],[QUANTITY]])*(1-InputData[[#This Row],[DISCOUNT %]])</f>
        <v>990.99</v>
      </c>
      <c r="O353">
        <f>DAY(InputData[[#This Row],[DATE]])</f>
        <v>8</v>
      </c>
      <c r="P353" t="str">
        <f>TEXT(InputData[[#This Row],[DATE]], "mmm")</f>
        <v>May</v>
      </c>
      <c r="Q353">
        <f>YEAR(InputData[[#This Row],[DATE]])</f>
        <v>2022</v>
      </c>
    </row>
    <row r="354" spans="1:17" x14ac:dyDescent="0.2">
      <c r="A354" s="8">
        <v>44690</v>
      </c>
      <c r="B354" s="9" t="s">
        <v>41</v>
      </c>
      <c r="C354" s="10">
        <v>12</v>
      </c>
      <c r="D354" s="10" t="s">
        <v>105</v>
      </c>
      <c r="E354" s="10" t="s">
        <v>107</v>
      </c>
      <c r="F354" s="11">
        <v>0</v>
      </c>
      <c r="G354" t="str">
        <f>VLOOKUP(InputData[[#This Row],[PRODUCT ID]],MasterData[],2,0)</f>
        <v>Product17</v>
      </c>
      <c r="H354" t="str">
        <f>VLOOKUP(InputData[[#This Row],[PRODUCT ID]],MasterData[],3,0)</f>
        <v>Category02</v>
      </c>
      <c r="I354" t="str">
        <f t="shared" ca="1" si="5"/>
        <v>QC</v>
      </c>
      <c r="J354" t="str">
        <f>VLOOKUP(InputData[[#This Row],[PRODUCT ID]],MasterData[],4,0)</f>
        <v>Ft</v>
      </c>
      <c r="K354" s="1">
        <f>VLOOKUP(InputData[[#This Row],[PRODUCT ID]],MasterData[],5,0)</f>
        <v>134</v>
      </c>
      <c r="L354" s="1">
        <f>VLOOKUP(InputData[[#This Row],[PRODUCT ID]],MasterData[],6,0)</f>
        <v>156.78</v>
      </c>
      <c r="M354" s="1">
        <f>(InputData[[#This Row],[BUYING PRICE]]*InputData[[#This Row],[QUANTITY]])</f>
        <v>1608</v>
      </c>
      <c r="N354" s="1">
        <f>(InputData[[#This Row],[SELLING PRICE]]*InputData[[#This Row],[QUANTITY]])*(1-InputData[[#This Row],[DISCOUNT %]])</f>
        <v>1881.3600000000001</v>
      </c>
      <c r="O354">
        <f>DAY(InputData[[#This Row],[DATE]])</f>
        <v>9</v>
      </c>
      <c r="P354" t="str">
        <f>TEXT(InputData[[#This Row],[DATE]], "mmm")</f>
        <v>May</v>
      </c>
      <c r="Q354">
        <f>YEAR(InputData[[#This Row],[DATE]])</f>
        <v>2022</v>
      </c>
    </row>
    <row r="355" spans="1:17" x14ac:dyDescent="0.2">
      <c r="A355" s="8">
        <v>44691</v>
      </c>
      <c r="B355" s="9" t="s">
        <v>24</v>
      </c>
      <c r="C355" s="10">
        <v>6</v>
      </c>
      <c r="D355" s="10" t="s">
        <v>108</v>
      </c>
      <c r="E355" s="10" t="s">
        <v>106</v>
      </c>
      <c r="F355" s="11">
        <v>0</v>
      </c>
      <c r="G355" t="str">
        <f>VLOOKUP(InputData[[#This Row],[PRODUCT ID]],MasterData[],2,0)</f>
        <v>Product09</v>
      </c>
      <c r="H355" t="str">
        <f>VLOOKUP(InputData[[#This Row],[PRODUCT ID]],MasterData[],3,0)</f>
        <v>Category01</v>
      </c>
      <c r="I355" t="str">
        <f t="shared" ca="1" si="5"/>
        <v>MB</v>
      </c>
      <c r="J355" t="str">
        <f>VLOOKUP(InputData[[#This Row],[PRODUCT ID]],MasterData[],4,0)</f>
        <v>No.</v>
      </c>
      <c r="K355" s="1">
        <f>VLOOKUP(InputData[[#This Row],[PRODUCT ID]],MasterData[],5,0)</f>
        <v>6</v>
      </c>
      <c r="L355" s="1">
        <f>VLOOKUP(InputData[[#This Row],[PRODUCT ID]],MasterData[],6,0)</f>
        <v>7.8599999999999994</v>
      </c>
      <c r="M355" s="1">
        <f>(InputData[[#This Row],[BUYING PRICE]]*InputData[[#This Row],[QUANTITY]])</f>
        <v>36</v>
      </c>
      <c r="N355" s="1">
        <f>(InputData[[#This Row],[SELLING PRICE]]*InputData[[#This Row],[QUANTITY]])*(1-InputData[[#This Row],[DISCOUNT %]])</f>
        <v>47.16</v>
      </c>
      <c r="O355">
        <f>DAY(InputData[[#This Row],[DATE]])</f>
        <v>10</v>
      </c>
      <c r="P355" t="str">
        <f>TEXT(InputData[[#This Row],[DATE]], "mmm")</f>
        <v>May</v>
      </c>
      <c r="Q355">
        <f>YEAR(InputData[[#This Row],[DATE]])</f>
        <v>2022</v>
      </c>
    </row>
    <row r="356" spans="1:17" x14ac:dyDescent="0.2">
      <c r="A356" s="8">
        <v>44693</v>
      </c>
      <c r="B356" s="9" t="s">
        <v>29</v>
      </c>
      <c r="C356" s="10">
        <v>7</v>
      </c>
      <c r="D356" s="10" t="s">
        <v>106</v>
      </c>
      <c r="E356" s="10" t="s">
        <v>107</v>
      </c>
      <c r="F356" s="11">
        <v>0</v>
      </c>
      <c r="G356" t="str">
        <f>VLOOKUP(InputData[[#This Row],[PRODUCT ID]],MasterData[],2,0)</f>
        <v>Product11</v>
      </c>
      <c r="H356" t="str">
        <f>VLOOKUP(InputData[[#This Row],[PRODUCT ID]],MasterData[],3,0)</f>
        <v>Category02</v>
      </c>
      <c r="I356" t="str">
        <f t="shared" ca="1" si="5"/>
        <v>SK</v>
      </c>
      <c r="J356" t="str">
        <f>VLOOKUP(InputData[[#This Row],[PRODUCT ID]],MasterData[],4,0)</f>
        <v>Lt</v>
      </c>
      <c r="K356" s="1">
        <f>VLOOKUP(InputData[[#This Row],[PRODUCT ID]],MasterData[],5,0)</f>
        <v>44</v>
      </c>
      <c r="L356" s="1">
        <f>VLOOKUP(InputData[[#This Row],[PRODUCT ID]],MasterData[],6,0)</f>
        <v>48.4</v>
      </c>
      <c r="M356" s="1">
        <f>(InputData[[#This Row],[BUYING PRICE]]*InputData[[#This Row],[QUANTITY]])</f>
        <v>308</v>
      </c>
      <c r="N356" s="1">
        <f>(InputData[[#This Row],[SELLING PRICE]]*InputData[[#This Row],[QUANTITY]])*(1-InputData[[#This Row],[DISCOUNT %]])</f>
        <v>338.8</v>
      </c>
      <c r="O356">
        <f>DAY(InputData[[#This Row],[DATE]])</f>
        <v>12</v>
      </c>
      <c r="P356" t="str">
        <f>TEXT(InputData[[#This Row],[DATE]], "mmm")</f>
        <v>May</v>
      </c>
      <c r="Q356">
        <f>YEAR(InputData[[#This Row],[DATE]])</f>
        <v>2022</v>
      </c>
    </row>
    <row r="357" spans="1:17" x14ac:dyDescent="0.2">
      <c r="A357" s="8">
        <v>44694</v>
      </c>
      <c r="B357" s="9" t="s">
        <v>31</v>
      </c>
      <c r="C357" s="10">
        <v>5</v>
      </c>
      <c r="D357" s="10" t="s">
        <v>108</v>
      </c>
      <c r="E357" s="10" t="s">
        <v>106</v>
      </c>
      <c r="F357" s="11">
        <v>0</v>
      </c>
      <c r="G357" t="str">
        <f>VLOOKUP(InputData[[#This Row],[PRODUCT ID]],MasterData[],2,0)</f>
        <v>Product12</v>
      </c>
      <c r="H357" t="str">
        <f>VLOOKUP(InputData[[#This Row],[PRODUCT ID]],MasterData[],3,0)</f>
        <v>Category02</v>
      </c>
      <c r="I357" t="str">
        <f t="shared" ca="1" si="5"/>
        <v>QC</v>
      </c>
      <c r="J357" t="str">
        <f>VLOOKUP(InputData[[#This Row],[PRODUCT ID]],MasterData[],4,0)</f>
        <v>Kg</v>
      </c>
      <c r="K357" s="1">
        <f>VLOOKUP(InputData[[#This Row],[PRODUCT ID]],MasterData[],5,0)</f>
        <v>73</v>
      </c>
      <c r="L357" s="1">
        <f>VLOOKUP(InputData[[#This Row],[PRODUCT ID]],MasterData[],6,0)</f>
        <v>94.17</v>
      </c>
      <c r="M357" s="1">
        <f>(InputData[[#This Row],[BUYING PRICE]]*InputData[[#This Row],[QUANTITY]])</f>
        <v>365</v>
      </c>
      <c r="N357" s="1">
        <f>(InputData[[#This Row],[SELLING PRICE]]*InputData[[#This Row],[QUANTITY]])*(1-InputData[[#This Row],[DISCOUNT %]])</f>
        <v>470.85</v>
      </c>
      <c r="O357">
        <f>DAY(InputData[[#This Row],[DATE]])</f>
        <v>13</v>
      </c>
      <c r="P357" t="str">
        <f>TEXT(InputData[[#This Row],[DATE]], "mmm")</f>
        <v>May</v>
      </c>
      <c r="Q357">
        <f>YEAR(InputData[[#This Row],[DATE]])</f>
        <v>2022</v>
      </c>
    </row>
    <row r="358" spans="1:17" x14ac:dyDescent="0.2">
      <c r="A358" s="8">
        <v>44695</v>
      </c>
      <c r="B358" s="9" t="s">
        <v>22</v>
      </c>
      <c r="C358" s="10">
        <v>14</v>
      </c>
      <c r="D358" s="10" t="s">
        <v>108</v>
      </c>
      <c r="E358" s="10" t="s">
        <v>107</v>
      </c>
      <c r="F358" s="11">
        <v>0</v>
      </c>
      <c r="G358" t="str">
        <f>VLOOKUP(InputData[[#This Row],[PRODUCT ID]],MasterData[],2,0)</f>
        <v>Product08</v>
      </c>
      <c r="H358" t="str">
        <f>VLOOKUP(InputData[[#This Row],[PRODUCT ID]],MasterData[],3,0)</f>
        <v>Category01</v>
      </c>
      <c r="I358" t="str">
        <f t="shared" ca="1" si="5"/>
        <v>ON</v>
      </c>
      <c r="J358" t="str">
        <f>VLOOKUP(InputData[[#This Row],[PRODUCT ID]],MasterData[],4,0)</f>
        <v>Kg</v>
      </c>
      <c r="K358" s="1">
        <f>VLOOKUP(InputData[[#This Row],[PRODUCT ID]],MasterData[],5,0)</f>
        <v>83</v>
      </c>
      <c r="L358" s="1">
        <f>VLOOKUP(InputData[[#This Row],[PRODUCT ID]],MasterData[],6,0)</f>
        <v>94.62</v>
      </c>
      <c r="M358" s="1">
        <f>(InputData[[#This Row],[BUYING PRICE]]*InputData[[#This Row],[QUANTITY]])</f>
        <v>1162</v>
      </c>
      <c r="N358" s="1">
        <f>(InputData[[#This Row],[SELLING PRICE]]*InputData[[#This Row],[QUANTITY]])*(1-InputData[[#This Row],[DISCOUNT %]])</f>
        <v>1324.68</v>
      </c>
      <c r="O358">
        <f>DAY(InputData[[#This Row],[DATE]])</f>
        <v>14</v>
      </c>
      <c r="P358" t="str">
        <f>TEXT(InputData[[#This Row],[DATE]], "mmm")</f>
        <v>May</v>
      </c>
      <c r="Q358">
        <f>YEAR(InputData[[#This Row],[DATE]])</f>
        <v>2022</v>
      </c>
    </row>
    <row r="359" spans="1:17" x14ac:dyDescent="0.2">
      <c r="A359" s="8">
        <v>44696</v>
      </c>
      <c r="B359" s="9" t="s">
        <v>47</v>
      </c>
      <c r="C359" s="10">
        <v>5</v>
      </c>
      <c r="D359" s="10" t="s">
        <v>106</v>
      </c>
      <c r="E359" s="10" t="s">
        <v>106</v>
      </c>
      <c r="F359" s="11">
        <v>0</v>
      </c>
      <c r="G359" t="str">
        <f>VLOOKUP(InputData[[#This Row],[PRODUCT ID]],MasterData[],2,0)</f>
        <v>Product20</v>
      </c>
      <c r="H359" t="str">
        <f>VLOOKUP(InputData[[#This Row],[PRODUCT ID]],MasterData[],3,0)</f>
        <v>Category03</v>
      </c>
      <c r="I359" t="str">
        <f t="shared" ca="1" si="5"/>
        <v>QC</v>
      </c>
      <c r="J359" t="str">
        <f>VLOOKUP(InputData[[#This Row],[PRODUCT ID]],MasterData[],4,0)</f>
        <v>Lt</v>
      </c>
      <c r="K359" s="1">
        <f>VLOOKUP(InputData[[#This Row],[PRODUCT ID]],MasterData[],5,0)</f>
        <v>61</v>
      </c>
      <c r="L359" s="1">
        <f>VLOOKUP(InputData[[#This Row],[PRODUCT ID]],MasterData[],6,0)</f>
        <v>76.25</v>
      </c>
      <c r="M359" s="1">
        <f>(InputData[[#This Row],[BUYING PRICE]]*InputData[[#This Row],[QUANTITY]])</f>
        <v>305</v>
      </c>
      <c r="N359" s="1">
        <f>(InputData[[#This Row],[SELLING PRICE]]*InputData[[#This Row],[QUANTITY]])*(1-InputData[[#This Row],[DISCOUNT %]])</f>
        <v>381.25</v>
      </c>
      <c r="O359">
        <f>DAY(InputData[[#This Row],[DATE]])</f>
        <v>15</v>
      </c>
      <c r="P359" t="str">
        <f>TEXT(InputData[[#This Row],[DATE]], "mmm")</f>
        <v>May</v>
      </c>
      <c r="Q359">
        <f>YEAR(InputData[[#This Row],[DATE]])</f>
        <v>2022</v>
      </c>
    </row>
    <row r="360" spans="1:17" x14ac:dyDescent="0.2">
      <c r="A360" s="8">
        <v>44697</v>
      </c>
      <c r="B360" s="9" t="s">
        <v>26</v>
      </c>
      <c r="C360" s="10">
        <v>13</v>
      </c>
      <c r="D360" s="10" t="s">
        <v>108</v>
      </c>
      <c r="E360" s="10" t="s">
        <v>107</v>
      </c>
      <c r="F360" s="11">
        <v>0</v>
      </c>
      <c r="G360" t="str">
        <f>VLOOKUP(InputData[[#This Row],[PRODUCT ID]],MasterData[],2,0)</f>
        <v>Product10</v>
      </c>
      <c r="H360" t="str">
        <f>VLOOKUP(InputData[[#This Row],[PRODUCT ID]],MasterData[],3,0)</f>
        <v>Category02</v>
      </c>
      <c r="I360" t="str">
        <f t="shared" ca="1" si="5"/>
        <v>SK</v>
      </c>
      <c r="J360" t="str">
        <f>VLOOKUP(InputData[[#This Row],[PRODUCT ID]],MasterData[],4,0)</f>
        <v>Ft</v>
      </c>
      <c r="K360" s="1">
        <f>VLOOKUP(InputData[[#This Row],[PRODUCT ID]],MasterData[],5,0)</f>
        <v>148</v>
      </c>
      <c r="L360" s="1">
        <f>VLOOKUP(InputData[[#This Row],[PRODUCT ID]],MasterData[],6,0)</f>
        <v>164.28</v>
      </c>
      <c r="M360" s="1">
        <f>(InputData[[#This Row],[BUYING PRICE]]*InputData[[#This Row],[QUANTITY]])</f>
        <v>1924</v>
      </c>
      <c r="N360" s="1">
        <f>(InputData[[#This Row],[SELLING PRICE]]*InputData[[#This Row],[QUANTITY]])*(1-InputData[[#This Row],[DISCOUNT %]])</f>
        <v>2135.64</v>
      </c>
      <c r="O360">
        <f>DAY(InputData[[#This Row],[DATE]])</f>
        <v>16</v>
      </c>
      <c r="P360" t="str">
        <f>TEXT(InputData[[#This Row],[DATE]], "mmm")</f>
        <v>May</v>
      </c>
      <c r="Q360">
        <f>YEAR(InputData[[#This Row],[DATE]])</f>
        <v>2022</v>
      </c>
    </row>
    <row r="361" spans="1:17" x14ac:dyDescent="0.2">
      <c r="A361" s="8">
        <v>44697</v>
      </c>
      <c r="B361" s="9" t="s">
        <v>71</v>
      </c>
      <c r="C361" s="10">
        <v>13</v>
      </c>
      <c r="D361" s="10" t="s">
        <v>106</v>
      </c>
      <c r="E361" s="10" t="s">
        <v>106</v>
      </c>
      <c r="F361" s="11">
        <v>0</v>
      </c>
      <c r="G361" t="str">
        <f>VLOOKUP(InputData[[#This Row],[PRODUCT ID]],MasterData[],2,0)</f>
        <v>Product31</v>
      </c>
      <c r="H361" t="str">
        <f>VLOOKUP(InputData[[#This Row],[PRODUCT ID]],MasterData[],3,0)</f>
        <v>Category04</v>
      </c>
      <c r="I361" t="str">
        <f t="shared" ca="1" si="5"/>
        <v>ON</v>
      </c>
      <c r="J361" t="str">
        <f>VLOOKUP(InputData[[#This Row],[PRODUCT ID]],MasterData[],4,0)</f>
        <v>Kg</v>
      </c>
      <c r="K361" s="1">
        <f>VLOOKUP(InputData[[#This Row],[PRODUCT ID]],MasterData[],5,0)</f>
        <v>93</v>
      </c>
      <c r="L361" s="1">
        <f>VLOOKUP(InputData[[#This Row],[PRODUCT ID]],MasterData[],6,0)</f>
        <v>104.16</v>
      </c>
      <c r="M361" s="1">
        <f>(InputData[[#This Row],[BUYING PRICE]]*InputData[[#This Row],[QUANTITY]])</f>
        <v>1209</v>
      </c>
      <c r="N361" s="1">
        <f>(InputData[[#This Row],[SELLING PRICE]]*InputData[[#This Row],[QUANTITY]])*(1-InputData[[#This Row],[DISCOUNT %]])</f>
        <v>1354.08</v>
      </c>
      <c r="O361">
        <f>DAY(InputData[[#This Row],[DATE]])</f>
        <v>16</v>
      </c>
      <c r="P361" t="str">
        <f>TEXT(InputData[[#This Row],[DATE]], "mmm")</f>
        <v>May</v>
      </c>
      <c r="Q361">
        <f>YEAR(InputData[[#This Row],[DATE]])</f>
        <v>2022</v>
      </c>
    </row>
    <row r="362" spans="1:17" x14ac:dyDescent="0.2">
      <c r="A362" s="8">
        <v>44698</v>
      </c>
      <c r="B362" s="9" t="s">
        <v>63</v>
      </c>
      <c r="C362" s="10">
        <v>8</v>
      </c>
      <c r="D362" s="10" t="s">
        <v>108</v>
      </c>
      <c r="E362" s="10" t="s">
        <v>107</v>
      </c>
      <c r="F362" s="11">
        <v>0</v>
      </c>
      <c r="G362" t="str">
        <f>VLOOKUP(InputData[[#This Row],[PRODUCT ID]],MasterData[],2,0)</f>
        <v>Product27</v>
      </c>
      <c r="H362" t="str">
        <f>VLOOKUP(InputData[[#This Row],[PRODUCT ID]],MasterData[],3,0)</f>
        <v>Category04</v>
      </c>
      <c r="I362" t="str">
        <f t="shared" ca="1" si="5"/>
        <v>BC</v>
      </c>
      <c r="J362" t="str">
        <f>VLOOKUP(InputData[[#This Row],[PRODUCT ID]],MasterData[],4,0)</f>
        <v>Lt</v>
      </c>
      <c r="K362" s="1">
        <f>VLOOKUP(InputData[[#This Row],[PRODUCT ID]],MasterData[],5,0)</f>
        <v>48</v>
      </c>
      <c r="L362" s="1">
        <f>VLOOKUP(InputData[[#This Row],[PRODUCT ID]],MasterData[],6,0)</f>
        <v>57.120000000000005</v>
      </c>
      <c r="M362" s="1">
        <f>(InputData[[#This Row],[BUYING PRICE]]*InputData[[#This Row],[QUANTITY]])</f>
        <v>384</v>
      </c>
      <c r="N362" s="1">
        <f>(InputData[[#This Row],[SELLING PRICE]]*InputData[[#This Row],[QUANTITY]])*(1-InputData[[#This Row],[DISCOUNT %]])</f>
        <v>456.96000000000004</v>
      </c>
      <c r="O362">
        <f>DAY(InputData[[#This Row],[DATE]])</f>
        <v>17</v>
      </c>
      <c r="P362" t="str">
        <f>TEXT(InputData[[#This Row],[DATE]], "mmm")</f>
        <v>May</v>
      </c>
      <c r="Q362">
        <f>YEAR(InputData[[#This Row],[DATE]])</f>
        <v>2022</v>
      </c>
    </row>
    <row r="363" spans="1:17" x14ac:dyDescent="0.2">
      <c r="A363" s="8">
        <v>44699</v>
      </c>
      <c r="B363" s="9" t="s">
        <v>63</v>
      </c>
      <c r="C363" s="10">
        <v>4</v>
      </c>
      <c r="D363" s="10" t="s">
        <v>105</v>
      </c>
      <c r="E363" s="10" t="s">
        <v>106</v>
      </c>
      <c r="F363" s="11">
        <v>0</v>
      </c>
      <c r="G363" t="str">
        <f>VLOOKUP(InputData[[#This Row],[PRODUCT ID]],MasterData[],2,0)</f>
        <v>Product27</v>
      </c>
      <c r="H363" t="str">
        <f>VLOOKUP(InputData[[#This Row],[PRODUCT ID]],MasterData[],3,0)</f>
        <v>Category04</v>
      </c>
      <c r="I363" t="str">
        <f t="shared" ca="1" si="5"/>
        <v>ON</v>
      </c>
      <c r="J363" t="str">
        <f>VLOOKUP(InputData[[#This Row],[PRODUCT ID]],MasterData[],4,0)</f>
        <v>Lt</v>
      </c>
      <c r="K363" s="1">
        <f>VLOOKUP(InputData[[#This Row],[PRODUCT ID]],MasterData[],5,0)</f>
        <v>48</v>
      </c>
      <c r="L363" s="1">
        <f>VLOOKUP(InputData[[#This Row],[PRODUCT ID]],MasterData[],6,0)</f>
        <v>57.120000000000005</v>
      </c>
      <c r="M363" s="1">
        <f>(InputData[[#This Row],[BUYING PRICE]]*InputData[[#This Row],[QUANTITY]])</f>
        <v>192</v>
      </c>
      <c r="N363" s="1">
        <f>(InputData[[#This Row],[SELLING PRICE]]*InputData[[#This Row],[QUANTITY]])*(1-InputData[[#This Row],[DISCOUNT %]])</f>
        <v>228.48000000000002</v>
      </c>
      <c r="O363">
        <f>DAY(InputData[[#This Row],[DATE]])</f>
        <v>18</v>
      </c>
      <c r="P363" t="str">
        <f>TEXT(InputData[[#This Row],[DATE]], "mmm")</f>
        <v>May</v>
      </c>
      <c r="Q363">
        <f>YEAR(InputData[[#This Row],[DATE]])</f>
        <v>2022</v>
      </c>
    </row>
    <row r="364" spans="1:17" x14ac:dyDescent="0.2">
      <c r="A364" s="8">
        <v>44699</v>
      </c>
      <c r="B364" s="9" t="s">
        <v>86</v>
      </c>
      <c r="C364" s="10">
        <v>8</v>
      </c>
      <c r="D364" s="10" t="s">
        <v>105</v>
      </c>
      <c r="E364" s="10" t="s">
        <v>106</v>
      </c>
      <c r="F364" s="11">
        <v>0</v>
      </c>
      <c r="G364" t="str">
        <f>VLOOKUP(InputData[[#This Row],[PRODUCT ID]],MasterData[],2,0)</f>
        <v>Product38</v>
      </c>
      <c r="H364" t="str">
        <f>VLOOKUP(InputData[[#This Row],[PRODUCT ID]],MasterData[],3,0)</f>
        <v>Category05</v>
      </c>
      <c r="I364" t="str">
        <f t="shared" ca="1" si="5"/>
        <v>SK</v>
      </c>
      <c r="J364" t="str">
        <f>VLOOKUP(InputData[[#This Row],[PRODUCT ID]],MasterData[],4,0)</f>
        <v>Kg</v>
      </c>
      <c r="K364" s="1">
        <f>VLOOKUP(InputData[[#This Row],[PRODUCT ID]],MasterData[],5,0)</f>
        <v>72</v>
      </c>
      <c r="L364" s="1">
        <f>VLOOKUP(InputData[[#This Row],[PRODUCT ID]],MasterData[],6,0)</f>
        <v>79.92</v>
      </c>
      <c r="M364" s="1">
        <f>(InputData[[#This Row],[BUYING PRICE]]*InputData[[#This Row],[QUANTITY]])</f>
        <v>576</v>
      </c>
      <c r="N364" s="1">
        <f>(InputData[[#This Row],[SELLING PRICE]]*InputData[[#This Row],[QUANTITY]])*(1-InputData[[#This Row],[DISCOUNT %]])</f>
        <v>639.36</v>
      </c>
      <c r="O364">
        <f>DAY(InputData[[#This Row],[DATE]])</f>
        <v>18</v>
      </c>
      <c r="P364" t="str">
        <f>TEXT(InputData[[#This Row],[DATE]], "mmm")</f>
        <v>May</v>
      </c>
      <c r="Q364">
        <f>YEAR(InputData[[#This Row],[DATE]])</f>
        <v>2022</v>
      </c>
    </row>
    <row r="365" spans="1:17" x14ac:dyDescent="0.2">
      <c r="A365" s="8">
        <v>44701</v>
      </c>
      <c r="B365" s="9" t="s">
        <v>98</v>
      </c>
      <c r="C365" s="10">
        <v>15</v>
      </c>
      <c r="D365" s="10" t="s">
        <v>106</v>
      </c>
      <c r="E365" s="10" t="s">
        <v>107</v>
      </c>
      <c r="F365" s="11">
        <v>0</v>
      </c>
      <c r="G365" t="str">
        <f>VLOOKUP(InputData[[#This Row],[PRODUCT ID]],MasterData[],2,0)</f>
        <v>Product44</v>
      </c>
      <c r="H365" t="str">
        <f>VLOOKUP(InputData[[#This Row],[PRODUCT ID]],MasterData[],3,0)</f>
        <v>Category05</v>
      </c>
      <c r="I365" t="str">
        <f t="shared" ca="1" si="5"/>
        <v>BC</v>
      </c>
      <c r="J365" t="str">
        <f>VLOOKUP(InputData[[#This Row],[PRODUCT ID]],MasterData[],4,0)</f>
        <v>Kg</v>
      </c>
      <c r="K365" s="1">
        <f>VLOOKUP(InputData[[#This Row],[PRODUCT ID]],MasterData[],5,0)</f>
        <v>76</v>
      </c>
      <c r="L365" s="1">
        <f>VLOOKUP(InputData[[#This Row],[PRODUCT ID]],MasterData[],6,0)</f>
        <v>82.08</v>
      </c>
      <c r="M365" s="1">
        <f>(InputData[[#This Row],[BUYING PRICE]]*InputData[[#This Row],[QUANTITY]])</f>
        <v>1140</v>
      </c>
      <c r="N365" s="1">
        <f>(InputData[[#This Row],[SELLING PRICE]]*InputData[[#This Row],[QUANTITY]])*(1-InputData[[#This Row],[DISCOUNT %]])</f>
        <v>1231.2</v>
      </c>
      <c r="O365">
        <f>DAY(InputData[[#This Row],[DATE]])</f>
        <v>20</v>
      </c>
      <c r="P365" t="str">
        <f>TEXT(InputData[[#This Row],[DATE]], "mmm")</f>
        <v>May</v>
      </c>
      <c r="Q365">
        <f>YEAR(InputData[[#This Row],[DATE]])</f>
        <v>2022</v>
      </c>
    </row>
    <row r="366" spans="1:17" x14ac:dyDescent="0.2">
      <c r="A366" s="8">
        <v>44703</v>
      </c>
      <c r="B366" s="9" t="s">
        <v>37</v>
      </c>
      <c r="C366" s="10">
        <v>12</v>
      </c>
      <c r="D366" s="10" t="s">
        <v>108</v>
      </c>
      <c r="E366" s="10" t="s">
        <v>106</v>
      </c>
      <c r="F366" s="11">
        <v>0</v>
      </c>
      <c r="G366" t="str">
        <f>VLOOKUP(InputData[[#This Row],[PRODUCT ID]],MasterData[],2,0)</f>
        <v>Product15</v>
      </c>
      <c r="H366" t="str">
        <f>VLOOKUP(InputData[[#This Row],[PRODUCT ID]],MasterData[],3,0)</f>
        <v>Category02</v>
      </c>
      <c r="I366" t="str">
        <f t="shared" ca="1" si="5"/>
        <v>QC</v>
      </c>
      <c r="J366" t="str">
        <f>VLOOKUP(InputData[[#This Row],[PRODUCT ID]],MasterData[],4,0)</f>
        <v>No.</v>
      </c>
      <c r="K366" s="1">
        <f>VLOOKUP(InputData[[#This Row],[PRODUCT ID]],MasterData[],5,0)</f>
        <v>12</v>
      </c>
      <c r="L366" s="1">
        <f>VLOOKUP(InputData[[#This Row],[PRODUCT ID]],MasterData[],6,0)</f>
        <v>15.719999999999999</v>
      </c>
      <c r="M366" s="1">
        <f>(InputData[[#This Row],[BUYING PRICE]]*InputData[[#This Row],[QUANTITY]])</f>
        <v>144</v>
      </c>
      <c r="N366" s="1">
        <f>(InputData[[#This Row],[SELLING PRICE]]*InputData[[#This Row],[QUANTITY]])*(1-InputData[[#This Row],[DISCOUNT %]])</f>
        <v>188.64</v>
      </c>
      <c r="O366">
        <f>DAY(InputData[[#This Row],[DATE]])</f>
        <v>22</v>
      </c>
      <c r="P366" t="str">
        <f>TEXT(InputData[[#This Row],[DATE]], "mmm")</f>
        <v>May</v>
      </c>
      <c r="Q366">
        <f>YEAR(InputData[[#This Row],[DATE]])</f>
        <v>2022</v>
      </c>
    </row>
    <row r="367" spans="1:17" x14ac:dyDescent="0.2">
      <c r="A367" s="8">
        <v>44706</v>
      </c>
      <c r="B367" s="9" t="s">
        <v>10</v>
      </c>
      <c r="C367" s="10">
        <v>7</v>
      </c>
      <c r="D367" s="10" t="s">
        <v>106</v>
      </c>
      <c r="E367" s="10" t="s">
        <v>106</v>
      </c>
      <c r="F367" s="11">
        <v>0</v>
      </c>
      <c r="G367" t="str">
        <f>VLOOKUP(InputData[[#This Row],[PRODUCT ID]],MasterData[],2,0)</f>
        <v>Product02</v>
      </c>
      <c r="H367" t="str">
        <f>VLOOKUP(InputData[[#This Row],[PRODUCT ID]],MasterData[],3,0)</f>
        <v>Category01</v>
      </c>
      <c r="I367" t="str">
        <f t="shared" ca="1" si="5"/>
        <v>QC</v>
      </c>
      <c r="J367" t="str">
        <f>VLOOKUP(InputData[[#This Row],[PRODUCT ID]],MasterData[],4,0)</f>
        <v>Kg</v>
      </c>
      <c r="K367" s="1">
        <f>VLOOKUP(InputData[[#This Row],[PRODUCT ID]],MasterData[],5,0)</f>
        <v>105</v>
      </c>
      <c r="L367" s="1">
        <f>VLOOKUP(InputData[[#This Row],[PRODUCT ID]],MasterData[],6,0)</f>
        <v>142.80000000000001</v>
      </c>
      <c r="M367" s="1">
        <f>(InputData[[#This Row],[BUYING PRICE]]*InputData[[#This Row],[QUANTITY]])</f>
        <v>735</v>
      </c>
      <c r="N367" s="1">
        <f>(InputData[[#This Row],[SELLING PRICE]]*InputData[[#This Row],[QUANTITY]])*(1-InputData[[#This Row],[DISCOUNT %]])</f>
        <v>999.60000000000014</v>
      </c>
      <c r="O367">
        <f>DAY(InputData[[#This Row],[DATE]])</f>
        <v>25</v>
      </c>
      <c r="P367" t="str">
        <f>TEXT(InputData[[#This Row],[DATE]], "mmm")</f>
        <v>May</v>
      </c>
      <c r="Q367">
        <f>YEAR(InputData[[#This Row],[DATE]])</f>
        <v>2022</v>
      </c>
    </row>
    <row r="368" spans="1:17" x14ac:dyDescent="0.2">
      <c r="A368" s="8">
        <v>44707</v>
      </c>
      <c r="B368" s="9" t="s">
        <v>65</v>
      </c>
      <c r="C368" s="10">
        <v>2</v>
      </c>
      <c r="D368" s="10" t="s">
        <v>108</v>
      </c>
      <c r="E368" s="10" t="s">
        <v>106</v>
      </c>
      <c r="F368" s="11">
        <v>0</v>
      </c>
      <c r="G368" t="str">
        <f>VLOOKUP(InputData[[#This Row],[PRODUCT ID]],MasterData[],2,0)</f>
        <v>Product28</v>
      </c>
      <c r="H368" t="str">
        <f>VLOOKUP(InputData[[#This Row],[PRODUCT ID]],MasterData[],3,0)</f>
        <v>Category04</v>
      </c>
      <c r="I368" t="str">
        <f t="shared" ca="1" si="5"/>
        <v>SK</v>
      </c>
      <c r="J368" t="str">
        <f>VLOOKUP(InputData[[#This Row],[PRODUCT ID]],MasterData[],4,0)</f>
        <v>No.</v>
      </c>
      <c r="K368" s="1">
        <f>VLOOKUP(InputData[[#This Row],[PRODUCT ID]],MasterData[],5,0)</f>
        <v>37</v>
      </c>
      <c r="L368" s="1">
        <f>VLOOKUP(InputData[[#This Row],[PRODUCT ID]],MasterData[],6,0)</f>
        <v>41.81</v>
      </c>
      <c r="M368" s="1">
        <f>(InputData[[#This Row],[BUYING PRICE]]*InputData[[#This Row],[QUANTITY]])</f>
        <v>74</v>
      </c>
      <c r="N368" s="1">
        <f>(InputData[[#This Row],[SELLING PRICE]]*InputData[[#This Row],[QUANTITY]])*(1-InputData[[#This Row],[DISCOUNT %]])</f>
        <v>83.62</v>
      </c>
      <c r="O368">
        <f>DAY(InputData[[#This Row],[DATE]])</f>
        <v>26</v>
      </c>
      <c r="P368" t="str">
        <f>TEXT(InputData[[#This Row],[DATE]], "mmm")</f>
        <v>May</v>
      </c>
      <c r="Q368">
        <f>YEAR(InputData[[#This Row],[DATE]])</f>
        <v>2022</v>
      </c>
    </row>
    <row r="369" spans="1:17" x14ac:dyDescent="0.2">
      <c r="A369" s="8">
        <v>44707</v>
      </c>
      <c r="B369" s="9" t="s">
        <v>63</v>
      </c>
      <c r="C369" s="10">
        <v>2</v>
      </c>
      <c r="D369" s="10" t="s">
        <v>106</v>
      </c>
      <c r="E369" s="10" t="s">
        <v>106</v>
      </c>
      <c r="F369" s="11">
        <v>0</v>
      </c>
      <c r="G369" t="str">
        <f>VLOOKUP(InputData[[#This Row],[PRODUCT ID]],MasterData[],2,0)</f>
        <v>Product27</v>
      </c>
      <c r="H369" t="str">
        <f>VLOOKUP(InputData[[#This Row],[PRODUCT ID]],MasterData[],3,0)</f>
        <v>Category04</v>
      </c>
      <c r="I369" t="str">
        <f t="shared" ca="1" si="5"/>
        <v>ON</v>
      </c>
      <c r="J369" t="str">
        <f>VLOOKUP(InputData[[#This Row],[PRODUCT ID]],MasterData[],4,0)</f>
        <v>Lt</v>
      </c>
      <c r="K369" s="1">
        <f>VLOOKUP(InputData[[#This Row],[PRODUCT ID]],MasterData[],5,0)</f>
        <v>48</v>
      </c>
      <c r="L369" s="1">
        <f>VLOOKUP(InputData[[#This Row],[PRODUCT ID]],MasterData[],6,0)</f>
        <v>57.120000000000005</v>
      </c>
      <c r="M369" s="1">
        <f>(InputData[[#This Row],[BUYING PRICE]]*InputData[[#This Row],[QUANTITY]])</f>
        <v>96</v>
      </c>
      <c r="N369" s="1">
        <f>(InputData[[#This Row],[SELLING PRICE]]*InputData[[#This Row],[QUANTITY]])*(1-InputData[[#This Row],[DISCOUNT %]])</f>
        <v>114.24000000000001</v>
      </c>
      <c r="O369">
        <f>DAY(InputData[[#This Row],[DATE]])</f>
        <v>26</v>
      </c>
      <c r="P369" t="str">
        <f>TEXT(InputData[[#This Row],[DATE]], "mmm")</f>
        <v>May</v>
      </c>
      <c r="Q369">
        <f>YEAR(InputData[[#This Row],[DATE]])</f>
        <v>2022</v>
      </c>
    </row>
    <row r="370" spans="1:17" x14ac:dyDescent="0.2">
      <c r="A370" s="8">
        <v>44709</v>
      </c>
      <c r="B370" s="9" t="s">
        <v>92</v>
      </c>
      <c r="C370" s="10">
        <v>10</v>
      </c>
      <c r="D370" s="10" t="s">
        <v>105</v>
      </c>
      <c r="E370" s="10" t="s">
        <v>107</v>
      </c>
      <c r="F370" s="11">
        <v>0</v>
      </c>
      <c r="G370" t="str">
        <f>VLOOKUP(InputData[[#This Row],[PRODUCT ID]],MasterData[],2,0)</f>
        <v>Product41</v>
      </c>
      <c r="H370" t="str">
        <f>VLOOKUP(InputData[[#This Row],[PRODUCT ID]],MasterData[],3,0)</f>
        <v>Category05</v>
      </c>
      <c r="I370" t="str">
        <f t="shared" ca="1" si="5"/>
        <v>QC</v>
      </c>
      <c r="J370" t="str">
        <f>VLOOKUP(InputData[[#This Row],[PRODUCT ID]],MasterData[],4,0)</f>
        <v>Ft</v>
      </c>
      <c r="K370" s="1">
        <f>VLOOKUP(InputData[[#This Row],[PRODUCT ID]],MasterData[],5,0)</f>
        <v>138</v>
      </c>
      <c r="L370" s="1">
        <f>VLOOKUP(InputData[[#This Row],[PRODUCT ID]],MasterData[],6,0)</f>
        <v>173.88</v>
      </c>
      <c r="M370" s="1">
        <f>(InputData[[#This Row],[BUYING PRICE]]*InputData[[#This Row],[QUANTITY]])</f>
        <v>1380</v>
      </c>
      <c r="N370" s="1">
        <f>(InputData[[#This Row],[SELLING PRICE]]*InputData[[#This Row],[QUANTITY]])*(1-InputData[[#This Row],[DISCOUNT %]])</f>
        <v>1738.8</v>
      </c>
      <c r="O370">
        <f>DAY(InputData[[#This Row],[DATE]])</f>
        <v>28</v>
      </c>
      <c r="P370" t="str">
        <f>TEXT(InputData[[#This Row],[DATE]], "mmm")</f>
        <v>May</v>
      </c>
      <c r="Q370">
        <f>YEAR(InputData[[#This Row],[DATE]])</f>
        <v>2022</v>
      </c>
    </row>
    <row r="371" spans="1:17" x14ac:dyDescent="0.2">
      <c r="A371" s="8">
        <v>44709</v>
      </c>
      <c r="B371" s="9" t="s">
        <v>22</v>
      </c>
      <c r="C371" s="10">
        <v>5</v>
      </c>
      <c r="D371" s="10" t="s">
        <v>105</v>
      </c>
      <c r="E371" s="10" t="s">
        <v>106</v>
      </c>
      <c r="F371" s="11">
        <v>0</v>
      </c>
      <c r="G371" t="str">
        <f>VLOOKUP(InputData[[#This Row],[PRODUCT ID]],MasterData[],2,0)</f>
        <v>Product08</v>
      </c>
      <c r="H371" t="str">
        <f>VLOOKUP(InputData[[#This Row],[PRODUCT ID]],MasterData[],3,0)</f>
        <v>Category01</v>
      </c>
      <c r="I371" t="str">
        <f t="shared" ca="1" si="5"/>
        <v>QC</v>
      </c>
      <c r="J371" t="str">
        <f>VLOOKUP(InputData[[#This Row],[PRODUCT ID]],MasterData[],4,0)</f>
        <v>Kg</v>
      </c>
      <c r="K371" s="1">
        <f>VLOOKUP(InputData[[#This Row],[PRODUCT ID]],MasterData[],5,0)</f>
        <v>83</v>
      </c>
      <c r="L371" s="1">
        <f>VLOOKUP(InputData[[#This Row],[PRODUCT ID]],MasterData[],6,0)</f>
        <v>94.62</v>
      </c>
      <c r="M371" s="1">
        <f>(InputData[[#This Row],[BUYING PRICE]]*InputData[[#This Row],[QUANTITY]])</f>
        <v>415</v>
      </c>
      <c r="N371" s="1">
        <f>(InputData[[#This Row],[SELLING PRICE]]*InputData[[#This Row],[QUANTITY]])*(1-InputData[[#This Row],[DISCOUNT %]])</f>
        <v>473.1</v>
      </c>
      <c r="O371">
        <f>DAY(InputData[[#This Row],[DATE]])</f>
        <v>28</v>
      </c>
      <c r="P371" t="str">
        <f>TEXT(InputData[[#This Row],[DATE]], "mmm")</f>
        <v>May</v>
      </c>
      <c r="Q371">
        <f>YEAR(InputData[[#This Row],[DATE]])</f>
        <v>2022</v>
      </c>
    </row>
    <row r="372" spans="1:17" x14ac:dyDescent="0.2">
      <c r="A372" s="8">
        <v>44709</v>
      </c>
      <c r="B372" s="9" t="s">
        <v>26</v>
      </c>
      <c r="C372" s="10">
        <v>9</v>
      </c>
      <c r="D372" s="10" t="s">
        <v>106</v>
      </c>
      <c r="E372" s="10" t="s">
        <v>107</v>
      </c>
      <c r="F372" s="11">
        <v>0</v>
      </c>
      <c r="G372" t="str">
        <f>VLOOKUP(InputData[[#This Row],[PRODUCT ID]],MasterData[],2,0)</f>
        <v>Product10</v>
      </c>
      <c r="H372" t="str">
        <f>VLOOKUP(InputData[[#This Row],[PRODUCT ID]],MasterData[],3,0)</f>
        <v>Category02</v>
      </c>
      <c r="I372" t="str">
        <f t="shared" ca="1" si="5"/>
        <v>ON</v>
      </c>
      <c r="J372" t="str">
        <f>VLOOKUP(InputData[[#This Row],[PRODUCT ID]],MasterData[],4,0)</f>
        <v>Ft</v>
      </c>
      <c r="K372" s="1">
        <f>VLOOKUP(InputData[[#This Row],[PRODUCT ID]],MasterData[],5,0)</f>
        <v>148</v>
      </c>
      <c r="L372" s="1">
        <f>VLOOKUP(InputData[[#This Row],[PRODUCT ID]],MasterData[],6,0)</f>
        <v>164.28</v>
      </c>
      <c r="M372" s="1">
        <f>(InputData[[#This Row],[BUYING PRICE]]*InputData[[#This Row],[QUANTITY]])</f>
        <v>1332</v>
      </c>
      <c r="N372" s="1">
        <f>(InputData[[#This Row],[SELLING PRICE]]*InputData[[#This Row],[QUANTITY]])*(1-InputData[[#This Row],[DISCOUNT %]])</f>
        <v>1478.52</v>
      </c>
      <c r="O372">
        <f>DAY(InputData[[#This Row],[DATE]])</f>
        <v>28</v>
      </c>
      <c r="P372" t="str">
        <f>TEXT(InputData[[#This Row],[DATE]], "mmm")</f>
        <v>May</v>
      </c>
      <c r="Q372">
        <f>YEAR(InputData[[#This Row],[DATE]])</f>
        <v>2022</v>
      </c>
    </row>
    <row r="373" spans="1:17" x14ac:dyDescent="0.2">
      <c r="A373" s="8">
        <v>44709</v>
      </c>
      <c r="B373" s="9" t="s">
        <v>14</v>
      </c>
      <c r="C373" s="10">
        <v>12</v>
      </c>
      <c r="D373" s="10" t="s">
        <v>106</v>
      </c>
      <c r="E373" s="10" t="s">
        <v>106</v>
      </c>
      <c r="F373" s="11">
        <v>0</v>
      </c>
      <c r="G373" t="str">
        <f>VLOOKUP(InputData[[#This Row],[PRODUCT ID]],MasterData[],2,0)</f>
        <v>Product04</v>
      </c>
      <c r="H373" t="str">
        <f>VLOOKUP(InputData[[#This Row],[PRODUCT ID]],MasterData[],3,0)</f>
        <v>Category01</v>
      </c>
      <c r="I373" t="str">
        <f t="shared" ca="1" si="5"/>
        <v>MB</v>
      </c>
      <c r="J373" t="str">
        <f>VLOOKUP(InputData[[#This Row],[PRODUCT ID]],MasterData[],4,0)</f>
        <v>Lt</v>
      </c>
      <c r="K373" s="1">
        <f>VLOOKUP(InputData[[#This Row],[PRODUCT ID]],MasterData[],5,0)</f>
        <v>44</v>
      </c>
      <c r="L373" s="1">
        <f>VLOOKUP(InputData[[#This Row],[PRODUCT ID]],MasterData[],6,0)</f>
        <v>48.84</v>
      </c>
      <c r="M373" s="1">
        <f>(InputData[[#This Row],[BUYING PRICE]]*InputData[[#This Row],[QUANTITY]])</f>
        <v>528</v>
      </c>
      <c r="N373" s="1">
        <f>(InputData[[#This Row],[SELLING PRICE]]*InputData[[#This Row],[QUANTITY]])*(1-InputData[[#This Row],[DISCOUNT %]])</f>
        <v>586.08000000000004</v>
      </c>
      <c r="O373">
        <f>DAY(InputData[[#This Row],[DATE]])</f>
        <v>28</v>
      </c>
      <c r="P373" t="str">
        <f>TEXT(InputData[[#This Row],[DATE]], "mmm")</f>
        <v>May</v>
      </c>
      <c r="Q373">
        <f>YEAR(InputData[[#This Row],[DATE]])</f>
        <v>2022</v>
      </c>
    </row>
    <row r="374" spans="1:17" x14ac:dyDescent="0.2">
      <c r="A374" s="8">
        <v>44709</v>
      </c>
      <c r="B374" s="9" t="s">
        <v>47</v>
      </c>
      <c r="C374" s="10">
        <v>14</v>
      </c>
      <c r="D374" s="10" t="s">
        <v>108</v>
      </c>
      <c r="E374" s="10" t="s">
        <v>107</v>
      </c>
      <c r="F374" s="11">
        <v>0</v>
      </c>
      <c r="G374" t="str">
        <f>VLOOKUP(InputData[[#This Row],[PRODUCT ID]],MasterData[],2,0)</f>
        <v>Product20</v>
      </c>
      <c r="H374" t="str">
        <f>VLOOKUP(InputData[[#This Row],[PRODUCT ID]],MasterData[],3,0)</f>
        <v>Category03</v>
      </c>
      <c r="I374" t="str">
        <f t="shared" ca="1" si="5"/>
        <v>SK</v>
      </c>
      <c r="J374" t="str">
        <f>VLOOKUP(InputData[[#This Row],[PRODUCT ID]],MasterData[],4,0)</f>
        <v>Lt</v>
      </c>
      <c r="K374" s="1">
        <f>VLOOKUP(InputData[[#This Row],[PRODUCT ID]],MasterData[],5,0)</f>
        <v>61</v>
      </c>
      <c r="L374" s="1">
        <f>VLOOKUP(InputData[[#This Row],[PRODUCT ID]],MasterData[],6,0)</f>
        <v>76.25</v>
      </c>
      <c r="M374" s="1">
        <f>(InputData[[#This Row],[BUYING PRICE]]*InputData[[#This Row],[QUANTITY]])</f>
        <v>854</v>
      </c>
      <c r="N374" s="1">
        <f>(InputData[[#This Row],[SELLING PRICE]]*InputData[[#This Row],[QUANTITY]])*(1-InputData[[#This Row],[DISCOUNT %]])</f>
        <v>1067.5</v>
      </c>
      <c r="O374">
        <f>DAY(InputData[[#This Row],[DATE]])</f>
        <v>28</v>
      </c>
      <c r="P374" t="str">
        <f>TEXT(InputData[[#This Row],[DATE]], "mmm")</f>
        <v>May</v>
      </c>
      <c r="Q374">
        <f>YEAR(InputData[[#This Row],[DATE]])</f>
        <v>2022</v>
      </c>
    </row>
    <row r="375" spans="1:17" x14ac:dyDescent="0.2">
      <c r="A375" s="8">
        <v>44711</v>
      </c>
      <c r="B375" s="9" t="s">
        <v>98</v>
      </c>
      <c r="C375" s="10">
        <v>9</v>
      </c>
      <c r="D375" s="10" t="s">
        <v>108</v>
      </c>
      <c r="E375" s="10" t="s">
        <v>106</v>
      </c>
      <c r="F375" s="11">
        <v>0</v>
      </c>
      <c r="G375" t="str">
        <f>VLOOKUP(InputData[[#This Row],[PRODUCT ID]],MasterData[],2,0)</f>
        <v>Product44</v>
      </c>
      <c r="H375" t="str">
        <f>VLOOKUP(InputData[[#This Row],[PRODUCT ID]],MasterData[],3,0)</f>
        <v>Category05</v>
      </c>
      <c r="I375" t="str">
        <f t="shared" ca="1" si="5"/>
        <v>QC</v>
      </c>
      <c r="J375" t="str">
        <f>VLOOKUP(InputData[[#This Row],[PRODUCT ID]],MasterData[],4,0)</f>
        <v>Kg</v>
      </c>
      <c r="K375" s="1">
        <f>VLOOKUP(InputData[[#This Row],[PRODUCT ID]],MasterData[],5,0)</f>
        <v>76</v>
      </c>
      <c r="L375" s="1">
        <f>VLOOKUP(InputData[[#This Row],[PRODUCT ID]],MasterData[],6,0)</f>
        <v>82.08</v>
      </c>
      <c r="M375" s="1">
        <f>(InputData[[#This Row],[BUYING PRICE]]*InputData[[#This Row],[QUANTITY]])</f>
        <v>684</v>
      </c>
      <c r="N375" s="1">
        <f>(InputData[[#This Row],[SELLING PRICE]]*InputData[[#This Row],[QUANTITY]])*(1-InputData[[#This Row],[DISCOUNT %]])</f>
        <v>738.72</v>
      </c>
      <c r="O375">
        <f>DAY(InputData[[#This Row],[DATE]])</f>
        <v>30</v>
      </c>
      <c r="P375" t="str">
        <f>TEXT(InputData[[#This Row],[DATE]], "mmm")</f>
        <v>May</v>
      </c>
      <c r="Q375">
        <f>YEAR(InputData[[#This Row],[DATE]])</f>
        <v>2022</v>
      </c>
    </row>
    <row r="376" spans="1:17" x14ac:dyDescent="0.2">
      <c r="A376" s="8">
        <v>44711</v>
      </c>
      <c r="B376" s="9" t="s">
        <v>16</v>
      </c>
      <c r="C376" s="10">
        <v>4</v>
      </c>
      <c r="D376" s="10" t="s">
        <v>105</v>
      </c>
      <c r="E376" s="10" t="s">
        <v>107</v>
      </c>
      <c r="F376" s="11">
        <v>0</v>
      </c>
      <c r="G376" t="str">
        <f>VLOOKUP(InputData[[#This Row],[PRODUCT ID]],MasterData[],2,0)</f>
        <v>Product05</v>
      </c>
      <c r="H376" t="str">
        <f>VLOOKUP(InputData[[#This Row],[PRODUCT ID]],MasterData[],3,0)</f>
        <v>Category01</v>
      </c>
      <c r="I376" t="str">
        <f t="shared" ca="1" si="5"/>
        <v>BC</v>
      </c>
      <c r="J376" t="str">
        <f>VLOOKUP(InputData[[#This Row],[PRODUCT ID]],MasterData[],4,0)</f>
        <v>Ft</v>
      </c>
      <c r="K376" s="1">
        <f>VLOOKUP(InputData[[#This Row],[PRODUCT ID]],MasterData[],5,0)</f>
        <v>133</v>
      </c>
      <c r="L376" s="1">
        <f>VLOOKUP(InputData[[#This Row],[PRODUCT ID]],MasterData[],6,0)</f>
        <v>155.61000000000001</v>
      </c>
      <c r="M376" s="1">
        <f>(InputData[[#This Row],[BUYING PRICE]]*InputData[[#This Row],[QUANTITY]])</f>
        <v>532</v>
      </c>
      <c r="N376" s="1">
        <f>(InputData[[#This Row],[SELLING PRICE]]*InputData[[#This Row],[QUANTITY]])*(1-InputData[[#This Row],[DISCOUNT %]])</f>
        <v>622.44000000000005</v>
      </c>
      <c r="O376">
        <f>DAY(InputData[[#This Row],[DATE]])</f>
        <v>30</v>
      </c>
      <c r="P376" t="str">
        <f>TEXT(InputData[[#This Row],[DATE]], "mmm")</f>
        <v>May</v>
      </c>
      <c r="Q376">
        <f>YEAR(InputData[[#This Row],[DATE]])</f>
        <v>2022</v>
      </c>
    </row>
    <row r="377" spans="1:17" x14ac:dyDescent="0.2">
      <c r="A377" s="8">
        <v>44711</v>
      </c>
      <c r="B377" s="9" t="s">
        <v>75</v>
      </c>
      <c r="C377" s="10">
        <v>3</v>
      </c>
      <c r="D377" s="10" t="s">
        <v>106</v>
      </c>
      <c r="E377" s="10" t="s">
        <v>107</v>
      </c>
      <c r="F377" s="11">
        <v>0</v>
      </c>
      <c r="G377" t="str">
        <f>VLOOKUP(InputData[[#This Row],[PRODUCT ID]],MasterData[],2,0)</f>
        <v>Product33</v>
      </c>
      <c r="H377" t="str">
        <f>VLOOKUP(InputData[[#This Row],[PRODUCT ID]],MasterData[],3,0)</f>
        <v>Category04</v>
      </c>
      <c r="I377" t="str">
        <f t="shared" ca="1" si="5"/>
        <v>SK</v>
      </c>
      <c r="J377" t="str">
        <f>VLOOKUP(InputData[[#This Row],[PRODUCT ID]],MasterData[],4,0)</f>
        <v>Kg</v>
      </c>
      <c r="K377" s="1">
        <f>VLOOKUP(InputData[[#This Row],[PRODUCT ID]],MasterData[],5,0)</f>
        <v>95</v>
      </c>
      <c r="L377" s="1">
        <f>VLOOKUP(InputData[[#This Row],[PRODUCT ID]],MasterData[],6,0)</f>
        <v>119.7</v>
      </c>
      <c r="M377" s="1">
        <f>(InputData[[#This Row],[BUYING PRICE]]*InputData[[#This Row],[QUANTITY]])</f>
        <v>285</v>
      </c>
      <c r="N377" s="1">
        <f>(InputData[[#This Row],[SELLING PRICE]]*InputData[[#This Row],[QUANTITY]])*(1-InputData[[#This Row],[DISCOUNT %]])</f>
        <v>359.1</v>
      </c>
      <c r="O377">
        <f>DAY(InputData[[#This Row],[DATE]])</f>
        <v>30</v>
      </c>
      <c r="P377" t="str">
        <f>TEXT(InputData[[#This Row],[DATE]], "mmm")</f>
        <v>May</v>
      </c>
      <c r="Q377">
        <f>YEAR(InputData[[#This Row],[DATE]])</f>
        <v>2022</v>
      </c>
    </row>
    <row r="378" spans="1:17" x14ac:dyDescent="0.2">
      <c r="A378" s="8">
        <v>44715</v>
      </c>
      <c r="B378" s="9" t="s">
        <v>22</v>
      </c>
      <c r="C378" s="10">
        <v>14</v>
      </c>
      <c r="D378" s="10" t="s">
        <v>106</v>
      </c>
      <c r="E378" s="10" t="s">
        <v>106</v>
      </c>
      <c r="F378" s="11">
        <v>0</v>
      </c>
      <c r="G378" t="str">
        <f>VLOOKUP(InputData[[#This Row],[PRODUCT ID]],MasterData[],2,0)</f>
        <v>Product08</v>
      </c>
      <c r="H378" t="str">
        <f>VLOOKUP(InputData[[#This Row],[PRODUCT ID]],MasterData[],3,0)</f>
        <v>Category01</v>
      </c>
      <c r="I378" t="str">
        <f t="shared" ca="1" si="5"/>
        <v>MB</v>
      </c>
      <c r="J378" t="str">
        <f>VLOOKUP(InputData[[#This Row],[PRODUCT ID]],MasterData[],4,0)</f>
        <v>Kg</v>
      </c>
      <c r="K378" s="1">
        <f>VLOOKUP(InputData[[#This Row],[PRODUCT ID]],MasterData[],5,0)</f>
        <v>83</v>
      </c>
      <c r="L378" s="1">
        <f>VLOOKUP(InputData[[#This Row],[PRODUCT ID]],MasterData[],6,0)</f>
        <v>94.62</v>
      </c>
      <c r="M378" s="1">
        <f>(InputData[[#This Row],[BUYING PRICE]]*InputData[[#This Row],[QUANTITY]])</f>
        <v>1162</v>
      </c>
      <c r="N378" s="1">
        <f>(InputData[[#This Row],[SELLING PRICE]]*InputData[[#This Row],[QUANTITY]])*(1-InputData[[#This Row],[DISCOUNT %]])</f>
        <v>1324.68</v>
      </c>
      <c r="O378">
        <f>DAY(InputData[[#This Row],[DATE]])</f>
        <v>3</v>
      </c>
      <c r="P378" t="str">
        <f>TEXT(InputData[[#This Row],[DATE]], "mmm")</f>
        <v>Jun</v>
      </c>
      <c r="Q378">
        <f>YEAR(InputData[[#This Row],[DATE]])</f>
        <v>2022</v>
      </c>
    </row>
    <row r="379" spans="1:17" x14ac:dyDescent="0.2">
      <c r="A379" s="8">
        <v>44722</v>
      </c>
      <c r="B379" s="9" t="s">
        <v>65</v>
      </c>
      <c r="C379" s="10">
        <v>8</v>
      </c>
      <c r="D379" s="10" t="s">
        <v>105</v>
      </c>
      <c r="E379" s="10" t="s">
        <v>106</v>
      </c>
      <c r="F379" s="11">
        <v>0</v>
      </c>
      <c r="G379" t="str">
        <f>VLOOKUP(InputData[[#This Row],[PRODUCT ID]],MasterData[],2,0)</f>
        <v>Product28</v>
      </c>
      <c r="H379" t="str">
        <f>VLOOKUP(InputData[[#This Row],[PRODUCT ID]],MasterData[],3,0)</f>
        <v>Category04</v>
      </c>
      <c r="I379" t="str">
        <f t="shared" ca="1" si="5"/>
        <v>MB</v>
      </c>
      <c r="J379" t="str">
        <f>VLOOKUP(InputData[[#This Row],[PRODUCT ID]],MasterData[],4,0)</f>
        <v>No.</v>
      </c>
      <c r="K379" s="1">
        <f>VLOOKUP(InputData[[#This Row],[PRODUCT ID]],MasterData[],5,0)</f>
        <v>37</v>
      </c>
      <c r="L379" s="1">
        <f>VLOOKUP(InputData[[#This Row],[PRODUCT ID]],MasterData[],6,0)</f>
        <v>41.81</v>
      </c>
      <c r="M379" s="1">
        <f>(InputData[[#This Row],[BUYING PRICE]]*InputData[[#This Row],[QUANTITY]])</f>
        <v>296</v>
      </c>
      <c r="N379" s="1">
        <f>(InputData[[#This Row],[SELLING PRICE]]*InputData[[#This Row],[QUANTITY]])*(1-InputData[[#This Row],[DISCOUNT %]])</f>
        <v>334.48</v>
      </c>
      <c r="O379">
        <f>DAY(InputData[[#This Row],[DATE]])</f>
        <v>10</v>
      </c>
      <c r="P379" t="str">
        <f>TEXT(InputData[[#This Row],[DATE]], "mmm")</f>
        <v>Jun</v>
      </c>
      <c r="Q379">
        <f>YEAR(InputData[[#This Row],[DATE]])</f>
        <v>2022</v>
      </c>
    </row>
    <row r="380" spans="1:17" x14ac:dyDescent="0.2">
      <c r="A380" s="8">
        <v>44723</v>
      </c>
      <c r="B380" s="9" t="s">
        <v>88</v>
      </c>
      <c r="C380" s="10">
        <v>13</v>
      </c>
      <c r="D380" s="10" t="s">
        <v>106</v>
      </c>
      <c r="E380" s="10" t="s">
        <v>107</v>
      </c>
      <c r="F380" s="11">
        <v>0</v>
      </c>
      <c r="G380" t="str">
        <f>VLOOKUP(InputData[[#This Row],[PRODUCT ID]],MasterData[],2,0)</f>
        <v>Product39</v>
      </c>
      <c r="H380" t="str">
        <f>VLOOKUP(InputData[[#This Row],[PRODUCT ID]],MasterData[],3,0)</f>
        <v>Category05</v>
      </c>
      <c r="I380" t="str">
        <f t="shared" ca="1" si="5"/>
        <v>SK</v>
      </c>
      <c r="J380" t="str">
        <f>VLOOKUP(InputData[[#This Row],[PRODUCT ID]],MasterData[],4,0)</f>
        <v>No.</v>
      </c>
      <c r="K380" s="1">
        <f>VLOOKUP(InputData[[#This Row],[PRODUCT ID]],MasterData[],5,0)</f>
        <v>37</v>
      </c>
      <c r="L380" s="1">
        <f>VLOOKUP(InputData[[#This Row],[PRODUCT ID]],MasterData[],6,0)</f>
        <v>42.55</v>
      </c>
      <c r="M380" s="1">
        <f>(InputData[[#This Row],[BUYING PRICE]]*InputData[[#This Row],[QUANTITY]])</f>
        <v>481</v>
      </c>
      <c r="N380" s="1">
        <f>(InputData[[#This Row],[SELLING PRICE]]*InputData[[#This Row],[QUANTITY]])*(1-InputData[[#This Row],[DISCOUNT %]])</f>
        <v>553.15</v>
      </c>
      <c r="O380">
        <f>DAY(InputData[[#This Row],[DATE]])</f>
        <v>11</v>
      </c>
      <c r="P380" t="str">
        <f>TEXT(InputData[[#This Row],[DATE]], "mmm")</f>
        <v>Jun</v>
      </c>
      <c r="Q380">
        <f>YEAR(InputData[[#This Row],[DATE]])</f>
        <v>2022</v>
      </c>
    </row>
    <row r="381" spans="1:17" x14ac:dyDescent="0.2">
      <c r="A381" s="8">
        <v>44723</v>
      </c>
      <c r="B381" s="9" t="s">
        <v>50</v>
      </c>
      <c r="C381" s="10">
        <v>6</v>
      </c>
      <c r="D381" s="10" t="s">
        <v>108</v>
      </c>
      <c r="E381" s="10" t="s">
        <v>106</v>
      </c>
      <c r="F381" s="11">
        <v>0</v>
      </c>
      <c r="G381" t="str">
        <f>VLOOKUP(InputData[[#This Row],[PRODUCT ID]],MasterData[],2,0)</f>
        <v>Product21</v>
      </c>
      <c r="H381" t="str">
        <f>VLOOKUP(InputData[[#This Row],[PRODUCT ID]],MasterData[],3,0)</f>
        <v>Category03</v>
      </c>
      <c r="I381" t="str">
        <f t="shared" ca="1" si="5"/>
        <v>MB</v>
      </c>
      <c r="J381" t="str">
        <f>VLOOKUP(InputData[[#This Row],[PRODUCT ID]],MasterData[],4,0)</f>
        <v>Ft</v>
      </c>
      <c r="K381" s="1">
        <f>VLOOKUP(InputData[[#This Row],[PRODUCT ID]],MasterData[],5,0)</f>
        <v>126</v>
      </c>
      <c r="L381" s="1">
        <f>VLOOKUP(InputData[[#This Row],[PRODUCT ID]],MasterData[],6,0)</f>
        <v>162.54</v>
      </c>
      <c r="M381" s="1">
        <f>(InputData[[#This Row],[BUYING PRICE]]*InputData[[#This Row],[QUANTITY]])</f>
        <v>756</v>
      </c>
      <c r="N381" s="1">
        <f>(InputData[[#This Row],[SELLING PRICE]]*InputData[[#This Row],[QUANTITY]])*(1-InputData[[#This Row],[DISCOUNT %]])</f>
        <v>975.24</v>
      </c>
      <c r="O381">
        <f>DAY(InputData[[#This Row],[DATE]])</f>
        <v>11</v>
      </c>
      <c r="P381" t="str">
        <f>TEXT(InputData[[#This Row],[DATE]], "mmm")</f>
        <v>Jun</v>
      </c>
      <c r="Q381">
        <f>YEAR(InputData[[#This Row],[DATE]])</f>
        <v>2022</v>
      </c>
    </row>
    <row r="382" spans="1:17" x14ac:dyDescent="0.2">
      <c r="A382" s="8">
        <v>44725</v>
      </c>
      <c r="B382" s="9" t="s">
        <v>60</v>
      </c>
      <c r="C382" s="10">
        <v>6</v>
      </c>
      <c r="D382" s="10" t="s">
        <v>108</v>
      </c>
      <c r="E382" s="10" t="s">
        <v>107</v>
      </c>
      <c r="F382" s="11">
        <v>0</v>
      </c>
      <c r="G382" t="str">
        <f>VLOOKUP(InputData[[#This Row],[PRODUCT ID]],MasterData[],2,0)</f>
        <v>Product26</v>
      </c>
      <c r="H382" t="str">
        <f>VLOOKUP(InputData[[#This Row],[PRODUCT ID]],MasterData[],3,0)</f>
        <v>Category04</v>
      </c>
      <c r="I382" t="str">
        <f t="shared" ca="1" si="5"/>
        <v>SK</v>
      </c>
      <c r="J382" t="str">
        <f>VLOOKUP(InputData[[#This Row],[PRODUCT ID]],MasterData[],4,0)</f>
        <v>No.</v>
      </c>
      <c r="K382" s="1">
        <f>VLOOKUP(InputData[[#This Row],[PRODUCT ID]],MasterData[],5,0)</f>
        <v>18</v>
      </c>
      <c r="L382" s="1">
        <f>VLOOKUP(InputData[[#This Row],[PRODUCT ID]],MasterData[],6,0)</f>
        <v>24.66</v>
      </c>
      <c r="M382" s="1">
        <f>(InputData[[#This Row],[BUYING PRICE]]*InputData[[#This Row],[QUANTITY]])</f>
        <v>108</v>
      </c>
      <c r="N382" s="1">
        <f>(InputData[[#This Row],[SELLING PRICE]]*InputData[[#This Row],[QUANTITY]])*(1-InputData[[#This Row],[DISCOUNT %]])</f>
        <v>147.96</v>
      </c>
      <c r="O382">
        <f>DAY(InputData[[#This Row],[DATE]])</f>
        <v>13</v>
      </c>
      <c r="P382" t="str">
        <f>TEXT(InputData[[#This Row],[DATE]], "mmm")</f>
        <v>Jun</v>
      </c>
      <c r="Q382">
        <f>YEAR(InputData[[#This Row],[DATE]])</f>
        <v>2022</v>
      </c>
    </row>
    <row r="383" spans="1:17" x14ac:dyDescent="0.2">
      <c r="A383" s="8">
        <v>44727</v>
      </c>
      <c r="B383" s="9" t="s">
        <v>94</v>
      </c>
      <c r="C383" s="10">
        <v>15</v>
      </c>
      <c r="D383" s="10" t="s">
        <v>105</v>
      </c>
      <c r="E383" s="10" t="s">
        <v>106</v>
      </c>
      <c r="F383" s="11">
        <v>0</v>
      </c>
      <c r="G383" t="str">
        <f>VLOOKUP(InputData[[#This Row],[PRODUCT ID]],MasterData[],2,0)</f>
        <v>Product42</v>
      </c>
      <c r="H383" t="str">
        <f>VLOOKUP(InputData[[#This Row],[PRODUCT ID]],MasterData[],3,0)</f>
        <v>Category05</v>
      </c>
      <c r="I383" t="str">
        <f t="shared" ca="1" si="5"/>
        <v>MB</v>
      </c>
      <c r="J383" t="str">
        <f>VLOOKUP(InputData[[#This Row],[PRODUCT ID]],MasterData[],4,0)</f>
        <v>Ft</v>
      </c>
      <c r="K383" s="1">
        <f>VLOOKUP(InputData[[#This Row],[PRODUCT ID]],MasterData[],5,0)</f>
        <v>120</v>
      </c>
      <c r="L383" s="1">
        <f>VLOOKUP(InputData[[#This Row],[PRODUCT ID]],MasterData[],6,0)</f>
        <v>162</v>
      </c>
      <c r="M383" s="1">
        <f>(InputData[[#This Row],[BUYING PRICE]]*InputData[[#This Row],[QUANTITY]])</f>
        <v>1800</v>
      </c>
      <c r="N383" s="1">
        <f>(InputData[[#This Row],[SELLING PRICE]]*InputData[[#This Row],[QUANTITY]])*(1-InputData[[#This Row],[DISCOUNT %]])</f>
        <v>2430</v>
      </c>
      <c r="O383">
        <f>DAY(InputData[[#This Row],[DATE]])</f>
        <v>15</v>
      </c>
      <c r="P383" t="str">
        <f>TEXT(InputData[[#This Row],[DATE]], "mmm")</f>
        <v>Jun</v>
      </c>
      <c r="Q383">
        <f>YEAR(InputData[[#This Row],[DATE]])</f>
        <v>2022</v>
      </c>
    </row>
    <row r="384" spans="1:17" x14ac:dyDescent="0.2">
      <c r="A384" s="8">
        <v>44728</v>
      </c>
      <c r="B384" s="9" t="s">
        <v>67</v>
      </c>
      <c r="C384" s="10">
        <v>15</v>
      </c>
      <c r="D384" s="10" t="s">
        <v>106</v>
      </c>
      <c r="E384" s="10" t="s">
        <v>107</v>
      </c>
      <c r="F384" s="11">
        <v>0</v>
      </c>
      <c r="G384" t="str">
        <f>VLOOKUP(InputData[[#This Row],[PRODUCT ID]],MasterData[],2,0)</f>
        <v>Product29</v>
      </c>
      <c r="H384" t="str">
        <f>VLOOKUP(InputData[[#This Row],[PRODUCT ID]],MasterData[],3,0)</f>
        <v>Category04</v>
      </c>
      <c r="I384" t="str">
        <f t="shared" ca="1" si="5"/>
        <v>QC</v>
      </c>
      <c r="J384" t="str">
        <f>VLOOKUP(InputData[[#This Row],[PRODUCT ID]],MasterData[],4,0)</f>
        <v>Lt</v>
      </c>
      <c r="K384" s="1">
        <f>VLOOKUP(InputData[[#This Row],[PRODUCT ID]],MasterData[],5,0)</f>
        <v>47</v>
      </c>
      <c r="L384" s="1">
        <f>VLOOKUP(InputData[[#This Row],[PRODUCT ID]],MasterData[],6,0)</f>
        <v>53.11</v>
      </c>
      <c r="M384" s="1">
        <f>(InputData[[#This Row],[BUYING PRICE]]*InputData[[#This Row],[QUANTITY]])</f>
        <v>705</v>
      </c>
      <c r="N384" s="1">
        <f>(InputData[[#This Row],[SELLING PRICE]]*InputData[[#This Row],[QUANTITY]])*(1-InputData[[#This Row],[DISCOUNT %]])</f>
        <v>796.65</v>
      </c>
      <c r="O384">
        <f>DAY(InputData[[#This Row],[DATE]])</f>
        <v>16</v>
      </c>
      <c r="P384" t="str">
        <f>TEXT(InputData[[#This Row],[DATE]], "mmm")</f>
        <v>Jun</v>
      </c>
      <c r="Q384">
        <f>YEAR(InputData[[#This Row],[DATE]])</f>
        <v>2022</v>
      </c>
    </row>
    <row r="385" spans="1:17" x14ac:dyDescent="0.2">
      <c r="A385" s="8">
        <v>44731</v>
      </c>
      <c r="B385" s="9" t="s">
        <v>10</v>
      </c>
      <c r="C385" s="10">
        <v>8</v>
      </c>
      <c r="D385" s="10" t="s">
        <v>108</v>
      </c>
      <c r="E385" s="10" t="s">
        <v>107</v>
      </c>
      <c r="F385" s="11">
        <v>0</v>
      </c>
      <c r="G385" t="str">
        <f>VLOOKUP(InputData[[#This Row],[PRODUCT ID]],MasterData[],2,0)</f>
        <v>Product02</v>
      </c>
      <c r="H385" t="str">
        <f>VLOOKUP(InputData[[#This Row],[PRODUCT ID]],MasterData[],3,0)</f>
        <v>Category01</v>
      </c>
      <c r="I385" t="str">
        <f t="shared" ca="1" si="5"/>
        <v>SK</v>
      </c>
      <c r="J385" t="str">
        <f>VLOOKUP(InputData[[#This Row],[PRODUCT ID]],MasterData[],4,0)</f>
        <v>Kg</v>
      </c>
      <c r="K385" s="1">
        <f>VLOOKUP(InputData[[#This Row],[PRODUCT ID]],MasterData[],5,0)</f>
        <v>105</v>
      </c>
      <c r="L385" s="1">
        <f>VLOOKUP(InputData[[#This Row],[PRODUCT ID]],MasterData[],6,0)</f>
        <v>142.80000000000001</v>
      </c>
      <c r="M385" s="1">
        <f>(InputData[[#This Row],[BUYING PRICE]]*InputData[[#This Row],[QUANTITY]])</f>
        <v>840</v>
      </c>
      <c r="N385" s="1">
        <f>(InputData[[#This Row],[SELLING PRICE]]*InputData[[#This Row],[QUANTITY]])*(1-InputData[[#This Row],[DISCOUNT %]])</f>
        <v>1142.4000000000001</v>
      </c>
      <c r="O385">
        <f>DAY(InputData[[#This Row],[DATE]])</f>
        <v>19</v>
      </c>
      <c r="P385" t="str">
        <f>TEXT(InputData[[#This Row],[DATE]], "mmm")</f>
        <v>Jun</v>
      </c>
      <c r="Q385">
        <f>YEAR(InputData[[#This Row],[DATE]])</f>
        <v>2022</v>
      </c>
    </row>
    <row r="386" spans="1:17" x14ac:dyDescent="0.2">
      <c r="A386" s="8">
        <v>44733</v>
      </c>
      <c r="B386" s="9" t="s">
        <v>41</v>
      </c>
      <c r="C386" s="10">
        <v>14</v>
      </c>
      <c r="D386" s="10" t="s">
        <v>108</v>
      </c>
      <c r="E386" s="10" t="s">
        <v>107</v>
      </c>
      <c r="F386" s="11">
        <v>0</v>
      </c>
      <c r="G386" t="str">
        <f>VLOOKUP(InputData[[#This Row],[PRODUCT ID]],MasterData[],2,0)</f>
        <v>Product17</v>
      </c>
      <c r="H386" t="str">
        <f>VLOOKUP(InputData[[#This Row],[PRODUCT ID]],MasterData[],3,0)</f>
        <v>Category02</v>
      </c>
      <c r="I386" t="str">
        <f t="shared" ref="I386:I449" ca="1" si="6">CHOOSE(RANDBETWEEN(1,5),"SK","ON","BC","MB","QC")</f>
        <v>BC</v>
      </c>
      <c r="J386" t="str">
        <f>VLOOKUP(InputData[[#This Row],[PRODUCT ID]],MasterData[],4,0)</f>
        <v>Ft</v>
      </c>
      <c r="K386" s="1">
        <f>VLOOKUP(InputData[[#This Row],[PRODUCT ID]],MasterData[],5,0)</f>
        <v>134</v>
      </c>
      <c r="L386" s="1">
        <f>VLOOKUP(InputData[[#This Row],[PRODUCT ID]],MasterData[],6,0)</f>
        <v>156.78</v>
      </c>
      <c r="M386" s="1">
        <f>(InputData[[#This Row],[BUYING PRICE]]*InputData[[#This Row],[QUANTITY]])</f>
        <v>1876</v>
      </c>
      <c r="N386" s="1">
        <f>(InputData[[#This Row],[SELLING PRICE]]*InputData[[#This Row],[QUANTITY]])*(1-InputData[[#This Row],[DISCOUNT %]])</f>
        <v>2194.92</v>
      </c>
      <c r="O386">
        <f>DAY(InputData[[#This Row],[DATE]])</f>
        <v>21</v>
      </c>
      <c r="P386" t="str">
        <f>TEXT(InputData[[#This Row],[DATE]], "mmm")</f>
        <v>Jun</v>
      </c>
      <c r="Q386">
        <f>YEAR(InputData[[#This Row],[DATE]])</f>
        <v>2022</v>
      </c>
    </row>
    <row r="387" spans="1:17" x14ac:dyDescent="0.2">
      <c r="A387" s="8">
        <v>44734</v>
      </c>
      <c r="B387" s="9" t="s">
        <v>90</v>
      </c>
      <c r="C387" s="10">
        <v>10</v>
      </c>
      <c r="D387" s="10" t="s">
        <v>106</v>
      </c>
      <c r="E387" s="10" t="s">
        <v>107</v>
      </c>
      <c r="F387" s="11">
        <v>0</v>
      </c>
      <c r="G387" t="str">
        <f>VLOOKUP(InputData[[#This Row],[PRODUCT ID]],MasterData[],2,0)</f>
        <v>Product40</v>
      </c>
      <c r="H387" t="str">
        <f>VLOOKUP(InputData[[#This Row],[PRODUCT ID]],MasterData[],3,0)</f>
        <v>Category05</v>
      </c>
      <c r="I387" t="str">
        <f t="shared" ca="1" si="6"/>
        <v>SK</v>
      </c>
      <c r="J387" t="str">
        <f>VLOOKUP(InputData[[#This Row],[PRODUCT ID]],MasterData[],4,0)</f>
        <v>Kg</v>
      </c>
      <c r="K387" s="1">
        <f>VLOOKUP(InputData[[#This Row],[PRODUCT ID]],MasterData[],5,0)</f>
        <v>90</v>
      </c>
      <c r="L387" s="1">
        <f>VLOOKUP(InputData[[#This Row],[PRODUCT ID]],MasterData[],6,0)</f>
        <v>115.2</v>
      </c>
      <c r="M387" s="1">
        <f>(InputData[[#This Row],[BUYING PRICE]]*InputData[[#This Row],[QUANTITY]])</f>
        <v>900</v>
      </c>
      <c r="N387" s="1">
        <f>(InputData[[#This Row],[SELLING PRICE]]*InputData[[#This Row],[QUANTITY]])*(1-InputData[[#This Row],[DISCOUNT %]])</f>
        <v>1152</v>
      </c>
      <c r="O387">
        <f>DAY(InputData[[#This Row],[DATE]])</f>
        <v>22</v>
      </c>
      <c r="P387" t="str">
        <f>TEXT(InputData[[#This Row],[DATE]], "mmm")</f>
        <v>Jun</v>
      </c>
      <c r="Q387">
        <f>YEAR(InputData[[#This Row],[DATE]])</f>
        <v>2022</v>
      </c>
    </row>
    <row r="388" spans="1:17" x14ac:dyDescent="0.2">
      <c r="A388" s="8">
        <v>44734</v>
      </c>
      <c r="B388" s="9" t="s">
        <v>6</v>
      </c>
      <c r="C388" s="10">
        <v>4</v>
      </c>
      <c r="D388" s="10" t="s">
        <v>108</v>
      </c>
      <c r="E388" s="10" t="s">
        <v>107</v>
      </c>
      <c r="F388" s="11">
        <v>0</v>
      </c>
      <c r="G388" t="str">
        <f>VLOOKUP(InputData[[#This Row],[PRODUCT ID]],MasterData[],2,0)</f>
        <v>Product01</v>
      </c>
      <c r="H388" t="str">
        <f>VLOOKUP(InputData[[#This Row],[PRODUCT ID]],MasterData[],3,0)</f>
        <v>Category01</v>
      </c>
      <c r="I388" t="str">
        <f t="shared" ca="1" si="6"/>
        <v>MB</v>
      </c>
      <c r="J388" t="str">
        <f>VLOOKUP(InputData[[#This Row],[PRODUCT ID]],MasterData[],4,0)</f>
        <v>Kg</v>
      </c>
      <c r="K388" s="1">
        <f>VLOOKUP(InputData[[#This Row],[PRODUCT ID]],MasterData[],5,0)</f>
        <v>98</v>
      </c>
      <c r="L388" s="1">
        <f>VLOOKUP(InputData[[#This Row],[PRODUCT ID]],MasterData[],6,0)</f>
        <v>103.88</v>
      </c>
      <c r="M388" s="1">
        <f>(InputData[[#This Row],[BUYING PRICE]]*InputData[[#This Row],[QUANTITY]])</f>
        <v>392</v>
      </c>
      <c r="N388" s="1">
        <f>(InputData[[#This Row],[SELLING PRICE]]*InputData[[#This Row],[QUANTITY]])*(1-InputData[[#This Row],[DISCOUNT %]])</f>
        <v>415.52</v>
      </c>
      <c r="O388">
        <f>DAY(InputData[[#This Row],[DATE]])</f>
        <v>22</v>
      </c>
      <c r="P388" t="str">
        <f>TEXT(InputData[[#This Row],[DATE]], "mmm")</f>
        <v>Jun</v>
      </c>
      <c r="Q388">
        <f>YEAR(InputData[[#This Row],[DATE]])</f>
        <v>2022</v>
      </c>
    </row>
    <row r="389" spans="1:17" x14ac:dyDescent="0.2">
      <c r="A389" s="8">
        <v>44735</v>
      </c>
      <c r="B389" s="9" t="s">
        <v>14</v>
      </c>
      <c r="C389" s="10">
        <v>8</v>
      </c>
      <c r="D389" s="10" t="s">
        <v>108</v>
      </c>
      <c r="E389" s="10" t="s">
        <v>106</v>
      </c>
      <c r="F389" s="11">
        <v>0</v>
      </c>
      <c r="G389" t="str">
        <f>VLOOKUP(InputData[[#This Row],[PRODUCT ID]],MasterData[],2,0)</f>
        <v>Product04</v>
      </c>
      <c r="H389" t="str">
        <f>VLOOKUP(InputData[[#This Row],[PRODUCT ID]],MasterData[],3,0)</f>
        <v>Category01</v>
      </c>
      <c r="I389" t="str">
        <f t="shared" ca="1" si="6"/>
        <v>ON</v>
      </c>
      <c r="J389" t="str">
        <f>VLOOKUP(InputData[[#This Row],[PRODUCT ID]],MasterData[],4,0)</f>
        <v>Lt</v>
      </c>
      <c r="K389" s="1">
        <f>VLOOKUP(InputData[[#This Row],[PRODUCT ID]],MasterData[],5,0)</f>
        <v>44</v>
      </c>
      <c r="L389" s="1">
        <f>VLOOKUP(InputData[[#This Row],[PRODUCT ID]],MasterData[],6,0)</f>
        <v>48.84</v>
      </c>
      <c r="M389" s="1">
        <f>(InputData[[#This Row],[BUYING PRICE]]*InputData[[#This Row],[QUANTITY]])</f>
        <v>352</v>
      </c>
      <c r="N389" s="1">
        <f>(InputData[[#This Row],[SELLING PRICE]]*InputData[[#This Row],[QUANTITY]])*(1-InputData[[#This Row],[DISCOUNT %]])</f>
        <v>390.72</v>
      </c>
      <c r="O389">
        <f>DAY(InputData[[#This Row],[DATE]])</f>
        <v>23</v>
      </c>
      <c r="P389" t="str">
        <f>TEXT(InputData[[#This Row],[DATE]], "mmm")</f>
        <v>Jun</v>
      </c>
      <c r="Q389">
        <f>YEAR(InputData[[#This Row],[DATE]])</f>
        <v>2022</v>
      </c>
    </row>
    <row r="390" spans="1:17" x14ac:dyDescent="0.2">
      <c r="A390" s="8">
        <v>44736</v>
      </c>
      <c r="B390" s="9" t="s">
        <v>43</v>
      </c>
      <c r="C390" s="10">
        <v>7</v>
      </c>
      <c r="D390" s="10" t="s">
        <v>108</v>
      </c>
      <c r="E390" s="10" t="s">
        <v>107</v>
      </c>
      <c r="F390" s="11">
        <v>0</v>
      </c>
      <c r="G390" t="str">
        <f>VLOOKUP(InputData[[#This Row],[PRODUCT ID]],MasterData[],2,0)</f>
        <v>Product18</v>
      </c>
      <c r="H390" t="str">
        <f>VLOOKUP(InputData[[#This Row],[PRODUCT ID]],MasterData[],3,0)</f>
        <v>Category02</v>
      </c>
      <c r="I390" t="str">
        <f t="shared" ca="1" si="6"/>
        <v>SK</v>
      </c>
      <c r="J390" t="str">
        <f>VLOOKUP(InputData[[#This Row],[PRODUCT ID]],MasterData[],4,0)</f>
        <v>No.</v>
      </c>
      <c r="K390" s="1">
        <f>VLOOKUP(InputData[[#This Row],[PRODUCT ID]],MasterData[],5,0)</f>
        <v>37</v>
      </c>
      <c r="L390" s="1">
        <f>VLOOKUP(InputData[[#This Row],[PRODUCT ID]],MasterData[],6,0)</f>
        <v>49.21</v>
      </c>
      <c r="M390" s="1">
        <f>(InputData[[#This Row],[BUYING PRICE]]*InputData[[#This Row],[QUANTITY]])</f>
        <v>259</v>
      </c>
      <c r="N390" s="1">
        <f>(InputData[[#This Row],[SELLING PRICE]]*InputData[[#This Row],[QUANTITY]])*(1-InputData[[#This Row],[DISCOUNT %]])</f>
        <v>344.47</v>
      </c>
      <c r="O390">
        <f>DAY(InputData[[#This Row],[DATE]])</f>
        <v>24</v>
      </c>
      <c r="P390" t="str">
        <f>TEXT(InputData[[#This Row],[DATE]], "mmm")</f>
        <v>Jun</v>
      </c>
      <c r="Q390">
        <f>YEAR(InputData[[#This Row],[DATE]])</f>
        <v>2022</v>
      </c>
    </row>
    <row r="391" spans="1:17" x14ac:dyDescent="0.2">
      <c r="A391" s="8">
        <v>44737</v>
      </c>
      <c r="B391" s="9" t="s">
        <v>31</v>
      </c>
      <c r="C391" s="10">
        <v>7</v>
      </c>
      <c r="D391" s="10" t="s">
        <v>106</v>
      </c>
      <c r="E391" s="10" t="s">
        <v>106</v>
      </c>
      <c r="F391" s="11">
        <v>0</v>
      </c>
      <c r="G391" t="str">
        <f>VLOOKUP(InputData[[#This Row],[PRODUCT ID]],MasterData[],2,0)</f>
        <v>Product12</v>
      </c>
      <c r="H391" t="str">
        <f>VLOOKUP(InputData[[#This Row],[PRODUCT ID]],MasterData[],3,0)</f>
        <v>Category02</v>
      </c>
      <c r="I391" t="str">
        <f t="shared" ca="1" si="6"/>
        <v>SK</v>
      </c>
      <c r="J391" t="str">
        <f>VLOOKUP(InputData[[#This Row],[PRODUCT ID]],MasterData[],4,0)</f>
        <v>Kg</v>
      </c>
      <c r="K391" s="1">
        <f>VLOOKUP(InputData[[#This Row],[PRODUCT ID]],MasterData[],5,0)</f>
        <v>73</v>
      </c>
      <c r="L391" s="1">
        <f>VLOOKUP(InputData[[#This Row],[PRODUCT ID]],MasterData[],6,0)</f>
        <v>94.17</v>
      </c>
      <c r="M391" s="1">
        <f>(InputData[[#This Row],[BUYING PRICE]]*InputData[[#This Row],[QUANTITY]])</f>
        <v>511</v>
      </c>
      <c r="N391" s="1">
        <f>(InputData[[#This Row],[SELLING PRICE]]*InputData[[#This Row],[QUANTITY]])*(1-InputData[[#This Row],[DISCOUNT %]])</f>
        <v>659.19</v>
      </c>
      <c r="O391">
        <f>DAY(InputData[[#This Row],[DATE]])</f>
        <v>25</v>
      </c>
      <c r="P391" t="str">
        <f>TEXT(InputData[[#This Row],[DATE]], "mmm")</f>
        <v>Jun</v>
      </c>
      <c r="Q391">
        <f>YEAR(InputData[[#This Row],[DATE]])</f>
        <v>2022</v>
      </c>
    </row>
    <row r="392" spans="1:17" x14ac:dyDescent="0.2">
      <c r="A392" s="8">
        <v>44738</v>
      </c>
      <c r="B392" s="9" t="s">
        <v>77</v>
      </c>
      <c r="C392" s="10">
        <v>4</v>
      </c>
      <c r="D392" s="10" t="s">
        <v>108</v>
      </c>
      <c r="E392" s="10" t="s">
        <v>107</v>
      </c>
      <c r="F392" s="11">
        <v>0</v>
      </c>
      <c r="G392" t="str">
        <f>VLOOKUP(InputData[[#This Row],[PRODUCT ID]],MasterData[],2,0)</f>
        <v>Product34</v>
      </c>
      <c r="H392" t="str">
        <f>VLOOKUP(InputData[[#This Row],[PRODUCT ID]],MasterData[],3,0)</f>
        <v>Category04</v>
      </c>
      <c r="I392" t="str">
        <f t="shared" ca="1" si="6"/>
        <v>MB</v>
      </c>
      <c r="J392" t="str">
        <f>VLOOKUP(InputData[[#This Row],[PRODUCT ID]],MasterData[],4,0)</f>
        <v>Lt</v>
      </c>
      <c r="K392" s="1">
        <f>VLOOKUP(InputData[[#This Row],[PRODUCT ID]],MasterData[],5,0)</f>
        <v>55</v>
      </c>
      <c r="L392" s="1">
        <f>VLOOKUP(InputData[[#This Row],[PRODUCT ID]],MasterData[],6,0)</f>
        <v>58.3</v>
      </c>
      <c r="M392" s="1">
        <f>(InputData[[#This Row],[BUYING PRICE]]*InputData[[#This Row],[QUANTITY]])</f>
        <v>220</v>
      </c>
      <c r="N392" s="1">
        <f>(InputData[[#This Row],[SELLING PRICE]]*InputData[[#This Row],[QUANTITY]])*(1-InputData[[#This Row],[DISCOUNT %]])</f>
        <v>233.2</v>
      </c>
      <c r="O392">
        <f>DAY(InputData[[#This Row],[DATE]])</f>
        <v>26</v>
      </c>
      <c r="P392" t="str">
        <f>TEXT(InputData[[#This Row],[DATE]], "mmm")</f>
        <v>Jun</v>
      </c>
      <c r="Q392">
        <f>YEAR(InputData[[#This Row],[DATE]])</f>
        <v>2022</v>
      </c>
    </row>
    <row r="393" spans="1:17" x14ac:dyDescent="0.2">
      <c r="A393" s="8">
        <v>44738</v>
      </c>
      <c r="B393" s="9" t="s">
        <v>96</v>
      </c>
      <c r="C393" s="10">
        <v>12</v>
      </c>
      <c r="D393" s="10" t="s">
        <v>108</v>
      </c>
      <c r="E393" s="10" t="s">
        <v>106</v>
      </c>
      <c r="F393" s="11">
        <v>0</v>
      </c>
      <c r="G393" t="str">
        <f>VLOOKUP(InputData[[#This Row],[PRODUCT ID]],MasterData[],2,0)</f>
        <v>Product43</v>
      </c>
      <c r="H393" t="str">
        <f>VLOOKUP(InputData[[#This Row],[PRODUCT ID]],MasterData[],3,0)</f>
        <v>Category05</v>
      </c>
      <c r="I393" t="str">
        <f t="shared" ca="1" si="6"/>
        <v>BC</v>
      </c>
      <c r="J393" t="str">
        <f>VLOOKUP(InputData[[#This Row],[PRODUCT ID]],MasterData[],4,0)</f>
        <v>Kg</v>
      </c>
      <c r="K393" s="1">
        <f>VLOOKUP(InputData[[#This Row],[PRODUCT ID]],MasterData[],5,0)</f>
        <v>67</v>
      </c>
      <c r="L393" s="1">
        <f>VLOOKUP(InputData[[#This Row],[PRODUCT ID]],MasterData[],6,0)</f>
        <v>83.08</v>
      </c>
      <c r="M393" s="1">
        <f>(InputData[[#This Row],[BUYING PRICE]]*InputData[[#This Row],[QUANTITY]])</f>
        <v>804</v>
      </c>
      <c r="N393" s="1">
        <f>(InputData[[#This Row],[SELLING PRICE]]*InputData[[#This Row],[QUANTITY]])*(1-InputData[[#This Row],[DISCOUNT %]])</f>
        <v>996.96</v>
      </c>
      <c r="O393">
        <f>DAY(InputData[[#This Row],[DATE]])</f>
        <v>26</v>
      </c>
      <c r="P393" t="str">
        <f>TEXT(InputData[[#This Row],[DATE]], "mmm")</f>
        <v>Jun</v>
      </c>
      <c r="Q393">
        <f>YEAR(InputData[[#This Row],[DATE]])</f>
        <v>2022</v>
      </c>
    </row>
    <row r="394" spans="1:17" x14ac:dyDescent="0.2">
      <c r="A394" s="8">
        <v>44745</v>
      </c>
      <c r="B394" s="9" t="s">
        <v>75</v>
      </c>
      <c r="C394" s="10">
        <v>15</v>
      </c>
      <c r="D394" s="10" t="s">
        <v>108</v>
      </c>
      <c r="E394" s="10" t="s">
        <v>107</v>
      </c>
      <c r="F394" s="11">
        <v>0</v>
      </c>
      <c r="G394" t="str">
        <f>VLOOKUP(InputData[[#This Row],[PRODUCT ID]],MasterData[],2,0)</f>
        <v>Product33</v>
      </c>
      <c r="H394" t="str">
        <f>VLOOKUP(InputData[[#This Row],[PRODUCT ID]],MasterData[],3,0)</f>
        <v>Category04</v>
      </c>
      <c r="I394" t="str">
        <f t="shared" ca="1" si="6"/>
        <v>ON</v>
      </c>
      <c r="J394" t="str">
        <f>VLOOKUP(InputData[[#This Row],[PRODUCT ID]],MasterData[],4,0)</f>
        <v>Kg</v>
      </c>
      <c r="K394" s="1">
        <f>VLOOKUP(InputData[[#This Row],[PRODUCT ID]],MasterData[],5,0)</f>
        <v>95</v>
      </c>
      <c r="L394" s="1">
        <f>VLOOKUP(InputData[[#This Row],[PRODUCT ID]],MasterData[],6,0)</f>
        <v>119.7</v>
      </c>
      <c r="M394" s="1">
        <f>(InputData[[#This Row],[BUYING PRICE]]*InputData[[#This Row],[QUANTITY]])</f>
        <v>1425</v>
      </c>
      <c r="N394" s="1">
        <f>(InputData[[#This Row],[SELLING PRICE]]*InputData[[#This Row],[QUANTITY]])*(1-InputData[[#This Row],[DISCOUNT %]])</f>
        <v>1795.5</v>
      </c>
      <c r="O394">
        <f>DAY(InputData[[#This Row],[DATE]])</f>
        <v>3</v>
      </c>
      <c r="P394" t="str">
        <f>TEXT(InputData[[#This Row],[DATE]], "mmm")</f>
        <v>Jul</v>
      </c>
      <c r="Q394">
        <f>YEAR(InputData[[#This Row],[DATE]])</f>
        <v>2022</v>
      </c>
    </row>
    <row r="395" spans="1:17" x14ac:dyDescent="0.2">
      <c r="A395" s="8">
        <v>44746</v>
      </c>
      <c r="B395" s="9" t="s">
        <v>20</v>
      </c>
      <c r="C395" s="10">
        <v>7</v>
      </c>
      <c r="D395" s="10" t="s">
        <v>108</v>
      </c>
      <c r="E395" s="10" t="s">
        <v>106</v>
      </c>
      <c r="F395" s="11">
        <v>0</v>
      </c>
      <c r="G395" t="str">
        <f>VLOOKUP(InputData[[#This Row],[PRODUCT ID]],MasterData[],2,0)</f>
        <v>Product07</v>
      </c>
      <c r="H395" t="str">
        <f>VLOOKUP(InputData[[#This Row],[PRODUCT ID]],MasterData[],3,0)</f>
        <v>Category01</v>
      </c>
      <c r="I395" t="str">
        <f t="shared" ca="1" si="6"/>
        <v>BC</v>
      </c>
      <c r="J395" t="str">
        <f>VLOOKUP(InputData[[#This Row],[PRODUCT ID]],MasterData[],4,0)</f>
        <v>Lt</v>
      </c>
      <c r="K395" s="1">
        <f>VLOOKUP(InputData[[#This Row],[PRODUCT ID]],MasterData[],5,0)</f>
        <v>43</v>
      </c>
      <c r="L395" s="1">
        <f>VLOOKUP(InputData[[#This Row],[PRODUCT ID]],MasterData[],6,0)</f>
        <v>47.730000000000004</v>
      </c>
      <c r="M395" s="1">
        <f>(InputData[[#This Row],[BUYING PRICE]]*InputData[[#This Row],[QUANTITY]])</f>
        <v>301</v>
      </c>
      <c r="N395" s="1">
        <f>(InputData[[#This Row],[SELLING PRICE]]*InputData[[#This Row],[QUANTITY]])*(1-InputData[[#This Row],[DISCOUNT %]])</f>
        <v>334.11</v>
      </c>
      <c r="O395">
        <f>DAY(InputData[[#This Row],[DATE]])</f>
        <v>4</v>
      </c>
      <c r="P395" t="str">
        <f>TEXT(InputData[[#This Row],[DATE]], "mmm")</f>
        <v>Jul</v>
      </c>
      <c r="Q395">
        <f>YEAR(InputData[[#This Row],[DATE]])</f>
        <v>2022</v>
      </c>
    </row>
    <row r="396" spans="1:17" x14ac:dyDescent="0.2">
      <c r="A396" s="8">
        <v>44747</v>
      </c>
      <c r="B396" s="9" t="s">
        <v>58</v>
      </c>
      <c r="C396" s="10">
        <v>7</v>
      </c>
      <c r="D396" s="10" t="s">
        <v>106</v>
      </c>
      <c r="E396" s="10" t="s">
        <v>107</v>
      </c>
      <c r="F396" s="11">
        <v>0</v>
      </c>
      <c r="G396" t="str">
        <f>VLOOKUP(InputData[[#This Row],[PRODUCT ID]],MasterData[],2,0)</f>
        <v>Product25</v>
      </c>
      <c r="H396" t="str">
        <f>VLOOKUP(InputData[[#This Row],[PRODUCT ID]],MasterData[],3,0)</f>
        <v>Category03</v>
      </c>
      <c r="I396" t="str">
        <f t="shared" ca="1" si="6"/>
        <v>ON</v>
      </c>
      <c r="J396" t="str">
        <f>VLOOKUP(InputData[[#This Row],[PRODUCT ID]],MasterData[],4,0)</f>
        <v>No.</v>
      </c>
      <c r="K396" s="1">
        <f>VLOOKUP(InputData[[#This Row],[PRODUCT ID]],MasterData[],5,0)</f>
        <v>7</v>
      </c>
      <c r="L396" s="1">
        <f>VLOOKUP(InputData[[#This Row],[PRODUCT ID]],MasterData[],6,0)</f>
        <v>8.33</v>
      </c>
      <c r="M396" s="1">
        <f>(InputData[[#This Row],[BUYING PRICE]]*InputData[[#This Row],[QUANTITY]])</f>
        <v>49</v>
      </c>
      <c r="N396" s="1">
        <f>(InputData[[#This Row],[SELLING PRICE]]*InputData[[#This Row],[QUANTITY]])*(1-InputData[[#This Row],[DISCOUNT %]])</f>
        <v>58.31</v>
      </c>
      <c r="O396">
        <f>DAY(InputData[[#This Row],[DATE]])</f>
        <v>5</v>
      </c>
      <c r="P396" t="str">
        <f>TEXT(InputData[[#This Row],[DATE]], "mmm")</f>
        <v>Jul</v>
      </c>
      <c r="Q396">
        <f>YEAR(InputData[[#This Row],[DATE]])</f>
        <v>2022</v>
      </c>
    </row>
    <row r="397" spans="1:17" x14ac:dyDescent="0.2">
      <c r="A397" s="8">
        <v>44747</v>
      </c>
      <c r="B397" s="9" t="s">
        <v>37</v>
      </c>
      <c r="C397" s="10">
        <v>8</v>
      </c>
      <c r="D397" s="10" t="s">
        <v>108</v>
      </c>
      <c r="E397" s="10" t="s">
        <v>106</v>
      </c>
      <c r="F397" s="11">
        <v>0</v>
      </c>
      <c r="G397" t="str">
        <f>VLOOKUP(InputData[[#This Row],[PRODUCT ID]],MasterData[],2,0)</f>
        <v>Product15</v>
      </c>
      <c r="H397" t="str">
        <f>VLOOKUP(InputData[[#This Row],[PRODUCT ID]],MasterData[],3,0)</f>
        <v>Category02</v>
      </c>
      <c r="I397" t="str">
        <f t="shared" ca="1" si="6"/>
        <v>BC</v>
      </c>
      <c r="J397" t="str">
        <f>VLOOKUP(InputData[[#This Row],[PRODUCT ID]],MasterData[],4,0)</f>
        <v>No.</v>
      </c>
      <c r="K397" s="1">
        <f>VLOOKUP(InputData[[#This Row],[PRODUCT ID]],MasterData[],5,0)</f>
        <v>12</v>
      </c>
      <c r="L397" s="1">
        <f>VLOOKUP(InputData[[#This Row],[PRODUCT ID]],MasterData[],6,0)</f>
        <v>15.719999999999999</v>
      </c>
      <c r="M397" s="1">
        <f>(InputData[[#This Row],[BUYING PRICE]]*InputData[[#This Row],[QUANTITY]])</f>
        <v>96</v>
      </c>
      <c r="N397" s="1">
        <f>(InputData[[#This Row],[SELLING PRICE]]*InputData[[#This Row],[QUANTITY]])*(1-InputData[[#This Row],[DISCOUNT %]])</f>
        <v>125.75999999999999</v>
      </c>
      <c r="O397">
        <f>DAY(InputData[[#This Row],[DATE]])</f>
        <v>5</v>
      </c>
      <c r="P397" t="str">
        <f>TEXT(InputData[[#This Row],[DATE]], "mmm")</f>
        <v>Jul</v>
      </c>
      <c r="Q397">
        <f>YEAR(InputData[[#This Row],[DATE]])</f>
        <v>2022</v>
      </c>
    </row>
    <row r="398" spans="1:17" x14ac:dyDescent="0.2">
      <c r="A398" s="8">
        <v>44748</v>
      </c>
      <c r="B398" s="9" t="s">
        <v>92</v>
      </c>
      <c r="C398" s="10">
        <v>2</v>
      </c>
      <c r="D398" s="10" t="s">
        <v>108</v>
      </c>
      <c r="E398" s="10" t="s">
        <v>107</v>
      </c>
      <c r="F398" s="11">
        <v>0</v>
      </c>
      <c r="G398" t="str">
        <f>VLOOKUP(InputData[[#This Row],[PRODUCT ID]],MasterData[],2,0)</f>
        <v>Product41</v>
      </c>
      <c r="H398" t="str">
        <f>VLOOKUP(InputData[[#This Row],[PRODUCT ID]],MasterData[],3,0)</f>
        <v>Category05</v>
      </c>
      <c r="I398" t="str">
        <f t="shared" ca="1" si="6"/>
        <v>MB</v>
      </c>
      <c r="J398" t="str">
        <f>VLOOKUP(InputData[[#This Row],[PRODUCT ID]],MasterData[],4,0)</f>
        <v>Ft</v>
      </c>
      <c r="K398" s="1">
        <f>VLOOKUP(InputData[[#This Row],[PRODUCT ID]],MasterData[],5,0)</f>
        <v>138</v>
      </c>
      <c r="L398" s="1">
        <f>VLOOKUP(InputData[[#This Row],[PRODUCT ID]],MasterData[],6,0)</f>
        <v>173.88</v>
      </c>
      <c r="M398" s="1">
        <f>(InputData[[#This Row],[BUYING PRICE]]*InputData[[#This Row],[QUANTITY]])</f>
        <v>276</v>
      </c>
      <c r="N398" s="1">
        <f>(InputData[[#This Row],[SELLING PRICE]]*InputData[[#This Row],[QUANTITY]])*(1-InputData[[#This Row],[DISCOUNT %]])</f>
        <v>347.76</v>
      </c>
      <c r="O398">
        <f>DAY(InputData[[#This Row],[DATE]])</f>
        <v>6</v>
      </c>
      <c r="P398" t="str">
        <f>TEXT(InputData[[#This Row],[DATE]], "mmm")</f>
        <v>Jul</v>
      </c>
      <c r="Q398">
        <f>YEAR(InputData[[#This Row],[DATE]])</f>
        <v>2022</v>
      </c>
    </row>
    <row r="399" spans="1:17" x14ac:dyDescent="0.2">
      <c r="A399" s="8">
        <v>44750</v>
      </c>
      <c r="B399" s="9" t="s">
        <v>43</v>
      </c>
      <c r="C399" s="10">
        <v>2</v>
      </c>
      <c r="D399" s="10" t="s">
        <v>108</v>
      </c>
      <c r="E399" s="10" t="s">
        <v>106</v>
      </c>
      <c r="F399" s="11">
        <v>0</v>
      </c>
      <c r="G399" t="str">
        <f>VLOOKUP(InputData[[#This Row],[PRODUCT ID]],MasterData[],2,0)</f>
        <v>Product18</v>
      </c>
      <c r="H399" t="str">
        <f>VLOOKUP(InputData[[#This Row],[PRODUCT ID]],MasterData[],3,0)</f>
        <v>Category02</v>
      </c>
      <c r="I399" t="str">
        <f t="shared" ca="1" si="6"/>
        <v>ON</v>
      </c>
      <c r="J399" t="str">
        <f>VLOOKUP(InputData[[#This Row],[PRODUCT ID]],MasterData[],4,0)</f>
        <v>No.</v>
      </c>
      <c r="K399" s="1">
        <f>VLOOKUP(InputData[[#This Row],[PRODUCT ID]],MasterData[],5,0)</f>
        <v>37</v>
      </c>
      <c r="L399" s="1">
        <f>VLOOKUP(InputData[[#This Row],[PRODUCT ID]],MasterData[],6,0)</f>
        <v>49.21</v>
      </c>
      <c r="M399" s="1">
        <f>(InputData[[#This Row],[BUYING PRICE]]*InputData[[#This Row],[QUANTITY]])</f>
        <v>74</v>
      </c>
      <c r="N399" s="1">
        <f>(InputData[[#This Row],[SELLING PRICE]]*InputData[[#This Row],[QUANTITY]])*(1-InputData[[#This Row],[DISCOUNT %]])</f>
        <v>98.42</v>
      </c>
      <c r="O399">
        <f>DAY(InputData[[#This Row],[DATE]])</f>
        <v>8</v>
      </c>
      <c r="P399" t="str">
        <f>TEXT(InputData[[#This Row],[DATE]], "mmm")</f>
        <v>Jul</v>
      </c>
      <c r="Q399">
        <f>YEAR(InputData[[#This Row],[DATE]])</f>
        <v>2022</v>
      </c>
    </row>
    <row r="400" spans="1:17" x14ac:dyDescent="0.2">
      <c r="A400" s="8">
        <v>44752</v>
      </c>
      <c r="B400" s="9" t="s">
        <v>73</v>
      </c>
      <c r="C400" s="10">
        <v>12</v>
      </c>
      <c r="D400" s="10" t="s">
        <v>106</v>
      </c>
      <c r="E400" s="10" t="s">
        <v>107</v>
      </c>
      <c r="F400" s="11">
        <v>0</v>
      </c>
      <c r="G400" t="str">
        <f>VLOOKUP(InputData[[#This Row],[PRODUCT ID]],MasterData[],2,0)</f>
        <v>Product32</v>
      </c>
      <c r="H400" t="str">
        <f>VLOOKUP(InputData[[#This Row],[PRODUCT ID]],MasterData[],3,0)</f>
        <v>Category04</v>
      </c>
      <c r="I400" t="str">
        <f t="shared" ca="1" si="6"/>
        <v>MB</v>
      </c>
      <c r="J400" t="str">
        <f>VLOOKUP(InputData[[#This Row],[PRODUCT ID]],MasterData[],4,0)</f>
        <v>Kg</v>
      </c>
      <c r="K400" s="1">
        <f>VLOOKUP(InputData[[#This Row],[PRODUCT ID]],MasterData[],5,0)</f>
        <v>89</v>
      </c>
      <c r="L400" s="1">
        <f>VLOOKUP(InputData[[#This Row],[PRODUCT ID]],MasterData[],6,0)</f>
        <v>117.48</v>
      </c>
      <c r="M400" s="1">
        <f>(InputData[[#This Row],[BUYING PRICE]]*InputData[[#This Row],[QUANTITY]])</f>
        <v>1068</v>
      </c>
      <c r="N400" s="1">
        <f>(InputData[[#This Row],[SELLING PRICE]]*InputData[[#This Row],[QUANTITY]])*(1-InputData[[#This Row],[DISCOUNT %]])</f>
        <v>1409.76</v>
      </c>
      <c r="O400">
        <f>DAY(InputData[[#This Row],[DATE]])</f>
        <v>10</v>
      </c>
      <c r="P400" t="str">
        <f>TEXT(InputData[[#This Row],[DATE]], "mmm")</f>
        <v>Jul</v>
      </c>
      <c r="Q400">
        <f>YEAR(InputData[[#This Row],[DATE]])</f>
        <v>2022</v>
      </c>
    </row>
    <row r="401" spans="1:17" x14ac:dyDescent="0.2">
      <c r="A401" s="8">
        <v>44754</v>
      </c>
      <c r="B401" s="9" t="s">
        <v>65</v>
      </c>
      <c r="C401" s="10">
        <v>12</v>
      </c>
      <c r="D401" s="10" t="s">
        <v>108</v>
      </c>
      <c r="E401" s="10" t="s">
        <v>107</v>
      </c>
      <c r="F401" s="11">
        <v>0</v>
      </c>
      <c r="G401" t="str">
        <f>VLOOKUP(InputData[[#This Row],[PRODUCT ID]],MasterData[],2,0)</f>
        <v>Product28</v>
      </c>
      <c r="H401" t="str">
        <f>VLOOKUP(InputData[[#This Row],[PRODUCT ID]],MasterData[],3,0)</f>
        <v>Category04</v>
      </c>
      <c r="I401" t="str">
        <f t="shared" ca="1" si="6"/>
        <v>MB</v>
      </c>
      <c r="J401" t="str">
        <f>VLOOKUP(InputData[[#This Row],[PRODUCT ID]],MasterData[],4,0)</f>
        <v>No.</v>
      </c>
      <c r="K401" s="1">
        <f>VLOOKUP(InputData[[#This Row],[PRODUCT ID]],MasterData[],5,0)</f>
        <v>37</v>
      </c>
      <c r="L401" s="1">
        <f>VLOOKUP(InputData[[#This Row],[PRODUCT ID]],MasterData[],6,0)</f>
        <v>41.81</v>
      </c>
      <c r="M401" s="1">
        <f>(InputData[[#This Row],[BUYING PRICE]]*InputData[[#This Row],[QUANTITY]])</f>
        <v>444</v>
      </c>
      <c r="N401" s="1">
        <f>(InputData[[#This Row],[SELLING PRICE]]*InputData[[#This Row],[QUANTITY]])*(1-InputData[[#This Row],[DISCOUNT %]])</f>
        <v>501.72</v>
      </c>
      <c r="O401">
        <f>DAY(InputData[[#This Row],[DATE]])</f>
        <v>12</v>
      </c>
      <c r="P401" t="str">
        <f>TEXT(InputData[[#This Row],[DATE]], "mmm")</f>
        <v>Jul</v>
      </c>
      <c r="Q401">
        <f>YEAR(InputData[[#This Row],[DATE]])</f>
        <v>2022</v>
      </c>
    </row>
    <row r="402" spans="1:17" x14ac:dyDescent="0.2">
      <c r="A402" s="8">
        <v>44755</v>
      </c>
      <c r="B402" s="9" t="s">
        <v>58</v>
      </c>
      <c r="C402" s="10">
        <v>7</v>
      </c>
      <c r="D402" s="10" t="s">
        <v>108</v>
      </c>
      <c r="E402" s="10" t="s">
        <v>106</v>
      </c>
      <c r="F402" s="11">
        <v>0</v>
      </c>
      <c r="G402" t="str">
        <f>VLOOKUP(InputData[[#This Row],[PRODUCT ID]],MasterData[],2,0)</f>
        <v>Product25</v>
      </c>
      <c r="H402" t="str">
        <f>VLOOKUP(InputData[[#This Row],[PRODUCT ID]],MasterData[],3,0)</f>
        <v>Category03</v>
      </c>
      <c r="I402" t="str">
        <f t="shared" ca="1" si="6"/>
        <v>BC</v>
      </c>
      <c r="J402" t="str">
        <f>VLOOKUP(InputData[[#This Row],[PRODUCT ID]],MasterData[],4,0)</f>
        <v>No.</v>
      </c>
      <c r="K402" s="1">
        <f>VLOOKUP(InputData[[#This Row],[PRODUCT ID]],MasterData[],5,0)</f>
        <v>7</v>
      </c>
      <c r="L402" s="1">
        <f>VLOOKUP(InputData[[#This Row],[PRODUCT ID]],MasterData[],6,0)</f>
        <v>8.33</v>
      </c>
      <c r="M402" s="1">
        <f>(InputData[[#This Row],[BUYING PRICE]]*InputData[[#This Row],[QUANTITY]])</f>
        <v>49</v>
      </c>
      <c r="N402" s="1">
        <f>(InputData[[#This Row],[SELLING PRICE]]*InputData[[#This Row],[QUANTITY]])*(1-InputData[[#This Row],[DISCOUNT %]])</f>
        <v>58.31</v>
      </c>
      <c r="O402">
        <f>DAY(InputData[[#This Row],[DATE]])</f>
        <v>13</v>
      </c>
      <c r="P402" t="str">
        <f>TEXT(InputData[[#This Row],[DATE]], "mmm")</f>
        <v>Jul</v>
      </c>
      <c r="Q402">
        <f>YEAR(InputData[[#This Row],[DATE]])</f>
        <v>2022</v>
      </c>
    </row>
    <row r="403" spans="1:17" x14ac:dyDescent="0.2">
      <c r="A403" s="8">
        <v>44756</v>
      </c>
      <c r="B403" s="9" t="s">
        <v>75</v>
      </c>
      <c r="C403" s="10">
        <v>9</v>
      </c>
      <c r="D403" s="10" t="s">
        <v>108</v>
      </c>
      <c r="E403" s="10" t="s">
        <v>106</v>
      </c>
      <c r="F403" s="11">
        <v>0</v>
      </c>
      <c r="G403" t="str">
        <f>VLOOKUP(InputData[[#This Row],[PRODUCT ID]],MasterData[],2,0)</f>
        <v>Product33</v>
      </c>
      <c r="H403" t="str">
        <f>VLOOKUP(InputData[[#This Row],[PRODUCT ID]],MasterData[],3,0)</f>
        <v>Category04</v>
      </c>
      <c r="I403" t="str">
        <f t="shared" ca="1" si="6"/>
        <v>ON</v>
      </c>
      <c r="J403" t="str">
        <f>VLOOKUP(InputData[[#This Row],[PRODUCT ID]],MasterData[],4,0)</f>
        <v>Kg</v>
      </c>
      <c r="K403" s="1">
        <f>VLOOKUP(InputData[[#This Row],[PRODUCT ID]],MasterData[],5,0)</f>
        <v>95</v>
      </c>
      <c r="L403" s="1">
        <f>VLOOKUP(InputData[[#This Row],[PRODUCT ID]],MasterData[],6,0)</f>
        <v>119.7</v>
      </c>
      <c r="M403" s="1">
        <f>(InputData[[#This Row],[BUYING PRICE]]*InputData[[#This Row],[QUANTITY]])</f>
        <v>855</v>
      </c>
      <c r="N403" s="1">
        <f>(InputData[[#This Row],[SELLING PRICE]]*InputData[[#This Row],[QUANTITY]])*(1-InputData[[#This Row],[DISCOUNT %]])</f>
        <v>1077.3</v>
      </c>
      <c r="O403">
        <f>DAY(InputData[[#This Row],[DATE]])</f>
        <v>14</v>
      </c>
      <c r="P403" t="str">
        <f>TEXT(InputData[[#This Row],[DATE]], "mmm")</f>
        <v>Jul</v>
      </c>
      <c r="Q403">
        <f>YEAR(InputData[[#This Row],[DATE]])</f>
        <v>2022</v>
      </c>
    </row>
    <row r="404" spans="1:17" x14ac:dyDescent="0.2">
      <c r="A404" s="8">
        <v>44757</v>
      </c>
      <c r="B404" s="9" t="s">
        <v>14</v>
      </c>
      <c r="C404" s="10">
        <v>2</v>
      </c>
      <c r="D404" s="10" t="s">
        <v>106</v>
      </c>
      <c r="E404" s="10" t="s">
        <v>106</v>
      </c>
      <c r="F404" s="11">
        <v>0</v>
      </c>
      <c r="G404" t="str">
        <f>VLOOKUP(InputData[[#This Row],[PRODUCT ID]],MasterData[],2,0)</f>
        <v>Product04</v>
      </c>
      <c r="H404" t="str">
        <f>VLOOKUP(InputData[[#This Row],[PRODUCT ID]],MasterData[],3,0)</f>
        <v>Category01</v>
      </c>
      <c r="I404" t="str">
        <f t="shared" ca="1" si="6"/>
        <v>MB</v>
      </c>
      <c r="J404" t="str">
        <f>VLOOKUP(InputData[[#This Row],[PRODUCT ID]],MasterData[],4,0)</f>
        <v>Lt</v>
      </c>
      <c r="K404" s="1">
        <f>VLOOKUP(InputData[[#This Row],[PRODUCT ID]],MasterData[],5,0)</f>
        <v>44</v>
      </c>
      <c r="L404" s="1">
        <f>VLOOKUP(InputData[[#This Row],[PRODUCT ID]],MasterData[],6,0)</f>
        <v>48.84</v>
      </c>
      <c r="M404" s="1">
        <f>(InputData[[#This Row],[BUYING PRICE]]*InputData[[#This Row],[QUANTITY]])</f>
        <v>88</v>
      </c>
      <c r="N404" s="1">
        <f>(InputData[[#This Row],[SELLING PRICE]]*InputData[[#This Row],[QUANTITY]])*(1-InputData[[#This Row],[DISCOUNT %]])</f>
        <v>97.68</v>
      </c>
      <c r="O404">
        <f>DAY(InputData[[#This Row],[DATE]])</f>
        <v>15</v>
      </c>
      <c r="P404" t="str">
        <f>TEXT(InputData[[#This Row],[DATE]], "mmm")</f>
        <v>Jul</v>
      </c>
      <c r="Q404">
        <f>YEAR(InputData[[#This Row],[DATE]])</f>
        <v>2022</v>
      </c>
    </row>
    <row r="405" spans="1:17" x14ac:dyDescent="0.2">
      <c r="A405" s="8">
        <v>44759</v>
      </c>
      <c r="B405" s="9" t="s">
        <v>92</v>
      </c>
      <c r="C405" s="10">
        <v>8</v>
      </c>
      <c r="D405" s="10" t="s">
        <v>106</v>
      </c>
      <c r="E405" s="10" t="s">
        <v>107</v>
      </c>
      <c r="F405" s="11">
        <v>0</v>
      </c>
      <c r="G405" t="str">
        <f>VLOOKUP(InputData[[#This Row],[PRODUCT ID]],MasterData[],2,0)</f>
        <v>Product41</v>
      </c>
      <c r="H405" t="str">
        <f>VLOOKUP(InputData[[#This Row],[PRODUCT ID]],MasterData[],3,0)</f>
        <v>Category05</v>
      </c>
      <c r="I405" t="str">
        <f t="shared" ca="1" si="6"/>
        <v>ON</v>
      </c>
      <c r="J405" t="str">
        <f>VLOOKUP(InputData[[#This Row],[PRODUCT ID]],MasterData[],4,0)</f>
        <v>Ft</v>
      </c>
      <c r="K405" s="1">
        <f>VLOOKUP(InputData[[#This Row],[PRODUCT ID]],MasterData[],5,0)</f>
        <v>138</v>
      </c>
      <c r="L405" s="1">
        <f>VLOOKUP(InputData[[#This Row],[PRODUCT ID]],MasterData[],6,0)</f>
        <v>173.88</v>
      </c>
      <c r="M405" s="1">
        <f>(InputData[[#This Row],[BUYING PRICE]]*InputData[[#This Row],[QUANTITY]])</f>
        <v>1104</v>
      </c>
      <c r="N405" s="1">
        <f>(InputData[[#This Row],[SELLING PRICE]]*InputData[[#This Row],[QUANTITY]])*(1-InputData[[#This Row],[DISCOUNT %]])</f>
        <v>1391.04</v>
      </c>
      <c r="O405">
        <f>DAY(InputData[[#This Row],[DATE]])</f>
        <v>17</v>
      </c>
      <c r="P405" t="str">
        <f>TEXT(InputData[[#This Row],[DATE]], "mmm")</f>
        <v>Jul</v>
      </c>
      <c r="Q405">
        <f>YEAR(InputData[[#This Row],[DATE]])</f>
        <v>2022</v>
      </c>
    </row>
    <row r="406" spans="1:17" x14ac:dyDescent="0.2">
      <c r="A406" s="8">
        <v>44760</v>
      </c>
      <c r="B406" s="9" t="s">
        <v>26</v>
      </c>
      <c r="C406" s="10">
        <v>12</v>
      </c>
      <c r="D406" s="10" t="s">
        <v>108</v>
      </c>
      <c r="E406" s="10" t="s">
        <v>106</v>
      </c>
      <c r="F406" s="11">
        <v>0</v>
      </c>
      <c r="G406" t="str">
        <f>VLOOKUP(InputData[[#This Row],[PRODUCT ID]],MasterData[],2,0)</f>
        <v>Product10</v>
      </c>
      <c r="H406" t="str">
        <f>VLOOKUP(InputData[[#This Row],[PRODUCT ID]],MasterData[],3,0)</f>
        <v>Category02</v>
      </c>
      <c r="I406" t="str">
        <f t="shared" ca="1" si="6"/>
        <v>SK</v>
      </c>
      <c r="J406" t="str">
        <f>VLOOKUP(InputData[[#This Row],[PRODUCT ID]],MasterData[],4,0)</f>
        <v>Ft</v>
      </c>
      <c r="K406" s="1">
        <f>VLOOKUP(InputData[[#This Row],[PRODUCT ID]],MasterData[],5,0)</f>
        <v>148</v>
      </c>
      <c r="L406" s="1">
        <f>VLOOKUP(InputData[[#This Row],[PRODUCT ID]],MasterData[],6,0)</f>
        <v>164.28</v>
      </c>
      <c r="M406" s="1">
        <f>(InputData[[#This Row],[BUYING PRICE]]*InputData[[#This Row],[QUANTITY]])</f>
        <v>1776</v>
      </c>
      <c r="N406" s="1">
        <f>(InputData[[#This Row],[SELLING PRICE]]*InputData[[#This Row],[QUANTITY]])*(1-InputData[[#This Row],[DISCOUNT %]])</f>
        <v>1971.3600000000001</v>
      </c>
      <c r="O406">
        <f>DAY(InputData[[#This Row],[DATE]])</f>
        <v>18</v>
      </c>
      <c r="P406" t="str">
        <f>TEXT(InputData[[#This Row],[DATE]], "mmm")</f>
        <v>Jul</v>
      </c>
      <c r="Q406">
        <f>YEAR(InputData[[#This Row],[DATE]])</f>
        <v>2022</v>
      </c>
    </row>
    <row r="407" spans="1:17" x14ac:dyDescent="0.2">
      <c r="A407" s="8">
        <v>44762</v>
      </c>
      <c r="B407" s="9" t="s">
        <v>94</v>
      </c>
      <c r="C407" s="10">
        <v>8</v>
      </c>
      <c r="D407" s="10" t="s">
        <v>105</v>
      </c>
      <c r="E407" s="10" t="s">
        <v>106</v>
      </c>
      <c r="F407" s="11">
        <v>0</v>
      </c>
      <c r="G407" t="str">
        <f>VLOOKUP(InputData[[#This Row],[PRODUCT ID]],MasterData[],2,0)</f>
        <v>Product42</v>
      </c>
      <c r="H407" t="str">
        <f>VLOOKUP(InputData[[#This Row],[PRODUCT ID]],MasterData[],3,0)</f>
        <v>Category05</v>
      </c>
      <c r="I407" t="str">
        <f t="shared" ca="1" si="6"/>
        <v>BC</v>
      </c>
      <c r="J407" t="str">
        <f>VLOOKUP(InputData[[#This Row],[PRODUCT ID]],MasterData[],4,0)</f>
        <v>Ft</v>
      </c>
      <c r="K407" s="1">
        <f>VLOOKUP(InputData[[#This Row],[PRODUCT ID]],MasterData[],5,0)</f>
        <v>120</v>
      </c>
      <c r="L407" s="1">
        <f>VLOOKUP(InputData[[#This Row],[PRODUCT ID]],MasterData[],6,0)</f>
        <v>162</v>
      </c>
      <c r="M407" s="1">
        <f>(InputData[[#This Row],[BUYING PRICE]]*InputData[[#This Row],[QUANTITY]])</f>
        <v>960</v>
      </c>
      <c r="N407" s="1">
        <f>(InputData[[#This Row],[SELLING PRICE]]*InputData[[#This Row],[QUANTITY]])*(1-InputData[[#This Row],[DISCOUNT %]])</f>
        <v>1296</v>
      </c>
      <c r="O407">
        <f>DAY(InputData[[#This Row],[DATE]])</f>
        <v>20</v>
      </c>
      <c r="P407" t="str">
        <f>TEXT(InputData[[#This Row],[DATE]], "mmm")</f>
        <v>Jul</v>
      </c>
      <c r="Q407">
        <f>YEAR(InputData[[#This Row],[DATE]])</f>
        <v>2022</v>
      </c>
    </row>
    <row r="408" spans="1:17" x14ac:dyDescent="0.2">
      <c r="A408" s="8">
        <v>44764</v>
      </c>
      <c r="B408" s="9" t="s">
        <v>77</v>
      </c>
      <c r="C408" s="10">
        <v>6</v>
      </c>
      <c r="D408" s="10" t="s">
        <v>108</v>
      </c>
      <c r="E408" s="10" t="s">
        <v>107</v>
      </c>
      <c r="F408" s="11">
        <v>0</v>
      </c>
      <c r="G408" t="str">
        <f>VLOOKUP(InputData[[#This Row],[PRODUCT ID]],MasterData[],2,0)</f>
        <v>Product34</v>
      </c>
      <c r="H408" t="str">
        <f>VLOOKUP(InputData[[#This Row],[PRODUCT ID]],MasterData[],3,0)</f>
        <v>Category04</v>
      </c>
      <c r="I408" t="str">
        <f t="shared" ca="1" si="6"/>
        <v>ON</v>
      </c>
      <c r="J408" t="str">
        <f>VLOOKUP(InputData[[#This Row],[PRODUCT ID]],MasterData[],4,0)</f>
        <v>Lt</v>
      </c>
      <c r="K408" s="1">
        <f>VLOOKUP(InputData[[#This Row],[PRODUCT ID]],MasterData[],5,0)</f>
        <v>55</v>
      </c>
      <c r="L408" s="1">
        <f>VLOOKUP(InputData[[#This Row],[PRODUCT ID]],MasterData[],6,0)</f>
        <v>58.3</v>
      </c>
      <c r="M408" s="1">
        <f>(InputData[[#This Row],[BUYING PRICE]]*InputData[[#This Row],[QUANTITY]])</f>
        <v>330</v>
      </c>
      <c r="N408" s="1">
        <f>(InputData[[#This Row],[SELLING PRICE]]*InputData[[#This Row],[QUANTITY]])*(1-InputData[[#This Row],[DISCOUNT %]])</f>
        <v>349.79999999999995</v>
      </c>
      <c r="O408">
        <f>DAY(InputData[[#This Row],[DATE]])</f>
        <v>22</v>
      </c>
      <c r="P408" t="str">
        <f>TEXT(InputData[[#This Row],[DATE]], "mmm")</f>
        <v>Jul</v>
      </c>
      <c r="Q408">
        <f>YEAR(InputData[[#This Row],[DATE]])</f>
        <v>2022</v>
      </c>
    </row>
    <row r="409" spans="1:17" x14ac:dyDescent="0.2">
      <c r="A409" s="8">
        <v>44765</v>
      </c>
      <c r="B409" s="9" t="s">
        <v>43</v>
      </c>
      <c r="C409" s="10">
        <v>2</v>
      </c>
      <c r="D409" s="10" t="s">
        <v>106</v>
      </c>
      <c r="E409" s="10" t="s">
        <v>106</v>
      </c>
      <c r="F409" s="11">
        <v>0</v>
      </c>
      <c r="G409" t="str">
        <f>VLOOKUP(InputData[[#This Row],[PRODUCT ID]],MasterData[],2,0)</f>
        <v>Product18</v>
      </c>
      <c r="H409" t="str">
        <f>VLOOKUP(InputData[[#This Row],[PRODUCT ID]],MasterData[],3,0)</f>
        <v>Category02</v>
      </c>
      <c r="I409" t="str">
        <f t="shared" ca="1" si="6"/>
        <v>ON</v>
      </c>
      <c r="J409" t="str">
        <f>VLOOKUP(InputData[[#This Row],[PRODUCT ID]],MasterData[],4,0)</f>
        <v>No.</v>
      </c>
      <c r="K409" s="1">
        <f>VLOOKUP(InputData[[#This Row],[PRODUCT ID]],MasterData[],5,0)</f>
        <v>37</v>
      </c>
      <c r="L409" s="1">
        <f>VLOOKUP(InputData[[#This Row],[PRODUCT ID]],MasterData[],6,0)</f>
        <v>49.21</v>
      </c>
      <c r="M409" s="1">
        <f>(InputData[[#This Row],[BUYING PRICE]]*InputData[[#This Row],[QUANTITY]])</f>
        <v>74</v>
      </c>
      <c r="N409" s="1">
        <f>(InputData[[#This Row],[SELLING PRICE]]*InputData[[#This Row],[QUANTITY]])*(1-InputData[[#This Row],[DISCOUNT %]])</f>
        <v>98.42</v>
      </c>
      <c r="O409">
        <f>DAY(InputData[[#This Row],[DATE]])</f>
        <v>23</v>
      </c>
      <c r="P409" t="str">
        <f>TEXT(InputData[[#This Row],[DATE]], "mmm")</f>
        <v>Jul</v>
      </c>
      <c r="Q409">
        <f>YEAR(InputData[[#This Row],[DATE]])</f>
        <v>2022</v>
      </c>
    </row>
    <row r="410" spans="1:17" x14ac:dyDescent="0.2">
      <c r="A410" s="8">
        <v>44766</v>
      </c>
      <c r="B410" s="9" t="s">
        <v>18</v>
      </c>
      <c r="C410" s="10">
        <v>14</v>
      </c>
      <c r="D410" s="10" t="s">
        <v>108</v>
      </c>
      <c r="E410" s="10" t="s">
        <v>107</v>
      </c>
      <c r="F410" s="11">
        <v>0</v>
      </c>
      <c r="G410" t="str">
        <f>VLOOKUP(InputData[[#This Row],[PRODUCT ID]],MasterData[],2,0)</f>
        <v>Product06</v>
      </c>
      <c r="H410" t="str">
        <f>VLOOKUP(InputData[[#This Row],[PRODUCT ID]],MasterData[],3,0)</f>
        <v>Category01</v>
      </c>
      <c r="I410" t="str">
        <f t="shared" ca="1" si="6"/>
        <v>ON</v>
      </c>
      <c r="J410" t="str">
        <f>VLOOKUP(InputData[[#This Row],[PRODUCT ID]],MasterData[],4,0)</f>
        <v>Kg</v>
      </c>
      <c r="K410" s="1">
        <f>VLOOKUP(InputData[[#This Row],[PRODUCT ID]],MasterData[],5,0)</f>
        <v>75</v>
      </c>
      <c r="L410" s="1">
        <f>VLOOKUP(InputData[[#This Row],[PRODUCT ID]],MasterData[],6,0)</f>
        <v>85.5</v>
      </c>
      <c r="M410" s="1">
        <f>(InputData[[#This Row],[BUYING PRICE]]*InputData[[#This Row],[QUANTITY]])</f>
        <v>1050</v>
      </c>
      <c r="N410" s="1">
        <f>(InputData[[#This Row],[SELLING PRICE]]*InputData[[#This Row],[QUANTITY]])*(1-InputData[[#This Row],[DISCOUNT %]])</f>
        <v>1197</v>
      </c>
      <c r="O410">
        <f>DAY(InputData[[#This Row],[DATE]])</f>
        <v>24</v>
      </c>
      <c r="P410" t="str">
        <f>TEXT(InputData[[#This Row],[DATE]], "mmm")</f>
        <v>Jul</v>
      </c>
      <c r="Q410">
        <f>YEAR(InputData[[#This Row],[DATE]])</f>
        <v>2022</v>
      </c>
    </row>
    <row r="411" spans="1:17" x14ac:dyDescent="0.2">
      <c r="A411" s="8">
        <v>44766</v>
      </c>
      <c r="B411" s="9" t="s">
        <v>63</v>
      </c>
      <c r="C411" s="10">
        <v>1</v>
      </c>
      <c r="D411" s="10" t="s">
        <v>106</v>
      </c>
      <c r="E411" s="10" t="s">
        <v>106</v>
      </c>
      <c r="F411" s="11">
        <v>0</v>
      </c>
      <c r="G411" t="str">
        <f>VLOOKUP(InputData[[#This Row],[PRODUCT ID]],MasterData[],2,0)</f>
        <v>Product27</v>
      </c>
      <c r="H411" t="str">
        <f>VLOOKUP(InputData[[#This Row],[PRODUCT ID]],MasterData[],3,0)</f>
        <v>Category04</v>
      </c>
      <c r="I411" t="str">
        <f t="shared" ca="1" si="6"/>
        <v>SK</v>
      </c>
      <c r="J411" t="str">
        <f>VLOOKUP(InputData[[#This Row],[PRODUCT ID]],MasterData[],4,0)</f>
        <v>Lt</v>
      </c>
      <c r="K411" s="1">
        <f>VLOOKUP(InputData[[#This Row],[PRODUCT ID]],MasterData[],5,0)</f>
        <v>48</v>
      </c>
      <c r="L411" s="1">
        <f>VLOOKUP(InputData[[#This Row],[PRODUCT ID]],MasterData[],6,0)</f>
        <v>57.120000000000005</v>
      </c>
      <c r="M411" s="1">
        <f>(InputData[[#This Row],[BUYING PRICE]]*InputData[[#This Row],[QUANTITY]])</f>
        <v>48</v>
      </c>
      <c r="N411" s="1">
        <f>(InputData[[#This Row],[SELLING PRICE]]*InputData[[#This Row],[QUANTITY]])*(1-InputData[[#This Row],[DISCOUNT %]])</f>
        <v>57.120000000000005</v>
      </c>
      <c r="O411">
        <f>DAY(InputData[[#This Row],[DATE]])</f>
        <v>24</v>
      </c>
      <c r="P411" t="str">
        <f>TEXT(InputData[[#This Row],[DATE]], "mmm")</f>
        <v>Jul</v>
      </c>
      <c r="Q411">
        <f>YEAR(InputData[[#This Row],[DATE]])</f>
        <v>2022</v>
      </c>
    </row>
    <row r="412" spans="1:17" x14ac:dyDescent="0.2">
      <c r="A412" s="8">
        <v>44767</v>
      </c>
      <c r="B412" s="9" t="s">
        <v>98</v>
      </c>
      <c r="C412" s="10">
        <v>2</v>
      </c>
      <c r="D412" s="10" t="s">
        <v>108</v>
      </c>
      <c r="E412" s="10" t="s">
        <v>107</v>
      </c>
      <c r="F412" s="11">
        <v>0</v>
      </c>
      <c r="G412" t="str">
        <f>VLOOKUP(InputData[[#This Row],[PRODUCT ID]],MasterData[],2,0)</f>
        <v>Product44</v>
      </c>
      <c r="H412" t="str">
        <f>VLOOKUP(InputData[[#This Row],[PRODUCT ID]],MasterData[],3,0)</f>
        <v>Category05</v>
      </c>
      <c r="I412" t="str">
        <f t="shared" ca="1" si="6"/>
        <v>ON</v>
      </c>
      <c r="J412" t="str">
        <f>VLOOKUP(InputData[[#This Row],[PRODUCT ID]],MasterData[],4,0)</f>
        <v>Kg</v>
      </c>
      <c r="K412" s="1">
        <f>VLOOKUP(InputData[[#This Row],[PRODUCT ID]],MasterData[],5,0)</f>
        <v>76</v>
      </c>
      <c r="L412" s="1">
        <f>VLOOKUP(InputData[[#This Row],[PRODUCT ID]],MasterData[],6,0)</f>
        <v>82.08</v>
      </c>
      <c r="M412" s="1">
        <f>(InputData[[#This Row],[BUYING PRICE]]*InputData[[#This Row],[QUANTITY]])</f>
        <v>152</v>
      </c>
      <c r="N412" s="1">
        <f>(InputData[[#This Row],[SELLING PRICE]]*InputData[[#This Row],[QUANTITY]])*(1-InputData[[#This Row],[DISCOUNT %]])</f>
        <v>164.16</v>
      </c>
      <c r="O412">
        <f>DAY(InputData[[#This Row],[DATE]])</f>
        <v>25</v>
      </c>
      <c r="P412" t="str">
        <f>TEXT(InputData[[#This Row],[DATE]], "mmm")</f>
        <v>Jul</v>
      </c>
      <c r="Q412">
        <f>YEAR(InputData[[#This Row],[DATE]])</f>
        <v>2022</v>
      </c>
    </row>
    <row r="413" spans="1:17" x14ac:dyDescent="0.2">
      <c r="A413" s="8">
        <v>44767</v>
      </c>
      <c r="B413" s="9" t="s">
        <v>41</v>
      </c>
      <c r="C413" s="10">
        <v>12</v>
      </c>
      <c r="D413" s="10" t="s">
        <v>108</v>
      </c>
      <c r="E413" s="10" t="s">
        <v>107</v>
      </c>
      <c r="F413" s="11">
        <v>0</v>
      </c>
      <c r="G413" t="str">
        <f>VLOOKUP(InputData[[#This Row],[PRODUCT ID]],MasterData[],2,0)</f>
        <v>Product17</v>
      </c>
      <c r="H413" t="str">
        <f>VLOOKUP(InputData[[#This Row],[PRODUCT ID]],MasterData[],3,0)</f>
        <v>Category02</v>
      </c>
      <c r="I413" t="str">
        <f t="shared" ca="1" si="6"/>
        <v>MB</v>
      </c>
      <c r="J413" t="str">
        <f>VLOOKUP(InputData[[#This Row],[PRODUCT ID]],MasterData[],4,0)</f>
        <v>Ft</v>
      </c>
      <c r="K413" s="1">
        <f>VLOOKUP(InputData[[#This Row],[PRODUCT ID]],MasterData[],5,0)</f>
        <v>134</v>
      </c>
      <c r="L413" s="1">
        <f>VLOOKUP(InputData[[#This Row],[PRODUCT ID]],MasterData[],6,0)</f>
        <v>156.78</v>
      </c>
      <c r="M413" s="1">
        <f>(InputData[[#This Row],[BUYING PRICE]]*InputData[[#This Row],[QUANTITY]])</f>
        <v>1608</v>
      </c>
      <c r="N413" s="1">
        <f>(InputData[[#This Row],[SELLING PRICE]]*InputData[[#This Row],[QUANTITY]])*(1-InputData[[#This Row],[DISCOUNT %]])</f>
        <v>1881.3600000000001</v>
      </c>
      <c r="O413">
        <f>DAY(InputData[[#This Row],[DATE]])</f>
        <v>25</v>
      </c>
      <c r="P413" t="str">
        <f>TEXT(InputData[[#This Row],[DATE]], "mmm")</f>
        <v>Jul</v>
      </c>
      <c r="Q413">
        <f>YEAR(InputData[[#This Row],[DATE]])</f>
        <v>2022</v>
      </c>
    </row>
    <row r="414" spans="1:17" x14ac:dyDescent="0.2">
      <c r="A414" s="8">
        <v>44767</v>
      </c>
      <c r="B414" s="9" t="s">
        <v>12</v>
      </c>
      <c r="C414" s="10">
        <v>13</v>
      </c>
      <c r="D414" s="10" t="s">
        <v>106</v>
      </c>
      <c r="E414" s="10" t="s">
        <v>107</v>
      </c>
      <c r="F414" s="11">
        <v>0</v>
      </c>
      <c r="G414" t="str">
        <f>VLOOKUP(InputData[[#This Row],[PRODUCT ID]],MasterData[],2,0)</f>
        <v>Product03</v>
      </c>
      <c r="H414" t="str">
        <f>VLOOKUP(InputData[[#This Row],[PRODUCT ID]],MasterData[],3,0)</f>
        <v>Category01</v>
      </c>
      <c r="I414" t="str">
        <f t="shared" ca="1" si="6"/>
        <v>ON</v>
      </c>
      <c r="J414" t="str">
        <f>VLOOKUP(InputData[[#This Row],[PRODUCT ID]],MasterData[],4,0)</f>
        <v>Kg</v>
      </c>
      <c r="K414" s="1">
        <f>VLOOKUP(InputData[[#This Row],[PRODUCT ID]],MasterData[],5,0)</f>
        <v>71</v>
      </c>
      <c r="L414" s="1">
        <f>VLOOKUP(InputData[[#This Row],[PRODUCT ID]],MasterData[],6,0)</f>
        <v>80.94</v>
      </c>
      <c r="M414" s="1">
        <f>(InputData[[#This Row],[BUYING PRICE]]*InputData[[#This Row],[QUANTITY]])</f>
        <v>923</v>
      </c>
      <c r="N414" s="1">
        <f>(InputData[[#This Row],[SELLING PRICE]]*InputData[[#This Row],[QUANTITY]])*(1-InputData[[#This Row],[DISCOUNT %]])</f>
        <v>1052.22</v>
      </c>
      <c r="O414">
        <f>DAY(InputData[[#This Row],[DATE]])</f>
        <v>25</v>
      </c>
      <c r="P414" t="str">
        <f>TEXT(InputData[[#This Row],[DATE]], "mmm")</f>
        <v>Jul</v>
      </c>
      <c r="Q414">
        <f>YEAR(InputData[[#This Row],[DATE]])</f>
        <v>2022</v>
      </c>
    </row>
    <row r="415" spans="1:17" x14ac:dyDescent="0.2">
      <c r="A415" s="8">
        <v>44768</v>
      </c>
      <c r="B415" s="9" t="s">
        <v>12</v>
      </c>
      <c r="C415" s="10">
        <v>10</v>
      </c>
      <c r="D415" s="10" t="s">
        <v>106</v>
      </c>
      <c r="E415" s="10" t="s">
        <v>106</v>
      </c>
      <c r="F415" s="11">
        <v>0</v>
      </c>
      <c r="G415" t="str">
        <f>VLOOKUP(InputData[[#This Row],[PRODUCT ID]],MasterData[],2,0)</f>
        <v>Product03</v>
      </c>
      <c r="H415" t="str">
        <f>VLOOKUP(InputData[[#This Row],[PRODUCT ID]],MasterData[],3,0)</f>
        <v>Category01</v>
      </c>
      <c r="I415" t="str">
        <f t="shared" ca="1" si="6"/>
        <v>MB</v>
      </c>
      <c r="J415" t="str">
        <f>VLOOKUP(InputData[[#This Row],[PRODUCT ID]],MasterData[],4,0)</f>
        <v>Kg</v>
      </c>
      <c r="K415" s="1">
        <f>VLOOKUP(InputData[[#This Row],[PRODUCT ID]],MasterData[],5,0)</f>
        <v>71</v>
      </c>
      <c r="L415" s="1">
        <f>VLOOKUP(InputData[[#This Row],[PRODUCT ID]],MasterData[],6,0)</f>
        <v>80.94</v>
      </c>
      <c r="M415" s="1">
        <f>(InputData[[#This Row],[BUYING PRICE]]*InputData[[#This Row],[QUANTITY]])</f>
        <v>710</v>
      </c>
      <c r="N415" s="1">
        <f>(InputData[[#This Row],[SELLING PRICE]]*InputData[[#This Row],[QUANTITY]])*(1-InputData[[#This Row],[DISCOUNT %]])</f>
        <v>809.4</v>
      </c>
      <c r="O415">
        <f>DAY(InputData[[#This Row],[DATE]])</f>
        <v>26</v>
      </c>
      <c r="P415" t="str">
        <f>TEXT(InputData[[#This Row],[DATE]], "mmm")</f>
        <v>Jul</v>
      </c>
      <c r="Q415">
        <f>YEAR(InputData[[#This Row],[DATE]])</f>
        <v>2022</v>
      </c>
    </row>
    <row r="416" spans="1:17" x14ac:dyDescent="0.2">
      <c r="A416" s="8">
        <v>44768</v>
      </c>
      <c r="B416" s="9" t="s">
        <v>60</v>
      </c>
      <c r="C416" s="10">
        <v>1</v>
      </c>
      <c r="D416" s="10" t="s">
        <v>106</v>
      </c>
      <c r="E416" s="10" t="s">
        <v>107</v>
      </c>
      <c r="F416" s="11">
        <v>0</v>
      </c>
      <c r="G416" t="str">
        <f>VLOOKUP(InputData[[#This Row],[PRODUCT ID]],MasterData[],2,0)</f>
        <v>Product26</v>
      </c>
      <c r="H416" t="str">
        <f>VLOOKUP(InputData[[#This Row],[PRODUCT ID]],MasterData[],3,0)</f>
        <v>Category04</v>
      </c>
      <c r="I416" t="str">
        <f t="shared" ca="1" si="6"/>
        <v>QC</v>
      </c>
      <c r="J416" t="str">
        <f>VLOOKUP(InputData[[#This Row],[PRODUCT ID]],MasterData[],4,0)</f>
        <v>No.</v>
      </c>
      <c r="K416" s="1">
        <f>VLOOKUP(InputData[[#This Row],[PRODUCT ID]],MasterData[],5,0)</f>
        <v>18</v>
      </c>
      <c r="L416" s="1">
        <f>VLOOKUP(InputData[[#This Row],[PRODUCT ID]],MasterData[],6,0)</f>
        <v>24.66</v>
      </c>
      <c r="M416" s="1">
        <f>(InputData[[#This Row],[BUYING PRICE]]*InputData[[#This Row],[QUANTITY]])</f>
        <v>18</v>
      </c>
      <c r="N416" s="1">
        <f>(InputData[[#This Row],[SELLING PRICE]]*InputData[[#This Row],[QUANTITY]])*(1-InputData[[#This Row],[DISCOUNT %]])</f>
        <v>24.66</v>
      </c>
      <c r="O416">
        <f>DAY(InputData[[#This Row],[DATE]])</f>
        <v>26</v>
      </c>
      <c r="P416" t="str">
        <f>TEXT(InputData[[#This Row],[DATE]], "mmm")</f>
        <v>Jul</v>
      </c>
      <c r="Q416">
        <f>YEAR(InputData[[#This Row],[DATE]])</f>
        <v>2022</v>
      </c>
    </row>
    <row r="417" spans="1:17" x14ac:dyDescent="0.2">
      <c r="A417" s="8">
        <v>44776</v>
      </c>
      <c r="B417" s="9" t="s">
        <v>31</v>
      </c>
      <c r="C417" s="10">
        <v>5</v>
      </c>
      <c r="D417" s="10" t="s">
        <v>108</v>
      </c>
      <c r="E417" s="10" t="s">
        <v>107</v>
      </c>
      <c r="F417" s="11">
        <v>0</v>
      </c>
      <c r="G417" t="str">
        <f>VLOOKUP(InputData[[#This Row],[PRODUCT ID]],MasterData[],2,0)</f>
        <v>Product12</v>
      </c>
      <c r="H417" t="str">
        <f>VLOOKUP(InputData[[#This Row],[PRODUCT ID]],MasterData[],3,0)</f>
        <v>Category02</v>
      </c>
      <c r="I417" t="str">
        <f t="shared" ca="1" si="6"/>
        <v>QC</v>
      </c>
      <c r="J417" t="str">
        <f>VLOOKUP(InputData[[#This Row],[PRODUCT ID]],MasterData[],4,0)</f>
        <v>Kg</v>
      </c>
      <c r="K417" s="1">
        <f>VLOOKUP(InputData[[#This Row],[PRODUCT ID]],MasterData[],5,0)</f>
        <v>73</v>
      </c>
      <c r="L417" s="1">
        <f>VLOOKUP(InputData[[#This Row],[PRODUCT ID]],MasterData[],6,0)</f>
        <v>94.17</v>
      </c>
      <c r="M417" s="1">
        <f>(InputData[[#This Row],[BUYING PRICE]]*InputData[[#This Row],[QUANTITY]])</f>
        <v>365</v>
      </c>
      <c r="N417" s="1">
        <f>(InputData[[#This Row],[SELLING PRICE]]*InputData[[#This Row],[QUANTITY]])*(1-InputData[[#This Row],[DISCOUNT %]])</f>
        <v>470.85</v>
      </c>
      <c r="O417">
        <f>DAY(InputData[[#This Row],[DATE]])</f>
        <v>3</v>
      </c>
      <c r="P417" t="str">
        <f>TEXT(InputData[[#This Row],[DATE]], "mmm")</f>
        <v>Aug</v>
      </c>
      <c r="Q417">
        <f>YEAR(InputData[[#This Row],[DATE]])</f>
        <v>2022</v>
      </c>
    </row>
    <row r="418" spans="1:17" x14ac:dyDescent="0.2">
      <c r="A418" s="8">
        <v>44779</v>
      </c>
      <c r="B418" s="9" t="s">
        <v>39</v>
      </c>
      <c r="C418" s="10">
        <v>9</v>
      </c>
      <c r="D418" s="10" t="s">
        <v>106</v>
      </c>
      <c r="E418" s="10" t="s">
        <v>106</v>
      </c>
      <c r="F418" s="11">
        <v>0</v>
      </c>
      <c r="G418" t="str">
        <f>VLOOKUP(InputData[[#This Row],[PRODUCT ID]],MasterData[],2,0)</f>
        <v>Product16</v>
      </c>
      <c r="H418" t="str">
        <f>VLOOKUP(InputData[[#This Row],[PRODUCT ID]],MasterData[],3,0)</f>
        <v>Category02</v>
      </c>
      <c r="I418" t="str">
        <f t="shared" ca="1" si="6"/>
        <v>MB</v>
      </c>
      <c r="J418" t="str">
        <f>VLOOKUP(InputData[[#This Row],[PRODUCT ID]],MasterData[],4,0)</f>
        <v>No.</v>
      </c>
      <c r="K418" s="1">
        <f>VLOOKUP(InputData[[#This Row],[PRODUCT ID]],MasterData[],5,0)</f>
        <v>13</v>
      </c>
      <c r="L418" s="1">
        <f>VLOOKUP(InputData[[#This Row],[PRODUCT ID]],MasterData[],6,0)</f>
        <v>16.64</v>
      </c>
      <c r="M418" s="1">
        <f>(InputData[[#This Row],[BUYING PRICE]]*InputData[[#This Row],[QUANTITY]])</f>
        <v>117</v>
      </c>
      <c r="N418" s="1">
        <f>(InputData[[#This Row],[SELLING PRICE]]*InputData[[#This Row],[QUANTITY]])*(1-InputData[[#This Row],[DISCOUNT %]])</f>
        <v>149.76</v>
      </c>
      <c r="O418">
        <f>DAY(InputData[[#This Row],[DATE]])</f>
        <v>6</v>
      </c>
      <c r="P418" t="str">
        <f>TEXT(InputData[[#This Row],[DATE]], "mmm")</f>
        <v>Aug</v>
      </c>
      <c r="Q418">
        <f>YEAR(InputData[[#This Row],[DATE]])</f>
        <v>2022</v>
      </c>
    </row>
    <row r="419" spans="1:17" x14ac:dyDescent="0.2">
      <c r="A419" s="8">
        <v>44781</v>
      </c>
      <c r="B419" s="9" t="s">
        <v>39</v>
      </c>
      <c r="C419" s="10">
        <v>2</v>
      </c>
      <c r="D419" s="10" t="s">
        <v>108</v>
      </c>
      <c r="E419" s="10" t="s">
        <v>106</v>
      </c>
      <c r="F419" s="11">
        <v>0</v>
      </c>
      <c r="G419" t="str">
        <f>VLOOKUP(InputData[[#This Row],[PRODUCT ID]],MasterData[],2,0)</f>
        <v>Product16</v>
      </c>
      <c r="H419" t="str">
        <f>VLOOKUP(InputData[[#This Row],[PRODUCT ID]],MasterData[],3,0)</f>
        <v>Category02</v>
      </c>
      <c r="I419" t="str">
        <f t="shared" ca="1" si="6"/>
        <v>MB</v>
      </c>
      <c r="J419" t="str">
        <f>VLOOKUP(InputData[[#This Row],[PRODUCT ID]],MasterData[],4,0)</f>
        <v>No.</v>
      </c>
      <c r="K419" s="1">
        <f>VLOOKUP(InputData[[#This Row],[PRODUCT ID]],MasterData[],5,0)</f>
        <v>13</v>
      </c>
      <c r="L419" s="1">
        <f>VLOOKUP(InputData[[#This Row],[PRODUCT ID]],MasterData[],6,0)</f>
        <v>16.64</v>
      </c>
      <c r="M419" s="1">
        <f>(InputData[[#This Row],[BUYING PRICE]]*InputData[[#This Row],[QUANTITY]])</f>
        <v>26</v>
      </c>
      <c r="N419" s="1">
        <f>(InputData[[#This Row],[SELLING PRICE]]*InputData[[#This Row],[QUANTITY]])*(1-InputData[[#This Row],[DISCOUNT %]])</f>
        <v>33.28</v>
      </c>
      <c r="O419">
        <f>DAY(InputData[[#This Row],[DATE]])</f>
        <v>8</v>
      </c>
      <c r="P419" t="str">
        <f>TEXT(InputData[[#This Row],[DATE]], "mmm")</f>
        <v>Aug</v>
      </c>
      <c r="Q419">
        <f>YEAR(InputData[[#This Row],[DATE]])</f>
        <v>2022</v>
      </c>
    </row>
    <row r="420" spans="1:17" x14ac:dyDescent="0.2">
      <c r="A420" s="8">
        <v>44781</v>
      </c>
      <c r="B420" s="9" t="s">
        <v>73</v>
      </c>
      <c r="C420" s="10">
        <v>12</v>
      </c>
      <c r="D420" s="10" t="s">
        <v>108</v>
      </c>
      <c r="E420" s="10" t="s">
        <v>107</v>
      </c>
      <c r="F420" s="11">
        <v>0</v>
      </c>
      <c r="G420" t="str">
        <f>VLOOKUP(InputData[[#This Row],[PRODUCT ID]],MasterData[],2,0)</f>
        <v>Product32</v>
      </c>
      <c r="H420" t="str">
        <f>VLOOKUP(InputData[[#This Row],[PRODUCT ID]],MasterData[],3,0)</f>
        <v>Category04</v>
      </c>
      <c r="I420" t="str">
        <f t="shared" ca="1" si="6"/>
        <v>ON</v>
      </c>
      <c r="J420" t="str">
        <f>VLOOKUP(InputData[[#This Row],[PRODUCT ID]],MasterData[],4,0)</f>
        <v>Kg</v>
      </c>
      <c r="K420" s="1">
        <f>VLOOKUP(InputData[[#This Row],[PRODUCT ID]],MasterData[],5,0)</f>
        <v>89</v>
      </c>
      <c r="L420" s="1">
        <f>VLOOKUP(InputData[[#This Row],[PRODUCT ID]],MasterData[],6,0)</f>
        <v>117.48</v>
      </c>
      <c r="M420" s="1">
        <f>(InputData[[#This Row],[BUYING PRICE]]*InputData[[#This Row],[QUANTITY]])</f>
        <v>1068</v>
      </c>
      <c r="N420" s="1">
        <f>(InputData[[#This Row],[SELLING PRICE]]*InputData[[#This Row],[QUANTITY]])*(1-InputData[[#This Row],[DISCOUNT %]])</f>
        <v>1409.76</v>
      </c>
      <c r="O420">
        <f>DAY(InputData[[#This Row],[DATE]])</f>
        <v>8</v>
      </c>
      <c r="P420" t="str">
        <f>TEXT(InputData[[#This Row],[DATE]], "mmm")</f>
        <v>Aug</v>
      </c>
      <c r="Q420">
        <f>YEAR(InputData[[#This Row],[DATE]])</f>
        <v>2022</v>
      </c>
    </row>
    <row r="421" spans="1:17" x14ac:dyDescent="0.2">
      <c r="A421" s="8">
        <v>44781</v>
      </c>
      <c r="B421" s="9" t="s">
        <v>50</v>
      </c>
      <c r="C421" s="10">
        <v>11</v>
      </c>
      <c r="D421" s="10" t="s">
        <v>108</v>
      </c>
      <c r="E421" s="10" t="s">
        <v>107</v>
      </c>
      <c r="F421" s="11">
        <v>0</v>
      </c>
      <c r="G421" t="str">
        <f>VLOOKUP(InputData[[#This Row],[PRODUCT ID]],MasterData[],2,0)</f>
        <v>Product21</v>
      </c>
      <c r="H421" t="str">
        <f>VLOOKUP(InputData[[#This Row],[PRODUCT ID]],MasterData[],3,0)</f>
        <v>Category03</v>
      </c>
      <c r="I421" t="str">
        <f t="shared" ca="1" si="6"/>
        <v>QC</v>
      </c>
      <c r="J421" t="str">
        <f>VLOOKUP(InputData[[#This Row],[PRODUCT ID]],MasterData[],4,0)</f>
        <v>Ft</v>
      </c>
      <c r="K421" s="1">
        <f>VLOOKUP(InputData[[#This Row],[PRODUCT ID]],MasterData[],5,0)</f>
        <v>126</v>
      </c>
      <c r="L421" s="1">
        <f>VLOOKUP(InputData[[#This Row],[PRODUCT ID]],MasterData[],6,0)</f>
        <v>162.54</v>
      </c>
      <c r="M421" s="1">
        <f>(InputData[[#This Row],[BUYING PRICE]]*InputData[[#This Row],[QUANTITY]])</f>
        <v>1386</v>
      </c>
      <c r="N421" s="1">
        <f>(InputData[[#This Row],[SELLING PRICE]]*InputData[[#This Row],[QUANTITY]])*(1-InputData[[#This Row],[DISCOUNT %]])</f>
        <v>1787.9399999999998</v>
      </c>
      <c r="O421">
        <f>DAY(InputData[[#This Row],[DATE]])</f>
        <v>8</v>
      </c>
      <c r="P421" t="str">
        <f>TEXT(InputData[[#This Row],[DATE]], "mmm")</f>
        <v>Aug</v>
      </c>
      <c r="Q421">
        <f>YEAR(InputData[[#This Row],[DATE]])</f>
        <v>2022</v>
      </c>
    </row>
    <row r="422" spans="1:17" x14ac:dyDescent="0.2">
      <c r="A422" s="8">
        <v>44787</v>
      </c>
      <c r="B422" s="9" t="s">
        <v>69</v>
      </c>
      <c r="C422" s="10">
        <v>14</v>
      </c>
      <c r="D422" s="10" t="s">
        <v>108</v>
      </c>
      <c r="E422" s="10" t="s">
        <v>107</v>
      </c>
      <c r="F422" s="11">
        <v>0</v>
      </c>
      <c r="G422" t="str">
        <f>VLOOKUP(InputData[[#This Row],[PRODUCT ID]],MasterData[],2,0)</f>
        <v>Product30</v>
      </c>
      <c r="H422" t="str">
        <f>VLOOKUP(InputData[[#This Row],[PRODUCT ID]],MasterData[],3,0)</f>
        <v>Category04</v>
      </c>
      <c r="I422" t="str">
        <f t="shared" ca="1" si="6"/>
        <v>MB</v>
      </c>
      <c r="J422" t="str">
        <f>VLOOKUP(InputData[[#This Row],[PRODUCT ID]],MasterData[],4,0)</f>
        <v>Ft</v>
      </c>
      <c r="K422" s="1">
        <f>VLOOKUP(InputData[[#This Row],[PRODUCT ID]],MasterData[],5,0)</f>
        <v>148</v>
      </c>
      <c r="L422" s="1">
        <f>VLOOKUP(InputData[[#This Row],[PRODUCT ID]],MasterData[],6,0)</f>
        <v>201.28</v>
      </c>
      <c r="M422" s="1">
        <f>(InputData[[#This Row],[BUYING PRICE]]*InputData[[#This Row],[QUANTITY]])</f>
        <v>2072</v>
      </c>
      <c r="N422" s="1">
        <f>(InputData[[#This Row],[SELLING PRICE]]*InputData[[#This Row],[QUANTITY]])*(1-InputData[[#This Row],[DISCOUNT %]])</f>
        <v>2817.92</v>
      </c>
      <c r="O422">
        <f>DAY(InputData[[#This Row],[DATE]])</f>
        <v>14</v>
      </c>
      <c r="P422" t="str">
        <f>TEXT(InputData[[#This Row],[DATE]], "mmm")</f>
        <v>Aug</v>
      </c>
      <c r="Q422">
        <f>YEAR(InputData[[#This Row],[DATE]])</f>
        <v>2022</v>
      </c>
    </row>
    <row r="423" spans="1:17" x14ac:dyDescent="0.2">
      <c r="A423" s="8">
        <v>44788</v>
      </c>
      <c r="B423" s="9" t="s">
        <v>29</v>
      </c>
      <c r="C423" s="10">
        <v>10</v>
      </c>
      <c r="D423" s="10" t="s">
        <v>105</v>
      </c>
      <c r="E423" s="10" t="s">
        <v>107</v>
      </c>
      <c r="F423" s="11">
        <v>0</v>
      </c>
      <c r="G423" t="str">
        <f>VLOOKUP(InputData[[#This Row],[PRODUCT ID]],MasterData[],2,0)</f>
        <v>Product11</v>
      </c>
      <c r="H423" t="str">
        <f>VLOOKUP(InputData[[#This Row],[PRODUCT ID]],MasterData[],3,0)</f>
        <v>Category02</v>
      </c>
      <c r="I423" t="str">
        <f t="shared" ca="1" si="6"/>
        <v>SK</v>
      </c>
      <c r="J423" t="str">
        <f>VLOOKUP(InputData[[#This Row],[PRODUCT ID]],MasterData[],4,0)</f>
        <v>Lt</v>
      </c>
      <c r="K423" s="1">
        <f>VLOOKUP(InputData[[#This Row],[PRODUCT ID]],MasterData[],5,0)</f>
        <v>44</v>
      </c>
      <c r="L423" s="1">
        <f>VLOOKUP(InputData[[#This Row],[PRODUCT ID]],MasterData[],6,0)</f>
        <v>48.4</v>
      </c>
      <c r="M423" s="1">
        <f>(InputData[[#This Row],[BUYING PRICE]]*InputData[[#This Row],[QUANTITY]])</f>
        <v>440</v>
      </c>
      <c r="N423" s="1">
        <f>(InputData[[#This Row],[SELLING PRICE]]*InputData[[#This Row],[QUANTITY]])*(1-InputData[[#This Row],[DISCOUNT %]])</f>
        <v>484</v>
      </c>
      <c r="O423">
        <f>DAY(InputData[[#This Row],[DATE]])</f>
        <v>15</v>
      </c>
      <c r="P423" t="str">
        <f>TEXT(InputData[[#This Row],[DATE]], "mmm")</f>
        <v>Aug</v>
      </c>
      <c r="Q423">
        <f>YEAR(InputData[[#This Row],[DATE]])</f>
        <v>2022</v>
      </c>
    </row>
    <row r="424" spans="1:17" x14ac:dyDescent="0.2">
      <c r="A424" s="8">
        <v>44788</v>
      </c>
      <c r="B424" s="9" t="s">
        <v>37</v>
      </c>
      <c r="C424" s="10">
        <v>7</v>
      </c>
      <c r="D424" s="10" t="s">
        <v>108</v>
      </c>
      <c r="E424" s="10" t="s">
        <v>106</v>
      </c>
      <c r="F424" s="11">
        <v>0</v>
      </c>
      <c r="G424" t="str">
        <f>VLOOKUP(InputData[[#This Row],[PRODUCT ID]],MasterData[],2,0)</f>
        <v>Product15</v>
      </c>
      <c r="H424" t="str">
        <f>VLOOKUP(InputData[[#This Row],[PRODUCT ID]],MasterData[],3,0)</f>
        <v>Category02</v>
      </c>
      <c r="I424" t="str">
        <f t="shared" ca="1" si="6"/>
        <v>MB</v>
      </c>
      <c r="J424" t="str">
        <f>VLOOKUP(InputData[[#This Row],[PRODUCT ID]],MasterData[],4,0)</f>
        <v>No.</v>
      </c>
      <c r="K424" s="1">
        <f>VLOOKUP(InputData[[#This Row],[PRODUCT ID]],MasterData[],5,0)</f>
        <v>12</v>
      </c>
      <c r="L424" s="1">
        <f>VLOOKUP(InputData[[#This Row],[PRODUCT ID]],MasterData[],6,0)</f>
        <v>15.719999999999999</v>
      </c>
      <c r="M424" s="1">
        <f>(InputData[[#This Row],[BUYING PRICE]]*InputData[[#This Row],[QUANTITY]])</f>
        <v>84</v>
      </c>
      <c r="N424" s="1">
        <f>(InputData[[#This Row],[SELLING PRICE]]*InputData[[#This Row],[QUANTITY]])*(1-InputData[[#This Row],[DISCOUNT %]])</f>
        <v>110.03999999999999</v>
      </c>
      <c r="O424">
        <f>DAY(InputData[[#This Row],[DATE]])</f>
        <v>15</v>
      </c>
      <c r="P424" t="str">
        <f>TEXT(InputData[[#This Row],[DATE]], "mmm")</f>
        <v>Aug</v>
      </c>
      <c r="Q424">
        <f>YEAR(InputData[[#This Row],[DATE]])</f>
        <v>2022</v>
      </c>
    </row>
    <row r="425" spans="1:17" x14ac:dyDescent="0.2">
      <c r="A425" s="8">
        <v>44791</v>
      </c>
      <c r="B425" s="9" t="s">
        <v>67</v>
      </c>
      <c r="C425" s="10">
        <v>8</v>
      </c>
      <c r="D425" s="10" t="s">
        <v>106</v>
      </c>
      <c r="E425" s="10" t="s">
        <v>106</v>
      </c>
      <c r="F425" s="11">
        <v>0</v>
      </c>
      <c r="G425" t="str">
        <f>VLOOKUP(InputData[[#This Row],[PRODUCT ID]],MasterData[],2,0)</f>
        <v>Product29</v>
      </c>
      <c r="H425" t="str">
        <f>VLOOKUP(InputData[[#This Row],[PRODUCT ID]],MasterData[],3,0)</f>
        <v>Category04</v>
      </c>
      <c r="I425" t="str">
        <f t="shared" ca="1" si="6"/>
        <v>MB</v>
      </c>
      <c r="J425" t="str">
        <f>VLOOKUP(InputData[[#This Row],[PRODUCT ID]],MasterData[],4,0)</f>
        <v>Lt</v>
      </c>
      <c r="K425" s="1">
        <f>VLOOKUP(InputData[[#This Row],[PRODUCT ID]],MasterData[],5,0)</f>
        <v>47</v>
      </c>
      <c r="L425" s="1">
        <f>VLOOKUP(InputData[[#This Row],[PRODUCT ID]],MasterData[],6,0)</f>
        <v>53.11</v>
      </c>
      <c r="M425" s="1">
        <f>(InputData[[#This Row],[BUYING PRICE]]*InputData[[#This Row],[QUANTITY]])</f>
        <v>376</v>
      </c>
      <c r="N425" s="1">
        <f>(InputData[[#This Row],[SELLING PRICE]]*InputData[[#This Row],[QUANTITY]])*(1-InputData[[#This Row],[DISCOUNT %]])</f>
        <v>424.88</v>
      </c>
      <c r="O425">
        <f>DAY(InputData[[#This Row],[DATE]])</f>
        <v>18</v>
      </c>
      <c r="P425" t="str">
        <f>TEXT(InputData[[#This Row],[DATE]], "mmm")</f>
        <v>Aug</v>
      </c>
      <c r="Q425">
        <f>YEAR(InputData[[#This Row],[DATE]])</f>
        <v>2022</v>
      </c>
    </row>
    <row r="426" spans="1:17" x14ac:dyDescent="0.2">
      <c r="A426" s="8">
        <v>44791</v>
      </c>
      <c r="B426" s="9" t="s">
        <v>26</v>
      </c>
      <c r="C426" s="10">
        <v>2</v>
      </c>
      <c r="D426" s="10" t="s">
        <v>106</v>
      </c>
      <c r="E426" s="10" t="s">
        <v>107</v>
      </c>
      <c r="F426" s="11">
        <v>0</v>
      </c>
      <c r="G426" t="str">
        <f>VLOOKUP(InputData[[#This Row],[PRODUCT ID]],MasterData[],2,0)</f>
        <v>Product10</v>
      </c>
      <c r="H426" t="str">
        <f>VLOOKUP(InputData[[#This Row],[PRODUCT ID]],MasterData[],3,0)</f>
        <v>Category02</v>
      </c>
      <c r="I426" t="str">
        <f t="shared" ca="1" si="6"/>
        <v>QC</v>
      </c>
      <c r="J426" t="str">
        <f>VLOOKUP(InputData[[#This Row],[PRODUCT ID]],MasterData[],4,0)</f>
        <v>Ft</v>
      </c>
      <c r="K426" s="1">
        <f>VLOOKUP(InputData[[#This Row],[PRODUCT ID]],MasterData[],5,0)</f>
        <v>148</v>
      </c>
      <c r="L426" s="1">
        <f>VLOOKUP(InputData[[#This Row],[PRODUCT ID]],MasterData[],6,0)</f>
        <v>164.28</v>
      </c>
      <c r="M426" s="1">
        <f>(InputData[[#This Row],[BUYING PRICE]]*InputData[[#This Row],[QUANTITY]])</f>
        <v>296</v>
      </c>
      <c r="N426" s="1">
        <f>(InputData[[#This Row],[SELLING PRICE]]*InputData[[#This Row],[QUANTITY]])*(1-InputData[[#This Row],[DISCOUNT %]])</f>
        <v>328.56</v>
      </c>
      <c r="O426">
        <f>DAY(InputData[[#This Row],[DATE]])</f>
        <v>18</v>
      </c>
      <c r="P426" t="str">
        <f>TEXT(InputData[[#This Row],[DATE]], "mmm")</f>
        <v>Aug</v>
      </c>
      <c r="Q426">
        <f>YEAR(InputData[[#This Row],[DATE]])</f>
        <v>2022</v>
      </c>
    </row>
    <row r="427" spans="1:17" x14ac:dyDescent="0.2">
      <c r="A427" s="8">
        <v>44792</v>
      </c>
      <c r="B427" s="9" t="s">
        <v>20</v>
      </c>
      <c r="C427" s="10">
        <v>3</v>
      </c>
      <c r="D427" s="10" t="s">
        <v>106</v>
      </c>
      <c r="E427" s="10" t="s">
        <v>106</v>
      </c>
      <c r="F427" s="11">
        <v>0</v>
      </c>
      <c r="G427" t="str">
        <f>VLOOKUP(InputData[[#This Row],[PRODUCT ID]],MasterData[],2,0)</f>
        <v>Product07</v>
      </c>
      <c r="H427" t="str">
        <f>VLOOKUP(InputData[[#This Row],[PRODUCT ID]],MasterData[],3,0)</f>
        <v>Category01</v>
      </c>
      <c r="I427" t="str">
        <f t="shared" ca="1" si="6"/>
        <v>QC</v>
      </c>
      <c r="J427" t="str">
        <f>VLOOKUP(InputData[[#This Row],[PRODUCT ID]],MasterData[],4,0)</f>
        <v>Lt</v>
      </c>
      <c r="K427" s="1">
        <f>VLOOKUP(InputData[[#This Row],[PRODUCT ID]],MasterData[],5,0)</f>
        <v>43</v>
      </c>
      <c r="L427" s="1">
        <f>VLOOKUP(InputData[[#This Row],[PRODUCT ID]],MasterData[],6,0)</f>
        <v>47.730000000000004</v>
      </c>
      <c r="M427" s="1">
        <f>(InputData[[#This Row],[BUYING PRICE]]*InputData[[#This Row],[QUANTITY]])</f>
        <v>129</v>
      </c>
      <c r="N427" s="1">
        <f>(InputData[[#This Row],[SELLING PRICE]]*InputData[[#This Row],[QUANTITY]])*(1-InputData[[#This Row],[DISCOUNT %]])</f>
        <v>143.19</v>
      </c>
      <c r="O427">
        <f>DAY(InputData[[#This Row],[DATE]])</f>
        <v>19</v>
      </c>
      <c r="P427" t="str">
        <f>TEXT(InputData[[#This Row],[DATE]], "mmm")</f>
        <v>Aug</v>
      </c>
      <c r="Q427">
        <f>YEAR(InputData[[#This Row],[DATE]])</f>
        <v>2022</v>
      </c>
    </row>
    <row r="428" spans="1:17" x14ac:dyDescent="0.2">
      <c r="A428" s="8">
        <v>44793</v>
      </c>
      <c r="B428" s="9" t="s">
        <v>54</v>
      </c>
      <c r="C428" s="10">
        <v>13</v>
      </c>
      <c r="D428" s="10" t="s">
        <v>108</v>
      </c>
      <c r="E428" s="10" t="s">
        <v>106</v>
      </c>
      <c r="F428" s="11">
        <v>0</v>
      </c>
      <c r="G428" t="str">
        <f>VLOOKUP(InputData[[#This Row],[PRODUCT ID]],MasterData[],2,0)</f>
        <v>Product23</v>
      </c>
      <c r="H428" t="str">
        <f>VLOOKUP(InputData[[#This Row],[PRODUCT ID]],MasterData[],3,0)</f>
        <v>Category03</v>
      </c>
      <c r="I428" t="str">
        <f t="shared" ca="1" si="6"/>
        <v>SK</v>
      </c>
      <c r="J428" t="str">
        <f>VLOOKUP(InputData[[#This Row],[PRODUCT ID]],MasterData[],4,0)</f>
        <v>Ft</v>
      </c>
      <c r="K428" s="1">
        <f>VLOOKUP(InputData[[#This Row],[PRODUCT ID]],MasterData[],5,0)</f>
        <v>141</v>
      </c>
      <c r="L428" s="1">
        <f>VLOOKUP(InputData[[#This Row],[PRODUCT ID]],MasterData[],6,0)</f>
        <v>149.46</v>
      </c>
      <c r="M428" s="1">
        <f>(InputData[[#This Row],[BUYING PRICE]]*InputData[[#This Row],[QUANTITY]])</f>
        <v>1833</v>
      </c>
      <c r="N428" s="1">
        <f>(InputData[[#This Row],[SELLING PRICE]]*InputData[[#This Row],[QUANTITY]])*(1-InputData[[#This Row],[DISCOUNT %]])</f>
        <v>1942.98</v>
      </c>
      <c r="O428">
        <f>DAY(InputData[[#This Row],[DATE]])</f>
        <v>20</v>
      </c>
      <c r="P428" t="str">
        <f>TEXT(InputData[[#This Row],[DATE]], "mmm")</f>
        <v>Aug</v>
      </c>
      <c r="Q428">
        <f>YEAR(InputData[[#This Row],[DATE]])</f>
        <v>2022</v>
      </c>
    </row>
    <row r="429" spans="1:17" x14ac:dyDescent="0.2">
      <c r="A429" s="8">
        <v>44793</v>
      </c>
      <c r="B429" s="9" t="s">
        <v>75</v>
      </c>
      <c r="C429" s="10">
        <v>14</v>
      </c>
      <c r="D429" s="10" t="s">
        <v>108</v>
      </c>
      <c r="E429" s="10" t="s">
        <v>106</v>
      </c>
      <c r="F429" s="11">
        <v>0</v>
      </c>
      <c r="G429" t="str">
        <f>VLOOKUP(InputData[[#This Row],[PRODUCT ID]],MasterData[],2,0)</f>
        <v>Product33</v>
      </c>
      <c r="H429" t="str">
        <f>VLOOKUP(InputData[[#This Row],[PRODUCT ID]],MasterData[],3,0)</f>
        <v>Category04</v>
      </c>
      <c r="I429" t="str">
        <f t="shared" ca="1" si="6"/>
        <v>BC</v>
      </c>
      <c r="J429" t="str">
        <f>VLOOKUP(InputData[[#This Row],[PRODUCT ID]],MasterData[],4,0)</f>
        <v>Kg</v>
      </c>
      <c r="K429" s="1">
        <f>VLOOKUP(InputData[[#This Row],[PRODUCT ID]],MasterData[],5,0)</f>
        <v>95</v>
      </c>
      <c r="L429" s="1">
        <f>VLOOKUP(InputData[[#This Row],[PRODUCT ID]],MasterData[],6,0)</f>
        <v>119.7</v>
      </c>
      <c r="M429" s="1">
        <f>(InputData[[#This Row],[BUYING PRICE]]*InputData[[#This Row],[QUANTITY]])</f>
        <v>1330</v>
      </c>
      <c r="N429" s="1">
        <f>(InputData[[#This Row],[SELLING PRICE]]*InputData[[#This Row],[QUANTITY]])*(1-InputData[[#This Row],[DISCOUNT %]])</f>
        <v>1675.8</v>
      </c>
      <c r="O429">
        <f>DAY(InputData[[#This Row],[DATE]])</f>
        <v>20</v>
      </c>
      <c r="P429" t="str">
        <f>TEXT(InputData[[#This Row],[DATE]], "mmm")</f>
        <v>Aug</v>
      </c>
      <c r="Q429">
        <f>YEAR(InputData[[#This Row],[DATE]])</f>
        <v>2022</v>
      </c>
    </row>
    <row r="430" spans="1:17" x14ac:dyDescent="0.2">
      <c r="A430" s="8">
        <v>44794</v>
      </c>
      <c r="B430" s="9" t="s">
        <v>39</v>
      </c>
      <c r="C430" s="10">
        <v>4</v>
      </c>
      <c r="D430" s="10" t="s">
        <v>108</v>
      </c>
      <c r="E430" s="10" t="s">
        <v>106</v>
      </c>
      <c r="F430" s="11">
        <v>0</v>
      </c>
      <c r="G430" t="str">
        <f>VLOOKUP(InputData[[#This Row],[PRODUCT ID]],MasterData[],2,0)</f>
        <v>Product16</v>
      </c>
      <c r="H430" t="str">
        <f>VLOOKUP(InputData[[#This Row],[PRODUCT ID]],MasterData[],3,0)</f>
        <v>Category02</v>
      </c>
      <c r="I430" t="str">
        <f t="shared" ca="1" si="6"/>
        <v>MB</v>
      </c>
      <c r="J430" t="str">
        <f>VLOOKUP(InputData[[#This Row],[PRODUCT ID]],MasterData[],4,0)</f>
        <v>No.</v>
      </c>
      <c r="K430" s="1">
        <f>VLOOKUP(InputData[[#This Row],[PRODUCT ID]],MasterData[],5,0)</f>
        <v>13</v>
      </c>
      <c r="L430" s="1">
        <f>VLOOKUP(InputData[[#This Row],[PRODUCT ID]],MasterData[],6,0)</f>
        <v>16.64</v>
      </c>
      <c r="M430" s="1">
        <f>(InputData[[#This Row],[BUYING PRICE]]*InputData[[#This Row],[QUANTITY]])</f>
        <v>52</v>
      </c>
      <c r="N430" s="1">
        <f>(InputData[[#This Row],[SELLING PRICE]]*InputData[[#This Row],[QUANTITY]])*(1-InputData[[#This Row],[DISCOUNT %]])</f>
        <v>66.56</v>
      </c>
      <c r="O430">
        <f>DAY(InputData[[#This Row],[DATE]])</f>
        <v>21</v>
      </c>
      <c r="P430" t="str">
        <f>TEXT(InputData[[#This Row],[DATE]], "mmm")</f>
        <v>Aug</v>
      </c>
      <c r="Q430">
        <f>YEAR(InputData[[#This Row],[DATE]])</f>
        <v>2022</v>
      </c>
    </row>
    <row r="431" spans="1:17" x14ac:dyDescent="0.2">
      <c r="A431" s="8">
        <v>44796</v>
      </c>
      <c r="B431" s="9" t="s">
        <v>98</v>
      </c>
      <c r="C431" s="10">
        <v>11</v>
      </c>
      <c r="D431" s="10" t="s">
        <v>106</v>
      </c>
      <c r="E431" s="10" t="s">
        <v>106</v>
      </c>
      <c r="F431" s="11">
        <v>0</v>
      </c>
      <c r="G431" t="str">
        <f>VLOOKUP(InputData[[#This Row],[PRODUCT ID]],MasterData[],2,0)</f>
        <v>Product44</v>
      </c>
      <c r="H431" t="str">
        <f>VLOOKUP(InputData[[#This Row],[PRODUCT ID]],MasterData[],3,0)</f>
        <v>Category05</v>
      </c>
      <c r="I431" t="str">
        <f t="shared" ca="1" si="6"/>
        <v>QC</v>
      </c>
      <c r="J431" t="str">
        <f>VLOOKUP(InputData[[#This Row],[PRODUCT ID]],MasterData[],4,0)</f>
        <v>Kg</v>
      </c>
      <c r="K431" s="1">
        <f>VLOOKUP(InputData[[#This Row],[PRODUCT ID]],MasterData[],5,0)</f>
        <v>76</v>
      </c>
      <c r="L431" s="1">
        <f>VLOOKUP(InputData[[#This Row],[PRODUCT ID]],MasterData[],6,0)</f>
        <v>82.08</v>
      </c>
      <c r="M431" s="1">
        <f>(InputData[[#This Row],[BUYING PRICE]]*InputData[[#This Row],[QUANTITY]])</f>
        <v>836</v>
      </c>
      <c r="N431" s="1">
        <f>(InputData[[#This Row],[SELLING PRICE]]*InputData[[#This Row],[QUANTITY]])*(1-InputData[[#This Row],[DISCOUNT %]])</f>
        <v>902.88</v>
      </c>
      <c r="O431">
        <f>DAY(InputData[[#This Row],[DATE]])</f>
        <v>23</v>
      </c>
      <c r="P431" t="str">
        <f>TEXT(InputData[[#This Row],[DATE]], "mmm")</f>
        <v>Aug</v>
      </c>
      <c r="Q431">
        <f>YEAR(InputData[[#This Row],[DATE]])</f>
        <v>2022</v>
      </c>
    </row>
    <row r="432" spans="1:17" x14ac:dyDescent="0.2">
      <c r="A432" s="8">
        <v>44796</v>
      </c>
      <c r="B432" s="9" t="s">
        <v>67</v>
      </c>
      <c r="C432" s="10">
        <v>14</v>
      </c>
      <c r="D432" s="10" t="s">
        <v>108</v>
      </c>
      <c r="E432" s="10" t="s">
        <v>107</v>
      </c>
      <c r="F432" s="11">
        <v>0</v>
      </c>
      <c r="G432" t="str">
        <f>VLOOKUP(InputData[[#This Row],[PRODUCT ID]],MasterData[],2,0)</f>
        <v>Product29</v>
      </c>
      <c r="H432" t="str">
        <f>VLOOKUP(InputData[[#This Row],[PRODUCT ID]],MasterData[],3,0)</f>
        <v>Category04</v>
      </c>
      <c r="I432" t="str">
        <f t="shared" ca="1" si="6"/>
        <v>SK</v>
      </c>
      <c r="J432" t="str">
        <f>VLOOKUP(InputData[[#This Row],[PRODUCT ID]],MasterData[],4,0)</f>
        <v>Lt</v>
      </c>
      <c r="K432" s="1">
        <f>VLOOKUP(InputData[[#This Row],[PRODUCT ID]],MasterData[],5,0)</f>
        <v>47</v>
      </c>
      <c r="L432" s="1">
        <f>VLOOKUP(InputData[[#This Row],[PRODUCT ID]],MasterData[],6,0)</f>
        <v>53.11</v>
      </c>
      <c r="M432" s="1">
        <f>(InputData[[#This Row],[BUYING PRICE]]*InputData[[#This Row],[QUANTITY]])</f>
        <v>658</v>
      </c>
      <c r="N432" s="1">
        <f>(InputData[[#This Row],[SELLING PRICE]]*InputData[[#This Row],[QUANTITY]])*(1-InputData[[#This Row],[DISCOUNT %]])</f>
        <v>743.54</v>
      </c>
      <c r="O432">
        <f>DAY(InputData[[#This Row],[DATE]])</f>
        <v>23</v>
      </c>
      <c r="P432" t="str">
        <f>TEXT(InputData[[#This Row],[DATE]], "mmm")</f>
        <v>Aug</v>
      </c>
      <c r="Q432">
        <f>YEAR(InputData[[#This Row],[DATE]])</f>
        <v>2022</v>
      </c>
    </row>
    <row r="433" spans="1:17" x14ac:dyDescent="0.2">
      <c r="A433" s="8">
        <v>44797</v>
      </c>
      <c r="B433" s="9" t="s">
        <v>16</v>
      </c>
      <c r="C433" s="10">
        <v>5</v>
      </c>
      <c r="D433" s="10" t="s">
        <v>108</v>
      </c>
      <c r="E433" s="10" t="s">
        <v>107</v>
      </c>
      <c r="F433" s="11">
        <v>0</v>
      </c>
      <c r="G433" t="str">
        <f>VLOOKUP(InputData[[#This Row],[PRODUCT ID]],MasterData[],2,0)</f>
        <v>Product05</v>
      </c>
      <c r="H433" t="str">
        <f>VLOOKUP(InputData[[#This Row],[PRODUCT ID]],MasterData[],3,0)</f>
        <v>Category01</v>
      </c>
      <c r="I433" t="str">
        <f t="shared" ca="1" si="6"/>
        <v>QC</v>
      </c>
      <c r="J433" t="str">
        <f>VLOOKUP(InputData[[#This Row],[PRODUCT ID]],MasterData[],4,0)</f>
        <v>Ft</v>
      </c>
      <c r="K433" s="1">
        <f>VLOOKUP(InputData[[#This Row],[PRODUCT ID]],MasterData[],5,0)</f>
        <v>133</v>
      </c>
      <c r="L433" s="1">
        <f>VLOOKUP(InputData[[#This Row],[PRODUCT ID]],MasterData[],6,0)</f>
        <v>155.61000000000001</v>
      </c>
      <c r="M433" s="1">
        <f>(InputData[[#This Row],[BUYING PRICE]]*InputData[[#This Row],[QUANTITY]])</f>
        <v>665</v>
      </c>
      <c r="N433" s="1">
        <f>(InputData[[#This Row],[SELLING PRICE]]*InputData[[#This Row],[QUANTITY]])*(1-InputData[[#This Row],[DISCOUNT %]])</f>
        <v>778.05000000000007</v>
      </c>
      <c r="O433">
        <f>DAY(InputData[[#This Row],[DATE]])</f>
        <v>24</v>
      </c>
      <c r="P433" t="str">
        <f>TEXT(InputData[[#This Row],[DATE]], "mmm")</f>
        <v>Aug</v>
      </c>
      <c r="Q433">
        <f>YEAR(InputData[[#This Row],[DATE]])</f>
        <v>2022</v>
      </c>
    </row>
    <row r="434" spans="1:17" x14ac:dyDescent="0.2">
      <c r="A434" s="8">
        <v>44799</v>
      </c>
      <c r="B434" s="9" t="s">
        <v>45</v>
      </c>
      <c r="C434" s="10">
        <v>13</v>
      </c>
      <c r="D434" s="10" t="s">
        <v>105</v>
      </c>
      <c r="E434" s="10" t="s">
        <v>107</v>
      </c>
      <c r="F434" s="11">
        <v>0</v>
      </c>
      <c r="G434" t="str">
        <f>VLOOKUP(InputData[[#This Row],[PRODUCT ID]],MasterData[],2,0)</f>
        <v>Product19</v>
      </c>
      <c r="H434" t="str">
        <f>VLOOKUP(InputData[[#This Row],[PRODUCT ID]],MasterData[],3,0)</f>
        <v>Category02</v>
      </c>
      <c r="I434" t="str">
        <f t="shared" ca="1" si="6"/>
        <v>MB</v>
      </c>
      <c r="J434" t="str">
        <f>VLOOKUP(InputData[[#This Row],[PRODUCT ID]],MasterData[],4,0)</f>
        <v>Ft</v>
      </c>
      <c r="K434" s="1">
        <f>VLOOKUP(InputData[[#This Row],[PRODUCT ID]],MasterData[],5,0)</f>
        <v>150</v>
      </c>
      <c r="L434" s="1">
        <f>VLOOKUP(InputData[[#This Row],[PRODUCT ID]],MasterData[],6,0)</f>
        <v>210</v>
      </c>
      <c r="M434" s="1">
        <f>(InputData[[#This Row],[BUYING PRICE]]*InputData[[#This Row],[QUANTITY]])</f>
        <v>1950</v>
      </c>
      <c r="N434" s="1">
        <f>(InputData[[#This Row],[SELLING PRICE]]*InputData[[#This Row],[QUANTITY]])*(1-InputData[[#This Row],[DISCOUNT %]])</f>
        <v>2730</v>
      </c>
      <c r="O434">
        <f>DAY(InputData[[#This Row],[DATE]])</f>
        <v>26</v>
      </c>
      <c r="P434" t="str">
        <f>TEXT(InputData[[#This Row],[DATE]], "mmm")</f>
        <v>Aug</v>
      </c>
      <c r="Q434">
        <f>YEAR(InputData[[#This Row],[DATE]])</f>
        <v>2022</v>
      </c>
    </row>
    <row r="435" spans="1:17" x14ac:dyDescent="0.2">
      <c r="A435" s="8">
        <v>44799</v>
      </c>
      <c r="B435" s="9" t="s">
        <v>83</v>
      </c>
      <c r="C435" s="10">
        <v>8</v>
      </c>
      <c r="D435" s="10" t="s">
        <v>106</v>
      </c>
      <c r="E435" s="10" t="s">
        <v>106</v>
      </c>
      <c r="F435" s="11">
        <v>0</v>
      </c>
      <c r="G435" t="str">
        <f>VLOOKUP(InputData[[#This Row],[PRODUCT ID]],MasterData[],2,0)</f>
        <v>Product37</v>
      </c>
      <c r="H435" t="str">
        <f>VLOOKUP(InputData[[#This Row],[PRODUCT ID]],MasterData[],3,0)</f>
        <v>Category05</v>
      </c>
      <c r="I435" t="str">
        <f t="shared" ca="1" si="6"/>
        <v>MB</v>
      </c>
      <c r="J435" t="str">
        <f>VLOOKUP(InputData[[#This Row],[PRODUCT ID]],MasterData[],4,0)</f>
        <v>Kg</v>
      </c>
      <c r="K435" s="1">
        <f>VLOOKUP(InputData[[#This Row],[PRODUCT ID]],MasterData[],5,0)</f>
        <v>67</v>
      </c>
      <c r="L435" s="1">
        <f>VLOOKUP(InputData[[#This Row],[PRODUCT ID]],MasterData[],6,0)</f>
        <v>85.76</v>
      </c>
      <c r="M435" s="1">
        <f>(InputData[[#This Row],[BUYING PRICE]]*InputData[[#This Row],[QUANTITY]])</f>
        <v>536</v>
      </c>
      <c r="N435" s="1">
        <f>(InputData[[#This Row],[SELLING PRICE]]*InputData[[#This Row],[QUANTITY]])*(1-InputData[[#This Row],[DISCOUNT %]])</f>
        <v>686.08</v>
      </c>
      <c r="O435">
        <f>DAY(InputData[[#This Row],[DATE]])</f>
        <v>26</v>
      </c>
      <c r="P435" t="str">
        <f>TEXT(InputData[[#This Row],[DATE]], "mmm")</f>
        <v>Aug</v>
      </c>
      <c r="Q435">
        <f>YEAR(InputData[[#This Row],[DATE]])</f>
        <v>2022</v>
      </c>
    </row>
    <row r="436" spans="1:17" x14ac:dyDescent="0.2">
      <c r="A436" s="8">
        <v>44800</v>
      </c>
      <c r="B436" s="9" t="s">
        <v>88</v>
      </c>
      <c r="C436" s="10">
        <v>15</v>
      </c>
      <c r="D436" s="10" t="s">
        <v>105</v>
      </c>
      <c r="E436" s="10" t="s">
        <v>106</v>
      </c>
      <c r="F436" s="11">
        <v>0</v>
      </c>
      <c r="G436" t="str">
        <f>VLOOKUP(InputData[[#This Row],[PRODUCT ID]],MasterData[],2,0)</f>
        <v>Product39</v>
      </c>
      <c r="H436" t="str">
        <f>VLOOKUP(InputData[[#This Row],[PRODUCT ID]],MasterData[],3,0)</f>
        <v>Category05</v>
      </c>
      <c r="I436" t="str">
        <f t="shared" ca="1" si="6"/>
        <v>MB</v>
      </c>
      <c r="J436" t="str">
        <f>VLOOKUP(InputData[[#This Row],[PRODUCT ID]],MasterData[],4,0)</f>
        <v>No.</v>
      </c>
      <c r="K436" s="1">
        <f>VLOOKUP(InputData[[#This Row],[PRODUCT ID]],MasterData[],5,0)</f>
        <v>37</v>
      </c>
      <c r="L436" s="1">
        <f>VLOOKUP(InputData[[#This Row],[PRODUCT ID]],MasterData[],6,0)</f>
        <v>42.55</v>
      </c>
      <c r="M436" s="1">
        <f>(InputData[[#This Row],[BUYING PRICE]]*InputData[[#This Row],[QUANTITY]])</f>
        <v>555</v>
      </c>
      <c r="N436" s="1">
        <f>(InputData[[#This Row],[SELLING PRICE]]*InputData[[#This Row],[QUANTITY]])*(1-InputData[[#This Row],[DISCOUNT %]])</f>
        <v>638.25</v>
      </c>
      <c r="O436">
        <f>DAY(InputData[[#This Row],[DATE]])</f>
        <v>27</v>
      </c>
      <c r="P436" t="str">
        <f>TEXT(InputData[[#This Row],[DATE]], "mmm")</f>
        <v>Aug</v>
      </c>
      <c r="Q436">
        <f>YEAR(InputData[[#This Row],[DATE]])</f>
        <v>2022</v>
      </c>
    </row>
    <row r="437" spans="1:17" x14ac:dyDescent="0.2">
      <c r="A437" s="8">
        <v>44801</v>
      </c>
      <c r="B437" s="9" t="s">
        <v>16</v>
      </c>
      <c r="C437" s="10">
        <v>9</v>
      </c>
      <c r="D437" s="10" t="s">
        <v>106</v>
      </c>
      <c r="E437" s="10" t="s">
        <v>106</v>
      </c>
      <c r="F437" s="11">
        <v>0</v>
      </c>
      <c r="G437" t="str">
        <f>VLOOKUP(InputData[[#This Row],[PRODUCT ID]],MasterData[],2,0)</f>
        <v>Product05</v>
      </c>
      <c r="H437" t="str">
        <f>VLOOKUP(InputData[[#This Row],[PRODUCT ID]],MasterData[],3,0)</f>
        <v>Category01</v>
      </c>
      <c r="I437" t="str">
        <f t="shared" ca="1" si="6"/>
        <v>MB</v>
      </c>
      <c r="J437" t="str">
        <f>VLOOKUP(InputData[[#This Row],[PRODUCT ID]],MasterData[],4,0)</f>
        <v>Ft</v>
      </c>
      <c r="K437" s="1">
        <f>VLOOKUP(InputData[[#This Row],[PRODUCT ID]],MasterData[],5,0)</f>
        <v>133</v>
      </c>
      <c r="L437" s="1">
        <f>VLOOKUP(InputData[[#This Row],[PRODUCT ID]],MasterData[],6,0)</f>
        <v>155.61000000000001</v>
      </c>
      <c r="M437" s="1">
        <f>(InputData[[#This Row],[BUYING PRICE]]*InputData[[#This Row],[QUANTITY]])</f>
        <v>1197</v>
      </c>
      <c r="N437" s="1">
        <f>(InputData[[#This Row],[SELLING PRICE]]*InputData[[#This Row],[QUANTITY]])*(1-InputData[[#This Row],[DISCOUNT %]])</f>
        <v>1400.4900000000002</v>
      </c>
      <c r="O437">
        <f>DAY(InputData[[#This Row],[DATE]])</f>
        <v>28</v>
      </c>
      <c r="P437" t="str">
        <f>TEXT(InputData[[#This Row],[DATE]], "mmm")</f>
        <v>Aug</v>
      </c>
      <c r="Q437">
        <f>YEAR(InputData[[#This Row],[DATE]])</f>
        <v>2022</v>
      </c>
    </row>
    <row r="438" spans="1:17" x14ac:dyDescent="0.2">
      <c r="A438" s="8">
        <v>44801</v>
      </c>
      <c r="B438" s="9" t="s">
        <v>88</v>
      </c>
      <c r="C438" s="10">
        <v>5</v>
      </c>
      <c r="D438" s="10" t="s">
        <v>108</v>
      </c>
      <c r="E438" s="10" t="s">
        <v>106</v>
      </c>
      <c r="F438" s="11">
        <v>0</v>
      </c>
      <c r="G438" t="str">
        <f>VLOOKUP(InputData[[#This Row],[PRODUCT ID]],MasterData[],2,0)</f>
        <v>Product39</v>
      </c>
      <c r="H438" t="str">
        <f>VLOOKUP(InputData[[#This Row],[PRODUCT ID]],MasterData[],3,0)</f>
        <v>Category05</v>
      </c>
      <c r="I438" t="str">
        <f t="shared" ca="1" si="6"/>
        <v>MB</v>
      </c>
      <c r="J438" t="str">
        <f>VLOOKUP(InputData[[#This Row],[PRODUCT ID]],MasterData[],4,0)</f>
        <v>No.</v>
      </c>
      <c r="K438" s="1">
        <f>VLOOKUP(InputData[[#This Row],[PRODUCT ID]],MasterData[],5,0)</f>
        <v>37</v>
      </c>
      <c r="L438" s="1">
        <f>VLOOKUP(InputData[[#This Row],[PRODUCT ID]],MasterData[],6,0)</f>
        <v>42.55</v>
      </c>
      <c r="M438" s="1">
        <f>(InputData[[#This Row],[BUYING PRICE]]*InputData[[#This Row],[QUANTITY]])</f>
        <v>185</v>
      </c>
      <c r="N438" s="1">
        <f>(InputData[[#This Row],[SELLING PRICE]]*InputData[[#This Row],[QUANTITY]])*(1-InputData[[#This Row],[DISCOUNT %]])</f>
        <v>212.75</v>
      </c>
      <c r="O438">
        <f>DAY(InputData[[#This Row],[DATE]])</f>
        <v>28</v>
      </c>
      <c r="P438" t="str">
        <f>TEXT(InputData[[#This Row],[DATE]], "mmm")</f>
        <v>Aug</v>
      </c>
      <c r="Q438">
        <f>YEAR(InputData[[#This Row],[DATE]])</f>
        <v>2022</v>
      </c>
    </row>
    <row r="439" spans="1:17" x14ac:dyDescent="0.2">
      <c r="A439" s="8">
        <v>44803</v>
      </c>
      <c r="B439" s="9" t="s">
        <v>18</v>
      </c>
      <c r="C439" s="10">
        <v>6</v>
      </c>
      <c r="D439" s="10" t="s">
        <v>106</v>
      </c>
      <c r="E439" s="10" t="s">
        <v>107</v>
      </c>
      <c r="F439" s="11">
        <v>0</v>
      </c>
      <c r="G439" t="str">
        <f>VLOOKUP(InputData[[#This Row],[PRODUCT ID]],MasterData[],2,0)</f>
        <v>Product06</v>
      </c>
      <c r="H439" t="str">
        <f>VLOOKUP(InputData[[#This Row],[PRODUCT ID]],MasterData[],3,0)</f>
        <v>Category01</v>
      </c>
      <c r="I439" t="str">
        <f t="shared" ca="1" si="6"/>
        <v>QC</v>
      </c>
      <c r="J439" t="str">
        <f>VLOOKUP(InputData[[#This Row],[PRODUCT ID]],MasterData[],4,0)</f>
        <v>Kg</v>
      </c>
      <c r="K439" s="1">
        <f>VLOOKUP(InputData[[#This Row],[PRODUCT ID]],MasterData[],5,0)</f>
        <v>75</v>
      </c>
      <c r="L439" s="1">
        <f>VLOOKUP(InputData[[#This Row],[PRODUCT ID]],MasterData[],6,0)</f>
        <v>85.5</v>
      </c>
      <c r="M439" s="1">
        <f>(InputData[[#This Row],[BUYING PRICE]]*InputData[[#This Row],[QUANTITY]])</f>
        <v>450</v>
      </c>
      <c r="N439" s="1">
        <f>(InputData[[#This Row],[SELLING PRICE]]*InputData[[#This Row],[QUANTITY]])*(1-InputData[[#This Row],[DISCOUNT %]])</f>
        <v>513</v>
      </c>
      <c r="O439">
        <f>DAY(InputData[[#This Row],[DATE]])</f>
        <v>30</v>
      </c>
      <c r="P439" t="str">
        <f>TEXT(InputData[[#This Row],[DATE]], "mmm")</f>
        <v>Aug</v>
      </c>
      <c r="Q439">
        <f>YEAR(InputData[[#This Row],[DATE]])</f>
        <v>2022</v>
      </c>
    </row>
    <row r="440" spans="1:17" x14ac:dyDescent="0.2">
      <c r="A440" s="8">
        <v>44803</v>
      </c>
      <c r="B440" s="9" t="s">
        <v>96</v>
      </c>
      <c r="C440" s="10">
        <v>6</v>
      </c>
      <c r="D440" s="10" t="s">
        <v>108</v>
      </c>
      <c r="E440" s="10" t="s">
        <v>107</v>
      </c>
      <c r="F440" s="11">
        <v>0</v>
      </c>
      <c r="G440" t="str">
        <f>VLOOKUP(InputData[[#This Row],[PRODUCT ID]],MasterData[],2,0)</f>
        <v>Product43</v>
      </c>
      <c r="H440" t="str">
        <f>VLOOKUP(InputData[[#This Row],[PRODUCT ID]],MasterData[],3,0)</f>
        <v>Category05</v>
      </c>
      <c r="I440" t="str">
        <f t="shared" ca="1" si="6"/>
        <v>QC</v>
      </c>
      <c r="J440" t="str">
        <f>VLOOKUP(InputData[[#This Row],[PRODUCT ID]],MasterData[],4,0)</f>
        <v>Kg</v>
      </c>
      <c r="K440" s="1">
        <f>VLOOKUP(InputData[[#This Row],[PRODUCT ID]],MasterData[],5,0)</f>
        <v>67</v>
      </c>
      <c r="L440" s="1">
        <f>VLOOKUP(InputData[[#This Row],[PRODUCT ID]],MasterData[],6,0)</f>
        <v>83.08</v>
      </c>
      <c r="M440" s="1">
        <f>(InputData[[#This Row],[BUYING PRICE]]*InputData[[#This Row],[QUANTITY]])</f>
        <v>402</v>
      </c>
      <c r="N440" s="1">
        <f>(InputData[[#This Row],[SELLING PRICE]]*InputData[[#This Row],[QUANTITY]])*(1-InputData[[#This Row],[DISCOUNT %]])</f>
        <v>498.48</v>
      </c>
      <c r="O440">
        <f>DAY(InputData[[#This Row],[DATE]])</f>
        <v>30</v>
      </c>
      <c r="P440" t="str">
        <f>TEXT(InputData[[#This Row],[DATE]], "mmm")</f>
        <v>Aug</v>
      </c>
      <c r="Q440">
        <f>YEAR(InputData[[#This Row],[DATE]])</f>
        <v>2022</v>
      </c>
    </row>
    <row r="441" spans="1:17" x14ac:dyDescent="0.2">
      <c r="A441" s="8">
        <v>44803</v>
      </c>
      <c r="B441" s="9" t="s">
        <v>58</v>
      </c>
      <c r="C441" s="10">
        <v>5</v>
      </c>
      <c r="D441" s="10" t="s">
        <v>108</v>
      </c>
      <c r="E441" s="10" t="s">
        <v>107</v>
      </c>
      <c r="F441" s="11">
        <v>0</v>
      </c>
      <c r="G441" t="str">
        <f>VLOOKUP(InputData[[#This Row],[PRODUCT ID]],MasterData[],2,0)</f>
        <v>Product25</v>
      </c>
      <c r="H441" t="str">
        <f>VLOOKUP(InputData[[#This Row],[PRODUCT ID]],MasterData[],3,0)</f>
        <v>Category03</v>
      </c>
      <c r="I441" t="str">
        <f t="shared" ca="1" si="6"/>
        <v>ON</v>
      </c>
      <c r="J441" t="str">
        <f>VLOOKUP(InputData[[#This Row],[PRODUCT ID]],MasterData[],4,0)</f>
        <v>No.</v>
      </c>
      <c r="K441" s="1">
        <f>VLOOKUP(InputData[[#This Row],[PRODUCT ID]],MasterData[],5,0)</f>
        <v>7</v>
      </c>
      <c r="L441" s="1">
        <f>VLOOKUP(InputData[[#This Row],[PRODUCT ID]],MasterData[],6,0)</f>
        <v>8.33</v>
      </c>
      <c r="M441" s="1">
        <f>(InputData[[#This Row],[BUYING PRICE]]*InputData[[#This Row],[QUANTITY]])</f>
        <v>35</v>
      </c>
      <c r="N441" s="1">
        <f>(InputData[[#This Row],[SELLING PRICE]]*InputData[[#This Row],[QUANTITY]])*(1-InputData[[#This Row],[DISCOUNT %]])</f>
        <v>41.65</v>
      </c>
      <c r="O441">
        <f>DAY(InputData[[#This Row],[DATE]])</f>
        <v>30</v>
      </c>
      <c r="P441" t="str">
        <f>TEXT(InputData[[#This Row],[DATE]], "mmm")</f>
        <v>Aug</v>
      </c>
      <c r="Q441">
        <f>YEAR(InputData[[#This Row],[DATE]])</f>
        <v>2022</v>
      </c>
    </row>
    <row r="442" spans="1:17" x14ac:dyDescent="0.2">
      <c r="A442" s="8">
        <v>44804</v>
      </c>
      <c r="B442" s="9" t="s">
        <v>37</v>
      </c>
      <c r="C442" s="10">
        <v>13</v>
      </c>
      <c r="D442" s="10" t="s">
        <v>108</v>
      </c>
      <c r="E442" s="10" t="s">
        <v>107</v>
      </c>
      <c r="F442" s="11">
        <v>0</v>
      </c>
      <c r="G442" t="str">
        <f>VLOOKUP(InputData[[#This Row],[PRODUCT ID]],MasterData[],2,0)</f>
        <v>Product15</v>
      </c>
      <c r="H442" t="str">
        <f>VLOOKUP(InputData[[#This Row],[PRODUCT ID]],MasterData[],3,0)</f>
        <v>Category02</v>
      </c>
      <c r="I442" t="str">
        <f t="shared" ca="1" si="6"/>
        <v>BC</v>
      </c>
      <c r="J442" t="str">
        <f>VLOOKUP(InputData[[#This Row],[PRODUCT ID]],MasterData[],4,0)</f>
        <v>No.</v>
      </c>
      <c r="K442" s="1">
        <f>VLOOKUP(InputData[[#This Row],[PRODUCT ID]],MasterData[],5,0)</f>
        <v>12</v>
      </c>
      <c r="L442" s="1">
        <f>VLOOKUP(InputData[[#This Row],[PRODUCT ID]],MasterData[],6,0)</f>
        <v>15.719999999999999</v>
      </c>
      <c r="M442" s="1">
        <f>(InputData[[#This Row],[BUYING PRICE]]*InputData[[#This Row],[QUANTITY]])</f>
        <v>156</v>
      </c>
      <c r="N442" s="1">
        <f>(InputData[[#This Row],[SELLING PRICE]]*InputData[[#This Row],[QUANTITY]])*(1-InputData[[#This Row],[DISCOUNT %]])</f>
        <v>204.35999999999999</v>
      </c>
      <c r="O442">
        <f>DAY(InputData[[#This Row],[DATE]])</f>
        <v>31</v>
      </c>
      <c r="P442" t="str">
        <f>TEXT(InputData[[#This Row],[DATE]], "mmm")</f>
        <v>Aug</v>
      </c>
      <c r="Q442">
        <f>YEAR(InputData[[#This Row],[DATE]])</f>
        <v>2022</v>
      </c>
    </row>
    <row r="443" spans="1:17" x14ac:dyDescent="0.2">
      <c r="A443" s="8">
        <v>44808</v>
      </c>
      <c r="B443" s="9" t="s">
        <v>10</v>
      </c>
      <c r="C443" s="10">
        <v>1</v>
      </c>
      <c r="D443" s="10" t="s">
        <v>108</v>
      </c>
      <c r="E443" s="10" t="s">
        <v>107</v>
      </c>
      <c r="F443" s="11">
        <v>0</v>
      </c>
      <c r="G443" t="str">
        <f>VLOOKUP(InputData[[#This Row],[PRODUCT ID]],MasterData[],2,0)</f>
        <v>Product02</v>
      </c>
      <c r="H443" t="str">
        <f>VLOOKUP(InputData[[#This Row],[PRODUCT ID]],MasterData[],3,0)</f>
        <v>Category01</v>
      </c>
      <c r="I443" t="str">
        <f t="shared" ca="1" si="6"/>
        <v>MB</v>
      </c>
      <c r="J443" t="str">
        <f>VLOOKUP(InputData[[#This Row],[PRODUCT ID]],MasterData[],4,0)</f>
        <v>Kg</v>
      </c>
      <c r="K443" s="1">
        <f>VLOOKUP(InputData[[#This Row],[PRODUCT ID]],MasterData[],5,0)</f>
        <v>105</v>
      </c>
      <c r="L443" s="1">
        <f>VLOOKUP(InputData[[#This Row],[PRODUCT ID]],MasterData[],6,0)</f>
        <v>142.80000000000001</v>
      </c>
      <c r="M443" s="1">
        <f>(InputData[[#This Row],[BUYING PRICE]]*InputData[[#This Row],[QUANTITY]])</f>
        <v>105</v>
      </c>
      <c r="N443" s="1">
        <f>(InputData[[#This Row],[SELLING PRICE]]*InputData[[#This Row],[QUANTITY]])*(1-InputData[[#This Row],[DISCOUNT %]])</f>
        <v>142.80000000000001</v>
      </c>
      <c r="O443">
        <f>DAY(InputData[[#This Row],[DATE]])</f>
        <v>4</v>
      </c>
      <c r="P443" t="str">
        <f>TEXT(InputData[[#This Row],[DATE]], "mmm")</f>
        <v>Sep</v>
      </c>
      <c r="Q443">
        <f>YEAR(InputData[[#This Row],[DATE]])</f>
        <v>2022</v>
      </c>
    </row>
    <row r="444" spans="1:17" x14ac:dyDescent="0.2">
      <c r="A444" s="8">
        <v>44810</v>
      </c>
      <c r="B444" s="9" t="s">
        <v>16</v>
      </c>
      <c r="C444" s="10">
        <v>12</v>
      </c>
      <c r="D444" s="10" t="s">
        <v>105</v>
      </c>
      <c r="E444" s="10" t="s">
        <v>106</v>
      </c>
      <c r="F444" s="11">
        <v>0</v>
      </c>
      <c r="G444" t="str">
        <f>VLOOKUP(InputData[[#This Row],[PRODUCT ID]],MasterData[],2,0)</f>
        <v>Product05</v>
      </c>
      <c r="H444" t="str">
        <f>VLOOKUP(InputData[[#This Row],[PRODUCT ID]],MasterData[],3,0)</f>
        <v>Category01</v>
      </c>
      <c r="I444" t="str">
        <f t="shared" ca="1" si="6"/>
        <v>MB</v>
      </c>
      <c r="J444" t="str">
        <f>VLOOKUP(InputData[[#This Row],[PRODUCT ID]],MasterData[],4,0)</f>
        <v>Ft</v>
      </c>
      <c r="K444" s="1">
        <f>VLOOKUP(InputData[[#This Row],[PRODUCT ID]],MasterData[],5,0)</f>
        <v>133</v>
      </c>
      <c r="L444" s="1">
        <f>VLOOKUP(InputData[[#This Row],[PRODUCT ID]],MasterData[],6,0)</f>
        <v>155.61000000000001</v>
      </c>
      <c r="M444" s="1">
        <f>(InputData[[#This Row],[BUYING PRICE]]*InputData[[#This Row],[QUANTITY]])</f>
        <v>1596</v>
      </c>
      <c r="N444" s="1">
        <f>(InputData[[#This Row],[SELLING PRICE]]*InputData[[#This Row],[QUANTITY]])*(1-InputData[[#This Row],[DISCOUNT %]])</f>
        <v>1867.3200000000002</v>
      </c>
      <c r="O444">
        <f>DAY(InputData[[#This Row],[DATE]])</f>
        <v>6</v>
      </c>
      <c r="P444" t="str">
        <f>TEXT(InputData[[#This Row],[DATE]], "mmm")</f>
        <v>Sep</v>
      </c>
      <c r="Q444">
        <f>YEAR(InputData[[#This Row],[DATE]])</f>
        <v>2022</v>
      </c>
    </row>
    <row r="445" spans="1:17" x14ac:dyDescent="0.2">
      <c r="A445" s="8">
        <v>44813</v>
      </c>
      <c r="B445" s="9" t="s">
        <v>92</v>
      </c>
      <c r="C445" s="10">
        <v>9</v>
      </c>
      <c r="D445" s="10" t="s">
        <v>108</v>
      </c>
      <c r="E445" s="10" t="s">
        <v>106</v>
      </c>
      <c r="F445" s="11">
        <v>0</v>
      </c>
      <c r="G445" t="str">
        <f>VLOOKUP(InputData[[#This Row],[PRODUCT ID]],MasterData[],2,0)</f>
        <v>Product41</v>
      </c>
      <c r="H445" t="str">
        <f>VLOOKUP(InputData[[#This Row],[PRODUCT ID]],MasterData[],3,0)</f>
        <v>Category05</v>
      </c>
      <c r="I445" t="str">
        <f t="shared" ca="1" si="6"/>
        <v>QC</v>
      </c>
      <c r="J445" t="str">
        <f>VLOOKUP(InputData[[#This Row],[PRODUCT ID]],MasterData[],4,0)</f>
        <v>Ft</v>
      </c>
      <c r="K445" s="1">
        <f>VLOOKUP(InputData[[#This Row],[PRODUCT ID]],MasterData[],5,0)</f>
        <v>138</v>
      </c>
      <c r="L445" s="1">
        <f>VLOOKUP(InputData[[#This Row],[PRODUCT ID]],MasterData[],6,0)</f>
        <v>173.88</v>
      </c>
      <c r="M445" s="1">
        <f>(InputData[[#This Row],[BUYING PRICE]]*InputData[[#This Row],[QUANTITY]])</f>
        <v>1242</v>
      </c>
      <c r="N445" s="1">
        <f>(InputData[[#This Row],[SELLING PRICE]]*InputData[[#This Row],[QUANTITY]])*(1-InputData[[#This Row],[DISCOUNT %]])</f>
        <v>1564.92</v>
      </c>
      <c r="O445">
        <f>DAY(InputData[[#This Row],[DATE]])</f>
        <v>9</v>
      </c>
      <c r="P445" t="str">
        <f>TEXT(InputData[[#This Row],[DATE]], "mmm")</f>
        <v>Sep</v>
      </c>
      <c r="Q445">
        <f>YEAR(InputData[[#This Row],[DATE]])</f>
        <v>2022</v>
      </c>
    </row>
    <row r="446" spans="1:17" x14ac:dyDescent="0.2">
      <c r="A446" s="8">
        <v>44813</v>
      </c>
      <c r="B446" s="9" t="s">
        <v>12</v>
      </c>
      <c r="C446" s="10">
        <v>3</v>
      </c>
      <c r="D446" s="10" t="s">
        <v>108</v>
      </c>
      <c r="E446" s="10" t="s">
        <v>106</v>
      </c>
      <c r="F446" s="11">
        <v>0</v>
      </c>
      <c r="G446" t="str">
        <f>VLOOKUP(InputData[[#This Row],[PRODUCT ID]],MasterData[],2,0)</f>
        <v>Product03</v>
      </c>
      <c r="H446" t="str">
        <f>VLOOKUP(InputData[[#This Row],[PRODUCT ID]],MasterData[],3,0)</f>
        <v>Category01</v>
      </c>
      <c r="I446" t="str">
        <f t="shared" ca="1" si="6"/>
        <v>MB</v>
      </c>
      <c r="J446" t="str">
        <f>VLOOKUP(InputData[[#This Row],[PRODUCT ID]],MasterData[],4,0)</f>
        <v>Kg</v>
      </c>
      <c r="K446" s="1">
        <f>VLOOKUP(InputData[[#This Row],[PRODUCT ID]],MasterData[],5,0)</f>
        <v>71</v>
      </c>
      <c r="L446" s="1">
        <f>VLOOKUP(InputData[[#This Row],[PRODUCT ID]],MasterData[],6,0)</f>
        <v>80.94</v>
      </c>
      <c r="M446" s="1">
        <f>(InputData[[#This Row],[BUYING PRICE]]*InputData[[#This Row],[QUANTITY]])</f>
        <v>213</v>
      </c>
      <c r="N446" s="1">
        <f>(InputData[[#This Row],[SELLING PRICE]]*InputData[[#This Row],[QUANTITY]])*(1-InputData[[#This Row],[DISCOUNT %]])</f>
        <v>242.82</v>
      </c>
      <c r="O446">
        <f>DAY(InputData[[#This Row],[DATE]])</f>
        <v>9</v>
      </c>
      <c r="P446" t="str">
        <f>TEXT(InputData[[#This Row],[DATE]], "mmm")</f>
        <v>Sep</v>
      </c>
      <c r="Q446">
        <f>YEAR(InputData[[#This Row],[DATE]])</f>
        <v>2022</v>
      </c>
    </row>
    <row r="447" spans="1:17" x14ac:dyDescent="0.2">
      <c r="A447" s="8">
        <v>44814</v>
      </c>
      <c r="B447" s="9" t="s">
        <v>79</v>
      </c>
      <c r="C447" s="10">
        <v>15</v>
      </c>
      <c r="D447" s="10" t="s">
        <v>106</v>
      </c>
      <c r="E447" s="10" t="s">
        <v>107</v>
      </c>
      <c r="F447" s="11">
        <v>0</v>
      </c>
      <c r="G447" t="str">
        <f>VLOOKUP(InputData[[#This Row],[PRODUCT ID]],MasterData[],2,0)</f>
        <v>Product35</v>
      </c>
      <c r="H447" t="str">
        <f>VLOOKUP(InputData[[#This Row],[PRODUCT ID]],MasterData[],3,0)</f>
        <v>Category04</v>
      </c>
      <c r="I447" t="str">
        <f t="shared" ca="1" si="6"/>
        <v>QC</v>
      </c>
      <c r="J447" t="str">
        <f>VLOOKUP(InputData[[#This Row],[PRODUCT ID]],MasterData[],4,0)</f>
        <v>No.</v>
      </c>
      <c r="K447" s="1">
        <f>VLOOKUP(InputData[[#This Row],[PRODUCT ID]],MasterData[],5,0)</f>
        <v>5</v>
      </c>
      <c r="L447" s="1">
        <f>VLOOKUP(InputData[[#This Row],[PRODUCT ID]],MasterData[],6,0)</f>
        <v>6.7</v>
      </c>
      <c r="M447" s="1">
        <f>(InputData[[#This Row],[BUYING PRICE]]*InputData[[#This Row],[QUANTITY]])</f>
        <v>75</v>
      </c>
      <c r="N447" s="1">
        <f>(InputData[[#This Row],[SELLING PRICE]]*InputData[[#This Row],[QUANTITY]])*(1-InputData[[#This Row],[DISCOUNT %]])</f>
        <v>100.5</v>
      </c>
      <c r="O447">
        <f>DAY(InputData[[#This Row],[DATE]])</f>
        <v>10</v>
      </c>
      <c r="P447" t="str">
        <f>TEXT(InputData[[#This Row],[DATE]], "mmm")</f>
        <v>Sep</v>
      </c>
      <c r="Q447">
        <f>YEAR(InputData[[#This Row],[DATE]])</f>
        <v>2022</v>
      </c>
    </row>
    <row r="448" spans="1:17" x14ac:dyDescent="0.2">
      <c r="A448" s="8">
        <v>44814</v>
      </c>
      <c r="B448" s="9" t="s">
        <v>86</v>
      </c>
      <c r="C448" s="10">
        <v>4</v>
      </c>
      <c r="D448" s="10" t="s">
        <v>108</v>
      </c>
      <c r="E448" s="10" t="s">
        <v>107</v>
      </c>
      <c r="F448" s="11">
        <v>0</v>
      </c>
      <c r="G448" t="str">
        <f>VLOOKUP(InputData[[#This Row],[PRODUCT ID]],MasterData[],2,0)</f>
        <v>Product38</v>
      </c>
      <c r="H448" t="str">
        <f>VLOOKUP(InputData[[#This Row],[PRODUCT ID]],MasterData[],3,0)</f>
        <v>Category05</v>
      </c>
      <c r="I448" t="str">
        <f t="shared" ca="1" si="6"/>
        <v>MB</v>
      </c>
      <c r="J448" t="str">
        <f>VLOOKUP(InputData[[#This Row],[PRODUCT ID]],MasterData[],4,0)</f>
        <v>Kg</v>
      </c>
      <c r="K448" s="1">
        <f>VLOOKUP(InputData[[#This Row],[PRODUCT ID]],MasterData[],5,0)</f>
        <v>72</v>
      </c>
      <c r="L448" s="1">
        <f>VLOOKUP(InputData[[#This Row],[PRODUCT ID]],MasterData[],6,0)</f>
        <v>79.92</v>
      </c>
      <c r="M448" s="1">
        <f>(InputData[[#This Row],[BUYING PRICE]]*InputData[[#This Row],[QUANTITY]])</f>
        <v>288</v>
      </c>
      <c r="N448" s="1">
        <f>(InputData[[#This Row],[SELLING PRICE]]*InputData[[#This Row],[QUANTITY]])*(1-InputData[[#This Row],[DISCOUNT %]])</f>
        <v>319.68</v>
      </c>
      <c r="O448">
        <f>DAY(InputData[[#This Row],[DATE]])</f>
        <v>10</v>
      </c>
      <c r="P448" t="str">
        <f>TEXT(InputData[[#This Row],[DATE]], "mmm")</f>
        <v>Sep</v>
      </c>
      <c r="Q448">
        <f>YEAR(InputData[[#This Row],[DATE]])</f>
        <v>2022</v>
      </c>
    </row>
    <row r="449" spans="1:17" x14ac:dyDescent="0.2">
      <c r="A449" s="8">
        <v>44818</v>
      </c>
      <c r="B449" s="9" t="s">
        <v>67</v>
      </c>
      <c r="C449" s="10">
        <v>3</v>
      </c>
      <c r="D449" s="10" t="s">
        <v>108</v>
      </c>
      <c r="E449" s="10" t="s">
        <v>107</v>
      </c>
      <c r="F449" s="11">
        <v>0</v>
      </c>
      <c r="G449" t="str">
        <f>VLOOKUP(InputData[[#This Row],[PRODUCT ID]],MasterData[],2,0)</f>
        <v>Product29</v>
      </c>
      <c r="H449" t="str">
        <f>VLOOKUP(InputData[[#This Row],[PRODUCT ID]],MasterData[],3,0)</f>
        <v>Category04</v>
      </c>
      <c r="I449" t="str">
        <f t="shared" ca="1" si="6"/>
        <v>QC</v>
      </c>
      <c r="J449" t="str">
        <f>VLOOKUP(InputData[[#This Row],[PRODUCT ID]],MasterData[],4,0)</f>
        <v>Lt</v>
      </c>
      <c r="K449" s="1">
        <f>VLOOKUP(InputData[[#This Row],[PRODUCT ID]],MasterData[],5,0)</f>
        <v>47</v>
      </c>
      <c r="L449" s="1">
        <f>VLOOKUP(InputData[[#This Row],[PRODUCT ID]],MasterData[],6,0)</f>
        <v>53.11</v>
      </c>
      <c r="M449" s="1">
        <f>(InputData[[#This Row],[BUYING PRICE]]*InputData[[#This Row],[QUANTITY]])</f>
        <v>141</v>
      </c>
      <c r="N449" s="1">
        <f>(InputData[[#This Row],[SELLING PRICE]]*InputData[[#This Row],[QUANTITY]])*(1-InputData[[#This Row],[DISCOUNT %]])</f>
        <v>159.32999999999998</v>
      </c>
      <c r="O449">
        <f>DAY(InputData[[#This Row],[DATE]])</f>
        <v>14</v>
      </c>
      <c r="P449" t="str">
        <f>TEXT(InputData[[#This Row],[DATE]], "mmm")</f>
        <v>Sep</v>
      </c>
      <c r="Q449">
        <f>YEAR(InputData[[#This Row],[DATE]])</f>
        <v>2022</v>
      </c>
    </row>
    <row r="450" spans="1:17" x14ac:dyDescent="0.2">
      <c r="A450" s="8">
        <v>44819</v>
      </c>
      <c r="B450" s="9" t="s">
        <v>83</v>
      </c>
      <c r="C450" s="10">
        <v>15</v>
      </c>
      <c r="D450" s="10" t="s">
        <v>106</v>
      </c>
      <c r="E450" s="10" t="s">
        <v>106</v>
      </c>
      <c r="F450" s="11">
        <v>0</v>
      </c>
      <c r="G450" t="str">
        <f>VLOOKUP(InputData[[#This Row],[PRODUCT ID]],MasterData[],2,0)</f>
        <v>Product37</v>
      </c>
      <c r="H450" t="str">
        <f>VLOOKUP(InputData[[#This Row],[PRODUCT ID]],MasterData[],3,0)</f>
        <v>Category05</v>
      </c>
      <c r="I450" t="str">
        <f t="shared" ref="I450:I513" ca="1" si="7">CHOOSE(RANDBETWEEN(1,5),"SK","ON","BC","MB","QC")</f>
        <v>SK</v>
      </c>
      <c r="J450" t="str">
        <f>VLOOKUP(InputData[[#This Row],[PRODUCT ID]],MasterData[],4,0)</f>
        <v>Kg</v>
      </c>
      <c r="K450" s="1">
        <f>VLOOKUP(InputData[[#This Row],[PRODUCT ID]],MasterData[],5,0)</f>
        <v>67</v>
      </c>
      <c r="L450" s="1">
        <f>VLOOKUP(InputData[[#This Row],[PRODUCT ID]],MasterData[],6,0)</f>
        <v>85.76</v>
      </c>
      <c r="M450" s="1">
        <f>(InputData[[#This Row],[BUYING PRICE]]*InputData[[#This Row],[QUANTITY]])</f>
        <v>1005</v>
      </c>
      <c r="N450" s="1">
        <f>(InputData[[#This Row],[SELLING PRICE]]*InputData[[#This Row],[QUANTITY]])*(1-InputData[[#This Row],[DISCOUNT %]])</f>
        <v>1286.4000000000001</v>
      </c>
      <c r="O450">
        <f>DAY(InputData[[#This Row],[DATE]])</f>
        <v>15</v>
      </c>
      <c r="P450" t="str">
        <f>TEXT(InputData[[#This Row],[DATE]], "mmm")</f>
        <v>Sep</v>
      </c>
      <c r="Q450">
        <f>YEAR(InputData[[#This Row],[DATE]])</f>
        <v>2022</v>
      </c>
    </row>
    <row r="451" spans="1:17" x14ac:dyDescent="0.2">
      <c r="A451" s="8">
        <v>44822</v>
      </c>
      <c r="B451" s="9" t="s">
        <v>60</v>
      </c>
      <c r="C451" s="10">
        <v>14</v>
      </c>
      <c r="D451" s="10" t="s">
        <v>106</v>
      </c>
      <c r="E451" s="10" t="s">
        <v>107</v>
      </c>
      <c r="F451" s="11">
        <v>0</v>
      </c>
      <c r="G451" t="str">
        <f>VLOOKUP(InputData[[#This Row],[PRODUCT ID]],MasterData[],2,0)</f>
        <v>Product26</v>
      </c>
      <c r="H451" t="str">
        <f>VLOOKUP(InputData[[#This Row],[PRODUCT ID]],MasterData[],3,0)</f>
        <v>Category04</v>
      </c>
      <c r="I451" t="str">
        <f t="shared" ca="1" si="7"/>
        <v>BC</v>
      </c>
      <c r="J451" t="str">
        <f>VLOOKUP(InputData[[#This Row],[PRODUCT ID]],MasterData[],4,0)</f>
        <v>No.</v>
      </c>
      <c r="K451" s="1">
        <f>VLOOKUP(InputData[[#This Row],[PRODUCT ID]],MasterData[],5,0)</f>
        <v>18</v>
      </c>
      <c r="L451" s="1">
        <f>VLOOKUP(InputData[[#This Row],[PRODUCT ID]],MasterData[],6,0)</f>
        <v>24.66</v>
      </c>
      <c r="M451" s="1">
        <f>(InputData[[#This Row],[BUYING PRICE]]*InputData[[#This Row],[QUANTITY]])</f>
        <v>252</v>
      </c>
      <c r="N451" s="1">
        <f>(InputData[[#This Row],[SELLING PRICE]]*InputData[[#This Row],[QUANTITY]])*(1-InputData[[#This Row],[DISCOUNT %]])</f>
        <v>345.24</v>
      </c>
      <c r="O451">
        <f>DAY(InputData[[#This Row],[DATE]])</f>
        <v>18</v>
      </c>
      <c r="P451" t="str">
        <f>TEXT(InputData[[#This Row],[DATE]], "mmm")</f>
        <v>Sep</v>
      </c>
      <c r="Q451">
        <f>YEAR(InputData[[#This Row],[DATE]])</f>
        <v>2022</v>
      </c>
    </row>
    <row r="452" spans="1:17" x14ac:dyDescent="0.2">
      <c r="A452" s="8">
        <v>44823</v>
      </c>
      <c r="B452" s="9" t="s">
        <v>75</v>
      </c>
      <c r="C452" s="10">
        <v>8</v>
      </c>
      <c r="D452" s="10" t="s">
        <v>105</v>
      </c>
      <c r="E452" s="10" t="s">
        <v>107</v>
      </c>
      <c r="F452" s="11">
        <v>0</v>
      </c>
      <c r="G452" t="str">
        <f>VLOOKUP(InputData[[#This Row],[PRODUCT ID]],MasterData[],2,0)</f>
        <v>Product33</v>
      </c>
      <c r="H452" t="str">
        <f>VLOOKUP(InputData[[#This Row],[PRODUCT ID]],MasterData[],3,0)</f>
        <v>Category04</v>
      </c>
      <c r="I452" t="str">
        <f t="shared" ca="1" si="7"/>
        <v>MB</v>
      </c>
      <c r="J452" t="str">
        <f>VLOOKUP(InputData[[#This Row],[PRODUCT ID]],MasterData[],4,0)</f>
        <v>Kg</v>
      </c>
      <c r="K452" s="1">
        <f>VLOOKUP(InputData[[#This Row],[PRODUCT ID]],MasterData[],5,0)</f>
        <v>95</v>
      </c>
      <c r="L452" s="1">
        <f>VLOOKUP(InputData[[#This Row],[PRODUCT ID]],MasterData[],6,0)</f>
        <v>119.7</v>
      </c>
      <c r="M452" s="1">
        <f>(InputData[[#This Row],[BUYING PRICE]]*InputData[[#This Row],[QUANTITY]])</f>
        <v>760</v>
      </c>
      <c r="N452" s="1">
        <f>(InputData[[#This Row],[SELLING PRICE]]*InputData[[#This Row],[QUANTITY]])*(1-InputData[[#This Row],[DISCOUNT %]])</f>
        <v>957.6</v>
      </c>
      <c r="O452">
        <f>DAY(InputData[[#This Row],[DATE]])</f>
        <v>19</v>
      </c>
      <c r="P452" t="str">
        <f>TEXT(InputData[[#This Row],[DATE]], "mmm")</f>
        <v>Sep</v>
      </c>
      <c r="Q452">
        <f>YEAR(InputData[[#This Row],[DATE]])</f>
        <v>2022</v>
      </c>
    </row>
    <row r="453" spans="1:17" x14ac:dyDescent="0.2">
      <c r="A453" s="8">
        <v>44824</v>
      </c>
      <c r="B453" s="9" t="s">
        <v>75</v>
      </c>
      <c r="C453" s="10">
        <v>6</v>
      </c>
      <c r="D453" s="10" t="s">
        <v>108</v>
      </c>
      <c r="E453" s="10" t="s">
        <v>106</v>
      </c>
      <c r="F453" s="11">
        <v>0</v>
      </c>
      <c r="G453" t="str">
        <f>VLOOKUP(InputData[[#This Row],[PRODUCT ID]],MasterData[],2,0)</f>
        <v>Product33</v>
      </c>
      <c r="H453" t="str">
        <f>VLOOKUP(InputData[[#This Row],[PRODUCT ID]],MasterData[],3,0)</f>
        <v>Category04</v>
      </c>
      <c r="I453" t="str">
        <f t="shared" ca="1" si="7"/>
        <v>MB</v>
      </c>
      <c r="J453" t="str">
        <f>VLOOKUP(InputData[[#This Row],[PRODUCT ID]],MasterData[],4,0)</f>
        <v>Kg</v>
      </c>
      <c r="K453" s="1">
        <f>VLOOKUP(InputData[[#This Row],[PRODUCT ID]],MasterData[],5,0)</f>
        <v>95</v>
      </c>
      <c r="L453" s="1">
        <f>VLOOKUP(InputData[[#This Row],[PRODUCT ID]],MasterData[],6,0)</f>
        <v>119.7</v>
      </c>
      <c r="M453" s="1">
        <f>(InputData[[#This Row],[BUYING PRICE]]*InputData[[#This Row],[QUANTITY]])</f>
        <v>570</v>
      </c>
      <c r="N453" s="1">
        <f>(InputData[[#This Row],[SELLING PRICE]]*InputData[[#This Row],[QUANTITY]])*(1-InputData[[#This Row],[DISCOUNT %]])</f>
        <v>718.2</v>
      </c>
      <c r="O453">
        <f>DAY(InputData[[#This Row],[DATE]])</f>
        <v>20</v>
      </c>
      <c r="P453" t="str">
        <f>TEXT(InputData[[#This Row],[DATE]], "mmm")</f>
        <v>Sep</v>
      </c>
      <c r="Q453">
        <f>YEAR(InputData[[#This Row],[DATE]])</f>
        <v>2022</v>
      </c>
    </row>
    <row r="454" spans="1:17" x14ac:dyDescent="0.2">
      <c r="A454" s="8">
        <v>44824</v>
      </c>
      <c r="B454" s="9" t="s">
        <v>6</v>
      </c>
      <c r="C454" s="10">
        <v>10</v>
      </c>
      <c r="D454" s="10" t="s">
        <v>108</v>
      </c>
      <c r="E454" s="10" t="s">
        <v>106</v>
      </c>
      <c r="F454" s="11">
        <v>0</v>
      </c>
      <c r="G454" t="str">
        <f>VLOOKUP(InputData[[#This Row],[PRODUCT ID]],MasterData[],2,0)</f>
        <v>Product01</v>
      </c>
      <c r="H454" t="str">
        <f>VLOOKUP(InputData[[#This Row],[PRODUCT ID]],MasterData[],3,0)</f>
        <v>Category01</v>
      </c>
      <c r="I454" t="str">
        <f t="shared" ca="1" si="7"/>
        <v>QC</v>
      </c>
      <c r="J454" t="str">
        <f>VLOOKUP(InputData[[#This Row],[PRODUCT ID]],MasterData[],4,0)</f>
        <v>Kg</v>
      </c>
      <c r="K454" s="1">
        <f>VLOOKUP(InputData[[#This Row],[PRODUCT ID]],MasterData[],5,0)</f>
        <v>98</v>
      </c>
      <c r="L454" s="1">
        <f>VLOOKUP(InputData[[#This Row],[PRODUCT ID]],MasterData[],6,0)</f>
        <v>103.88</v>
      </c>
      <c r="M454" s="1">
        <f>(InputData[[#This Row],[BUYING PRICE]]*InputData[[#This Row],[QUANTITY]])</f>
        <v>980</v>
      </c>
      <c r="N454" s="1">
        <f>(InputData[[#This Row],[SELLING PRICE]]*InputData[[#This Row],[QUANTITY]])*(1-InputData[[#This Row],[DISCOUNT %]])</f>
        <v>1038.8</v>
      </c>
      <c r="O454">
        <f>DAY(InputData[[#This Row],[DATE]])</f>
        <v>20</v>
      </c>
      <c r="P454" t="str">
        <f>TEXT(InputData[[#This Row],[DATE]], "mmm")</f>
        <v>Sep</v>
      </c>
      <c r="Q454">
        <f>YEAR(InputData[[#This Row],[DATE]])</f>
        <v>2022</v>
      </c>
    </row>
    <row r="455" spans="1:17" x14ac:dyDescent="0.2">
      <c r="A455" s="8">
        <v>44825</v>
      </c>
      <c r="B455" s="9" t="s">
        <v>43</v>
      </c>
      <c r="C455" s="10">
        <v>14</v>
      </c>
      <c r="D455" s="10" t="s">
        <v>106</v>
      </c>
      <c r="E455" s="10" t="s">
        <v>106</v>
      </c>
      <c r="F455" s="11">
        <v>0</v>
      </c>
      <c r="G455" t="str">
        <f>VLOOKUP(InputData[[#This Row],[PRODUCT ID]],MasterData[],2,0)</f>
        <v>Product18</v>
      </c>
      <c r="H455" t="str">
        <f>VLOOKUP(InputData[[#This Row],[PRODUCT ID]],MasterData[],3,0)</f>
        <v>Category02</v>
      </c>
      <c r="I455" t="str">
        <f t="shared" ca="1" si="7"/>
        <v>MB</v>
      </c>
      <c r="J455" t="str">
        <f>VLOOKUP(InputData[[#This Row],[PRODUCT ID]],MasterData[],4,0)</f>
        <v>No.</v>
      </c>
      <c r="K455" s="1">
        <f>VLOOKUP(InputData[[#This Row],[PRODUCT ID]],MasterData[],5,0)</f>
        <v>37</v>
      </c>
      <c r="L455" s="1">
        <f>VLOOKUP(InputData[[#This Row],[PRODUCT ID]],MasterData[],6,0)</f>
        <v>49.21</v>
      </c>
      <c r="M455" s="1">
        <f>(InputData[[#This Row],[BUYING PRICE]]*InputData[[#This Row],[QUANTITY]])</f>
        <v>518</v>
      </c>
      <c r="N455" s="1">
        <f>(InputData[[#This Row],[SELLING PRICE]]*InputData[[#This Row],[QUANTITY]])*(1-InputData[[#This Row],[DISCOUNT %]])</f>
        <v>688.94</v>
      </c>
      <c r="O455">
        <f>DAY(InputData[[#This Row],[DATE]])</f>
        <v>21</v>
      </c>
      <c r="P455" t="str">
        <f>TEXT(InputData[[#This Row],[DATE]], "mmm")</f>
        <v>Sep</v>
      </c>
      <c r="Q455">
        <f>YEAR(InputData[[#This Row],[DATE]])</f>
        <v>2022</v>
      </c>
    </row>
    <row r="456" spans="1:17" x14ac:dyDescent="0.2">
      <c r="A456" s="8">
        <v>44825</v>
      </c>
      <c r="B456" s="9" t="s">
        <v>60</v>
      </c>
      <c r="C456" s="10">
        <v>5</v>
      </c>
      <c r="D456" s="10" t="s">
        <v>108</v>
      </c>
      <c r="E456" s="10" t="s">
        <v>107</v>
      </c>
      <c r="F456" s="11">
        <v>0</v>
      </c>
      <c r="G456" t="str">
        <f>VLOOKUP(InputData[[#This Row],[PRODUCT ID]],MasterData[],2,0)</f>
        <v>Product26</v>
      </c>
      <c r="H456" t="str">
        <f>VLOOKUP(InputData[[#This Row],[PRODUCT ID]],MasterData[],3,0)</f>
        <v>Category04</v>
      </c>
      <c r="I456" t="str">
        <f t="shared" ca="1" si="7"/>
        <v>QC</v>
      </c>
      <c r="J456" t="str">
        <f>VLOOKUP(InputData[[#This Row],[PRODUCT ID]],MasterData[],4,0)</f>
        <v>No.</v>
      </c>
      <c r="K456" s="1">
        <f>VLOOKUP(InputData[[#This Row],[PRODUCT ID]],MasterData[],5,0)</f>
        <v>18</v>
      </c>
      <c r="L456" s="1">
        <f>VLOOKUP(InputData[[#This Row],[PRODUCT ID]],MasterData[],6,0)</f>
        <v>24.66</v>
      </c>
      <c r="M456" s="1">
        <f>(InputData[[#This Row],[BUYING PRICE]]*InputData[[#This Row],[QUANTITY]])</f>
        <v>90</v>
      </c>
      <c r="N456" s="1">
        <f>(InputData[[#This Row],[SELLING PRICE]]*InputData[[#This Row],[QUANTITY]])*(1-InputData[[#This Row],[DISCOUNT %]])</f>
        <v>123.3</v>
      </c>
      <c r="O456">
        <f>DAY(InputData[[#This Row],[DATE]])</f>
        <v>21</v>
      </c>
      <c r="P456" t="str">
        <f>TEXT(InputData[[#This Row],[DATE]], "mmm")</f>
        <v>Sep</v>
      </c>
      <c r="Q456">
        <f>YEAR(InputData[[#This Row],[DATE]])</f>
        <v>2022</v>
      </c>
    </row>
    <row r="457" spans="1:17" x14ac:dyDescent="0.2">
      <c r="A457" s="8">
        <v>44826</v>
      </c>
      <c r="B457" s="9" t="s">
        <v>96</v>
      </c>
      <c r="C457" s="10">
        <v>12</v>
      </c>
      <c r="D457" s="10" t="s">
        <v>106</v>
      </c>
      <c r="E457" s="10" t="s">
        <v>106</v>
      </c>
      <c r="F457" s="11">
        <v>0</v>
      </c>
      <c r="G457" t="str">
        <f>VLOOKUP(InputData[[#This Row],[PRODUCT ID]],MasterData[],2,0)</f>
        <v>Product43</v>
      </c>
      <c r="H457" t="str">
        <f>VLOOKUP(InputData[[#This Row],[PRODUCT ID]],MasterData[],3,0)</f>
        <v>Category05</v>
      </c>
      <c r="I457" t="str">
        <f t="shared" ca="1" si="7"/>
        <v>QC</v>
      </c>
      <c r="J457" t="str">
        <f>VLOOKUP(InputData[[#This Row],[PRODUCT ID]],MasterData[],4,0)</f>
        <v>Kg</v>
      </c>
      <c r="K457" s="1">
        <f>VLOOKUP(InputData[[#This Row],[PRODUCT ID]],MasterData[],5,0)</f>
        <v>67</v>
      </c>
      <c r="L457" s="1">
        <f>VLOOKUP(InputData[[#This Row],[PRODUCT ID]],MasterData[],6,0)</f>
        <v>83.08</v>
      </c>
      <c r="M457" s="1">
        <f>(InputData[[#This Row],[BUYING PRICE]]*InputData[[#This Row],[QUANTITY]])</f>
        <v>804</v>
      </c>
      <c r="N457" s="1">
        <f>(InputData[[#This Row],[SELLING PRICE]]*InputData[[#This Row],[QUANTITY]])*(1-InputData[[#This Row],[DISCOUNT %]])</f>
        <v>996.96</v>
      </c>
      <c r="O457">
        <f>DAY(InputData[[#This Row],[DATE]])</f>
        <v>22</v>
      </c>
      <c r="P457" t="str">
        <f>TEXT(InputData[[#This Row],[DATE]], "mmm")</f>
        <v>Sep</v>
      </c>
      <c r="Q457">
        <f>YEAR(InputData[[#This Row],[DATE]])</f>
        <v>2022</v>
      </c>
    </row>
    <row r="458" spans="1:17" x14ac:dyDescent="0.2">
      <c r="A458" s="8">
        <v>44827</v>
      </c>
      <c r="B458" s="9" t="s">
        <v>31</v>
      </c>
      <c r="C458" s="10">
        <v>12</v>
      </c>
      <c r="D458" s="10" t="s">
        <v>108</v>
      </c>
      <c r="E458" s="10" t="s">
        <v>106</v>
      </c>
      <c r="F458" s="11">
        <v>0</v>
      </c>
      <c r="G458" t="str">
        <f>VLOOKUP(InputData[[#This Row],[PRODUCT ID]],MasterData[],2,0)</f>
        <v>Product12</v>
      </c>
      <c r="H458" t="str">
        <f>VLOOKUP(InputData[[#This Row],[PRODUCT ID]],MasterData[],3,0)</f>
        <v>Category02</v>
      </c>
      <c r="I458" t="str">
        <f t="shared" ca="1" si="7"/>
        <v>ON</v>
      </c>
      <c r="J458" t="str">
        <f>VLOOKUP(InputData[[#This Row],[PRODUCT ID]],MasterData[],4,0)</f>
        <v>Kg</v>
      </c>
      <c r="K458" s="1">
        <f>VLOOKUP(InputData[[#This Row],[PRODUCT ID]],MasterData[],5,0)</f>
        <v>73</v>
      </c>
      <c r="L458" s="1">
        <f>VLOOKUP(InputData[[#This Row],[PRODUCT ID]],MasterData[],6,0)</f>
        <v>94.17</v>
      </c>
      <c r="M458" s="1">
        <f>(InputData[[#This Row],[BUYING PRICE]]*InputData[[#This Row],[QUANTITY]])</f>
        <v>876</v>
      </c>
      <c r="N458" s="1">
        <f>(InputData[[#This Row],[SELLING PRICE]]*InputData[[#This Row],[QUANTITY]])*(1-InputData[[#This Row],[DISCOUNT %]])</f>
        <v>1130.04</v>
      </c>
      <c r="O458">
        <f>DAY(InputData[[#This Row],[DATE]])</f>
        <v>23</v>
      </c>
      <c r="P458" t="str">
        <f>TEXT(InputData[[#This Row],[DATE]], "mmm")</f>
        <v>Sep</v>
      </c>
      <c r="Q458">
        <f>YEAR(InputData[[#This Row],[DATE]])</f>
        <v>2022</v>
      </c>
    </row>
    <row r="459" spans="1:17" x14ac:dyDescent="0.2">
      <c r="A459" s="8">
        <v>44828</v>
      </c>
      <c r="B459" s="9" t="s">
        <v>73</v>
      </c>
      <c r="C459" s="10">
        <v>14</v>
      </c>
      <c r="D459" s="10" t="s">
        <v>108</v>
      </c>
      <c r="E459" s="10" t="s">
        <v>106</v>
      </c>
      <c r="F459" s="11">
        <v>0</v>
      </c>
      <c r="G459" t="str">
        <f>VLOOKUP(InputData[[#This Row],[PRODUCT ID]],MasterData[],2,0)</f>
        <v>Product32</v>
      </c>
      <c r="H459" t="str">
        <f>VLOOKUP(InputData[[#This Row],[PRODUCT ID]],MasterData[],3,0)</f>
        <v>Category04</v>
      </c>
      <c r="I459" t="str">
        <f t="shared" ca="1" si="7"/>
        <v>QC</v>
      </c>
      <c r="J459" t="str">
        <f>VLOOKUP(InputData[[#This Row],[PRODUCT ID]],MasterData[],4,0)</f>
        <v>Kg</v>
      </c>
      <c r="K459" s="1">
        <f>VLOOKUP(InputData[[#This Row],[PRODUCT ID]],MasterData[],5,0)</f>
        <v>89</v>
      </c>
      <c r="L459" s="1">
        <f>VLOOKUP(InputData[[#This Row],[PRODUCT ID]],MasterData[],6,0)</f>
        <v>117.48</v>
      </c>
      <c r="M459" s="1">
        <f>(InputData[[#This Row],[BUYING PRICE]]*InputData[[#This Row],[QUANTITY]])</f>
        <v>1246</v>
      </c>
      <c r="N459" s="1">
        <f>(InputData[[#This Row],[SELLING PRICE]]*InputData[[#This Row],[QUANTITY]])*(1-InputData[[#This Row],[DISCOUNT %]])</f>
        <v>1644.72</v>
      </c>
      <c r="O459">
        <f>DAY(InputData[[#This Row],[DATE]])</f>
        <v>24</v>
      </c>
      <c r="P459" t="str">
        <f>TEXT(InputData[[#This Row],[DATE]], "mmm")</f>
        <v>Sep</v>
      </c>
      <c r="Q459">
        <f>YEAR(InputData[[#This Row],[DATE]])</f>
        <v>2022</v>
      </c>
    </row>
    <row r="460" spans="1:17" x14ac:dyDescent="0.2">
      <c r="A460" s="8">
        <v>44828</v>
      </c>
      <c r="B460" s="9" t="s">
        <v>73</v>
      </c>
      <c r="C460" s="10">
        <v>8</v>
      </c>
      <c r="D460" s="10" t="s">
        <v>108</v>
      </c>
      <c r="E460" s="10" t="s">
        <v>107</v>
      </c>
      <c r="F460" s="11">
        <v>0</v>
      </c>
      <c r="G460" t="str">
        <f>VLOOKUP(InputData[[#This Row],[PRODUCT ID]],MasterData[],2,0)</f>
        <v>Product32</v>
      </c>
      <c r="H460" t="str">
        <f>VLOOKUP(InputData[[#This Row],[PRODUCT ID]],MasterData[],3,0)</f>
        <v>Category04</v>
      </c>
      <c r="I460" t="str">
        <f t="shared" ca="1" si="7"/>
        <v>MB</v>
      </c>
      <c r="J460" t="str">
        <f>VLOOKUP(InputData[[#This Row],[PRODUCT ID]],MasterData[],4,0)</f>
        <v>Kg</v>
      </c>
      <c r="K460" s="1">
        <f>VLOOKUP(InputData[[#This Row],[PRODUCT ID]],MasterData[],5,0)</f>
        <v>89</v>
      </c>
      <c r="L460" s="1">
        <f>VLOOKUP(InputData[[#This Row],[PRODUCT ID]],MasterData[],6,0)</f>
        <v>117.48</v>
      </c>
      <c r="M460" s="1">
        <f>(InputData[[#This Row],[BUYING PRICE]]*InputData[[#This Row],[QUANTITY]])</f>
        <v>712</v>
      </c>
      <c r="N460" s="1">
        <f>(InputData[[#This Row],[SELLING PRICE]]*InputData[[#This Row],[QUANTITY]])*(1-InputData[[#This Row],[DISCOUNT %]])</f>
        <v>939.84</v>
      </c>
      <c r="O460">
        <f>DAY(InputData[[#This Row],[DATE]])</f>
        <v>24</v>
      </c>
      <c r="P460" t="str">
        <f>TEXT(InputData[[#This Row],[DATE]], "mmm")</f>
        <v>Sep</v>
      </c>
      <c r="Q460">
        <f>YEAR(InputData[[#This Row],[DATE]])</f>
        <v>2022</v>
      </c>
    </row>
    <row r="461" spans="1:17" x14ac:dyDescent="0.2">
      <c r="A461" s="8">
        <v>44831</v>
      </c>
      <c r="B461" s="9" t="s">
        <v>81</v>
      </c>
      <c r="C461" s="10">
        <v>4</v>
      </c>
      <c r="D461" s="10" t="s">
        <v>108</v>
      </c>
      <c r="E461" s="10" t="s">
        <v>107</v>
      </c>
      <c r="F461" s="11">
        <v>0</v>
      </c>
      <c r="G461" t="str">
        <f>VLOOKUP(InputData[[#This Row],[PRODUCT ID]],MasterData[],2,0)</f>
        <v>Product36</v>
      </c>
      <c r="H461" t="str">
        <f>VLOOKUP(InputData[[#This Row],[PRODUCT ID]],MasterData[],3,0)</f>
        <v>Category04</v>
      </c>
      <c r="I461" t="str">
        <f t="shared" ca="1" si="7"/>
        <v>ON</v>
      </c>
      <c r="J461" t="str">
        <f>VLOOKUP(InputData[[#This Row],[PRODUCT ID]],MasterData[],4,0)</f>
        <v>Kg</v>
      </c>
      <c r="K461" s="1">
        <f>VLOOKUP(InputData[[#This Row],[PRODUCT ID]],MasterData[],5,0)</f>
        <v>90</v>
      </c>
      <c r="L461" s="1">
        <f>VLOOKUP(InputData[[#This Row],[PRODUCT ID]],MasterData[],6,0)</f>
        <v>96.3</v>
      </c>
      <c r="M461" s="1">
        <f>(InputData[[#This Row],[BUYING PRICE]]*InputData[[#This Row],[QUANTITY]])</f>
        <v>360</v>
      </c>
      <c r="N461" s="1">
        <f>(InputData[[#This Row],[SELLING PRICE]]*InputData[[#This Row],[QUANTITY]])*(1-InputData[[#This Row],[DISCOUNT %]])</f>
        <v>385.2</v>
      </c>
      <c r="O461">
        <f>DAY(InputData[[#This Row],[DATE]])</f>
        <v>27</v>
      </c>
      <c r="P461" t="str">
        <f>TEXT(InputData[[#This Row],[DATE]], "mmm")</f>
        <v>Sep</v>
      </c>
      <c r="Q461">
        <f>YEAR(InputData[[#This Row],[DATE]])</f>
        <v>2022</v>
      </c>
    </row>
    <row r="462" spans="1:17" x14ac:dyDescent="0.2">
      <c r="A462" s="8">
        <v>44831</v>
      </c>
      <c r="B462" s="9" t="s">
        <v>98</v>
      </c>
      <c r="C462" s="10">
        <v>9</v>
      </c>
      <c r="D462" s="10" t="s">
        <v>108</v>
      </c>
      <c r="E462" s="10" t="s">
        <v>107</v>
      </c>
      <c r="F462" s="11">
        <v>0</v>
      </c>
      <c r="G462" t="str">
        <f>VLOOKUP(InputData[[#This Row],[PRODUCT ID]],MasterData[],2,0)</f>
        <v>Product44</v>
      </c>
      <c r="H462" t="str">
        <f>VLOOKUP(InputData[[#This Row],[PRODUCT ID]],MasterData[],3,0)</f>
        <v>Category05</v>
      </c>
      <c r="I462" t="str">
        <f t="shared" ca="1" si="7"/>
        <v>SK</v>
      </c>
      <c r="J462" t="str">
        <f>VLOOKUP(InputData[[#This Row],[PRODUCT ID]],MasterData[],4,0)</f>
        <v>Kg</v>
      </c>
      <c r="K462" s="1">
        <f>VLOOKUP(InputData[[#This Row],[PRODUCT ID]],MasterData[],5,0)</f>
        <v>76</v>
      </c>
      <c r="L462" s="1">
        <f>VLOOKUP(InputData[[#This Row],[PRODUCT ID]],MasterData[],6,0)</f>
        <v>82.08</v>
      </c>
      <c r="M462" s="1">
        <f>(InputData[[#This Row],[BUYING PRICE]]*InputData[[#This Row],[QUANTITY]])</f>
        <v>684</v>
      </c>
      <c r="N462" s="1">
        <f>(InputData[[#This Row],[SELLING PRICE]]*InputData[[#This Row],[QUANTITY]])*(1-InputData[[#This Row],[DISCOUNT %]])</f>
        <v>738.72</v>
      </c>
      <c r="O462">
        <f>DAY(InputData[[#This Row],[DATE]])</f>
        <v>27</v>
      </c>
      <c r="P462" t="str">
        <f>TEXT(InputData[[#This Row],[DATE]], "mmm")</f>
        <v>Sep</v>
      </c>
      <c r="Q462">
        <f>YEAR(InputData[[#This Row],[DATE]])</f>
        <v>2022</v>
      </c>
    </row>
    <row r="463" spans="1:17" x14ac:dyDescent="0.2">
      <c r="A463" s="8">
        <v>44831</v>
      </c>
      <c r="B463" s="9" t="s">
        <v>86</v>
      </c>
      <c r="C463" s="10">
        <v>3</v>
      </c>
      <c r="D463" s="10" t="s">
        <v>105</v>
      </c>
      <c r="E463" s="10" t="s">
        <v>107</v>
      </c>
      <c r="F463" s="11">
        <v>0</v>
      </c>
      <c r="G463" t="str">
        <f>VLOOKUP(InputData[[#This Row],[PRODUCT ID]],MasterData[],2,0)</f>
        <v>Product38</v>
      </c>
      <c r="H463" t="str">
        <f>VLOOKUP(InputData[[#This Row],[PRODUCT ID]],MasterData[],3,0)</f>
        <v>Category05</v>
      </c>
      <c r="I463" t="str">
        <f t="shared" ca="1" si="7"/>
        <v>SK</v>
      </c>
      <c r="J463" t="str">
        <f>VLOOKUP(InputData[[#This Row],[PRODUCT ID]],MasterData[],4,0)</f>
        <v>Kg</v>
      </c>
      <c r="K463" s="1">
        <f>VLOOKUP(InputData[[#This Row],[PRODUCT ID]],MasterData[],5,0)</f>
        <v>72</v>
      </c>
      <c r="L463" s="1">
        <f>VLOOKUP(InputData[[#This Row],[PRODUCT ID]],MasterData[],6,0)</f>
        <v>79.92</v>
      </c>
      <c r="M463" s="1">
        <f>(InputData[[#This Row],[BUYING PRICE]]*InputData[[#This Row],[QUANTITY]])</f>
        <v>216</v>
      </c>
      <c r="N463" s="1">
        <f>(InputData[[#This Row],[SELLING PRICE]]*InputData[[#This Row],[QUANTITY]])*(1-InputData[[#This Row],[DISCOUNT %]])</f>
        <v>239.76</v>
      </c>
      <c r="O463">
        <f>DAY(InputData[[#This Row],[DATE]])</f>
        <v>27</v>
      </c>
      <c r="P463" t="str">
        <f>TEXT(InputData[[#This Row],[DATE]], "mmm")</f>
        <v>Sep</v>
      </c>
      <c r="Q463">
        <f>YEAR(InputData[[#This Row],[DATE]])</f>
        <v>2022</v>
      </c>
    </row>
    <row r="464" spans="1:17" x14ac:dyDescent="0.2">
      <c r="A464" s="8">
        <v>44833</v>
      </c>
      <c r="B464" s="9" t="s">
        <v>77</v>
      </c>
      <c r="C464" s="10">
        <v>13</v>
      </c>
      <c r="D464" s="10" t="s">
        <v>108</v>
      </c>
      <c r="E464" s="10" t="s">
        <v>106</v>
      </c>
      <c r="F464" s="11">
        <v>0</v>
      </c>
      <c r="G464" t="str">
        <f>VLOOKUP(InputData[[#This Row],[PRODUCT ID]],MasterData[],2,0)</f>
        <v>Product34</v>
      </c>
      <c r="H464" t="str">
        <f>VLOOKUP(InputData[[#This Row],[PRODUCT ID]],MasterData[],3,0)</f>
        <v>Category04</v>
      </c>
      <c r="I464" t="str">
        <f t="shared" ca="1" si="7"/>
        <v>BC</v>
      </c>
      <c r="J464" t="str">
        <f>VLOOKUP(InputData[[#This Row],[PRODUCT ID]],MasterData[],4,0)</f>
        <v>Lt</v>
      </c>
      <c r="K464" s="1">
        <f>VLOOKUP(InputData[[#This Row],[PRODUCT ID]],MasterData[],5,0)</f>
        <v>55</v>
      </c>
      <c r="L464" s="1">
        <f>VLOOKUP(InputData[[#This Row],[PRODUCT ID]],MasterData[],6,0)</f>
        <v>58.3</v>
      </c>
      <c r="M464" s="1">
        <f>(InputData[[#This Row],[BUYING PRICE]]*InputData[[#This Row],[QUANTITY]])</f>
        <v>715</v>
      </c>
      <c r="N464" s="1">
        <f>(InputData[[#This Row],[SELLING PRICE]]*InputData[[#This Row],[QUANTITY]])*(1-InputData[[#This Row],[DISCOUNT %]])</f>
        <v>757.9</v>
      </c>
      <c r="O464">
        <f>DAY(InputData[[#This Row],[DATE]])</f>
        <v>29</v>
      </c>
      <c r="P464" t="str">
        <f>TEXT(InputData[[#This Row],[DATE]], "mmm")</f>
        <v>Sep</v>
      </c>
      <c r="Q464">
        <f>YEAR(InputData[[#This Row],[DATE]])</f>
        <v>2022</v>
      </c>
    </row>
    <row r="465" spans="1:17" x14ac:dyDescent="0.2">
      <c r="A465" s="8">
        <v>44837</v>
      </c>
      <c r="B465" s="9" t="s">
        <v>29</v>
      </c>
      <c r="C465" s="10">
        <v>5</v>
      </c>
      <c r="D465" s="10" t="s">
        <v>108</v>
      </c>
      <c r="E465" s="10" t="s">
        <v>107</v>
      </c>
      <c r="F465" s="11">
        <v>0</v>
      </c>
      <c r="G465" t="str">
        <f>VLOOKUP(InputData[[#This Row],[PRODUCT ID]],MasterData[],2,0)</f>
        <v>Product11</v>
      </c>
      <c r="H465" t="str">
        <f>VLOOKUP(InputData[[#This Row],[PRODUCT ID]],MasterData[],3,0)</f>
        <v>Category02</v>
      </c>
      <c r="I465" t="str">
        <f t="shared" ca="1" si="7"/>
        <v>BC</v>
      </c>
      <c r="J465" t="str">
        <f>VLOOKUP(InputData[[#This Row],[PRODUCT ID]],MasterData[],4,0)</f>
        <v>Lt</v>
      </c>
      <c r="K465" s="1">
        <f>VLOOKUP(InputData[[#This Row],[PRODUCT ID]],MasterData[],5,0)</f>
        <v>44</v>
      </c>
      <c r="L465" s="1">
        <f>VLOOKUP(InputData[[#This Row],[PRODUCT ID]],MasterData[],6,0)</f>
        <v>48.4</v>
      </c>
      <c r="M465" s="1">
        <f>(InputData[[#This Row],[BUYING PRICE]]*InputData[[#This Row],[QUANTITY]])</f>
        <v>220</v>
      </c>
      <c r="N465" s="1">
        <f>(InputData[[#This Row],[SELLING PRICE]]*InputData[[#This Row],[QUANTITY]])*(1-InputData[[#This Row],[DISCOUNT %]])</f>
        <v>242</v>
      </c>
      <c r="O465">
        <f>DAY(InputData[[#This Row],[DATE]])</f>
        <v>3</v>
      </c>
      <c r="P465" t="str">
        <f>TEXT(InputData[[#This Row],[DATE]], "mmm")</f>
        <v>Oct</v>
      </c>
      <c r="Q465">
        <f>YEAR(InputData[[#This Row],[DATE]])</f>
        <v>2022</v>
      </c>
    </row>
    <row r="466" spans="1:17" x14ac:dyDescent="0.2">
      <c r="A466" s="8">
        <v>44838</v>
      </c>
      <c r="B466" s="9" t="s">
        <v>20</v>
      </c>
      <c r="C466" s="10">
        <v>15</v>
      </c>
      <c r="D466" s="10" t="s">
        <v>108</v>
      </c>
      <c r="E466" s="10" t="s">
        <v>106</v>
      </c>
      <c r="F466" s="11">
        <v>0</v>
      </c>
      <c r="G466" t="str">
        <f>VLOOKUP(InputData[[#This Row],[PRODUCT ID]],MasterData[],2,0)</f>
        <v>Product07</v>
      </c>
      <c r="H466" t="str">
        <f>VLOOKUP(InputData[[#This Row],[PRODUCT ID]],MasterData[],3,0)</f>
        <v>Category01</v>
      </c>
      <c r="I466" t="str">
        <f t="shared" ca="1" si="7"/>
        <v>ON</v>
      </c>
      <c r="J466" t="str">
        <f>VLOOKUP(InputData[[#This Row],[PRODUCT ID]],MasterData[],4,0)</f>
        <v>Lt</v>
      </c>
      <c r="K466" s="1">
        <f>VLOOKUP(InputData[[#This Row],[PRODUCT ID]],MasterData[],5,0)</f>
        <v>43</v>
      </c>
      <c r="L466" s="1">
        <f>VLOOKUP(InputData[[#This Row],[PRODUCT ID]],MasterData[],6,0)</f>
        <v>47.730000000000004</v>
      </c>
      <c r="M466" s="1">
        <f>(InputData[[#This Row],[BUYING PRICE]]*InputData[[#This Row],[QUANTITY]])</f>
        <v>645</v>
      </c>
      <c r="N466" s="1">
        <f>(InputData[[#This Row],[SELLING PRICE]]*InputData[[#This Row],[QUANTITY]])*(1-InputData[[#This Row],[DISCOUNT %]])</f>
        <v>715.95</v>
      </c>
      <c r="O466">
        <f>DAY(InputData[[#This Row],[DATE]])</f>
        <v>4</v>
      </c>
      <c r="P466" t="str">
        <f>TEXT(InputData[[#This Row],[DATE]], "mmm")</f>
        <v>Oct</v>
      </c>
      <c r="Q466">
        <f>YEAR(InputData[[#This Row],[DATE]])</f>
        <v>2022</v>
      </c>
    </row>
    <row r="467" spans="1:17" x14ac:dyDescent="0.2">
      <c r="A467" s="8">
        <v>44840</v>
      </c>
      <c r="B467" s="9" t="s">
        <v>79</v>
      </c>
      <c r="C467" s="10">
        <v>1</v>
      </c>
      <c r="D467" s="10" t="s">
        <v>108</v>
      </c>
      <c r="E467" s="10" t="s">
        <v>106</v>
      </c>
      <c r="F467" s="11">
        <v>0</v>
      </c>
      <c r="G467" t="str">
        <f>VLOOKUP(InputData[[#This Row],[PRODUCT ID]],MasterData[],2,0)</f>
        <v>Product35</v>
      </c>
      <c r="H467" t="str">
        <f>VLOOKUP(InputData[[#This Row],[PRODUCT ID]],MasterData[],3,0)</f>
        <v>Category04</v>
      </c>
      <c r="I467" t="str">
        <f t="shared" ca="1" si="7"/>
        <v>MB</v>
      </c>
      <c r="J467" t="str">
        <f>VLOOKUP(InputData[[#This Row],[PRODUCT ID]],MasterData[],4,0)</f>
        <v>No.</v>
      </c>
      <c r="K467" s="1">
        <f>VLOOKUP(InputData[[#This Row],[PRODUCT ID]],MasterData[],5,0)</f>
        <v>5</v>
      </c>
      <c r="L467" s="1">
        <f>VLOOKUP(InputData[[#This Row],[PRODUCT ID]],MasterData[],6,0)</f>
        <v>6.7</v>
      </c>
      <c r="M467" s="1">
        <f>(InputData[[#This Row],[BUYING PRICE]]*InputData[[#This Row],[QUANTITY]])</f>
        <v>5</v>
      </c>
      <c r="N467" s="1">
        <f>(InputData[[#This Row],[SELLING PRICE]]*InputData[[#This Row],[QUANTITY]])*(1-InputData[[#This Row],[DISCOUNT %]])</f>
        <v>6.7</v>
      </c>
      <c r="O467">
        <f>DAY(InputData[[#This Row],[DATE]])</f>
        <v>6</v>
      </c>
      <c r="P467" t="str">
        <f>TEXT(InputData[[#This Row],[DATE]], "mmm")</f>
        <v>Oct</v>
      </c>
      <c r="Q467">
        <f>YEAR(InputData[[#This Row],[DATE]])</f>
        <v>2022</v>
      </c>
    </row>
    <row r="468" spans="1:17" x14ac:dyDescent="0.2">
      <c r="A468" s="8">
        <v>44843</v>
      </c>
      <c r="B468" s="9" t="s">
        <v>86</v>
      </c>
      <c r="C468" s="10">
        <v>14</v>
      </c>
      <c r="D468" s="10" t="s">
        <v>106</v>
      </c>
      <c r="E468" s="10" t="s">
        <v>106</v>
      </c>
      <c r="F468" s="11">
        <v>0</v>
      </c>
      <c r="G468" t="str">
        <f>VLOOKUP(InputData[[#This Row],[PRODUCT ID]],MasterData[],2,0)</f>
        <v>Product38</v>
      </c>
      <c r="H468" t="str">
        <f>VLOOKUP(InputData[[#This Row],[PRODUCT ID]],MasterData[],3,0)</f>
        <v>Category05</v>
      </c>
      <c r="I468" t="str">
        <f t="shared" ca="1" si="7"/>
        <v>QC</v>
      </c>
      <c r="J468" t="str">
        <f>VLOOKUP(InputData[[#This Row],[PRODUCT ID]],MasterData[],4,0)</f>
        <v>Kg</v>
      </c>
      <c r="K468" s="1">
        <f>VLOOKUP(InputData[[#This Row],[PRODUCT ID]],MasterData[],5,0)</f>
        <v>72</v>
      </c>
      <c r="L468" s="1">
        <f>VLOOKUP(InputData[[#This Row],[PRODUCT ID]],MasterData[],6,0)</f>
        <v>79.92</v>
      </c>
      <c r="M468" s="1">
        <f>(InputData[[#This Row],[BUYING PRICE]]*InputData[[#This Row],[QUANTITY]])</f>
        <v>1008</v>
      </c>
      <c r="N468" s="1">
        <f>(InputData[[#This Row],[SELLING PRICE]]*InputData[[#This Row],[QUANTITY]])*(1-InputData[[#This Row],[DISCOUNT %]])</f>
        <v>1118.8800000000001</v>
      </c>
      <c r="O468">
        <f>DAY(InputData[[#This Row],[DATE]])</f>
        <v>9</v>
      </c>
      <c r="P468" t="str">
        <f>TEXT(InputData[[#This Row],[DATE]], "mmm")</f>
        <v>Oct</v>
      </c>
      <c r="Q468">
        <f>YEAR(InputData[[#This Row],[DATE]])</f>
        <v>2022</v>
      </c>
    </row>
    <row r="469" spans="1:17" x14ac:dyDescent="0.2">
      <c r="A469" s="8">
        <v>44844</v>
      </c>
      <c r="B469" s="9" t="s">
        <v>45</v>
      </c>
      <c r="C469" s="10">
        <v>9</v>
      </c>
      <c r="D469" s="10" t="s">
        <v>108</v>
      </c>
      <c r="E469" s="10" t="s">
        <v>106</v>
      </c>
      <c r="F469" s="11">
        <v>0</v>
      </c>
      <c r="G469" t="str">
        <f>VLOOKUP(InputData[[#This Row],[PRODUCT ID]],MasterData[],2,0)</f>
        <v>Product19</v>
      </c>
      <c r="H469" t="str">
        <f>VLOOKUP(InputData[[#This Row],[PRODUCT ID]],MasterData[],3,0)</f>
        <v>Category02</v>
      </c>
      <c r="I469" t="str">
        <f t="shared" ca="1" si="7"/>
        <v>MB</v>
      </c>
      <c r="J469" t="str">
        <f>VLOOKUP(InputData[[#This Row],[PRODUCT ID]],MasterData[],4,0)</f>
        <v>Ft</v>
      </c>
      <c r="K469" s="1">
        <f>VLOOKUP(InputData[[#This Row],[PRODUCT ID]],MasterData[],5,0)</f>
        <v>150</v>
      </c>
      <c r="L469" s="1">
        <f>VLOOKUP(InputData[[#This Row],[PRODUCT ID]],MasterData[],6,0)</f>
        <v>210</v>
      </c>
      <c r="M469" s="1">
        <f>(InputData[[#This Row],[BUYING PRICE]]*InputData[[#This Row],[QUANTITY]])</f>
        <v>1350</v>
      </c>
      <c r="N469" s="1">
        <f>(InputData[[#This Row],[SELLING PRICE]]*InputData[[#This Row],[QUANTITY]])*(1-InputData[[#This Row],[DISCOUNT %]])</f>
        <v>1890</v>
      </c>
      <c r="O469">
        <f>DAY(InputData[[#This Row],[DATE]])</f>
        <v>10</v>
      </c>
      <c r="P469" t="str">
        <f>TEXT(InputData[[#This Row],[DATE]], "mmm")</f>
        <v>Oct</v>
      </c>
      <c r="Q469">
        <f>YEAR(InputData[[#This Row],[DATE]])</f>
        <v>2022</v>
      </c>
    </row>
    <row r="470" spans="1:17" x14ac:dyDescent="0.2">
      <c r="A470" s="8">
        <v>44844</v>
      </c>
      <c r="B470" s="9" t="s">
        <v>98</v>
      </c>
      <c r="C470" s="10">
        <v>12</v>
      </c>
      <c r="D470" s="10" t="s">
        <v>106</v>
      </c>
      <c r="E470" s="10" t="s">
        <v>106</v>
      </c>
      <c r="F470" s="11">
        <v>0</v>
      </c>
      <c r="G470" t="str">
        <f>VLOOKUP(InputData[[#This Row],[PRODUCT ID]],MasterData[],2,0)</f>
        <v>Product44</v>
      </c>
      <c r="H470" t="str">
        <f>VLOOKUP(InputData[[#This Row],[PRODUCT ID]],MasterData[],3,0)</f>
        <v>Category05</v>
      </c>
      <c r="I470" t="str">
        <f t="shared" ca="1" si="7"/>
        <v>BC</v>
      </c>
      <c r="J470" t="str">
        <f>VLOOKUP(InputData[[#This Row],[PRODUCT ID]],MasterData[],4,0)</f>
        <v>Kg</v>
      </c>
      <c r="K470" s="1">
        <f>VLOOKUP(InputData[[#This Row],[PRODUCT ID]],MasterData[],5,0)</f>
        <v>76</v>
      </c>
      <c r="L470" s="1">
        <f>VLOOKUP(InputData[[#This Row],[PRODUCT ID]],MasterData[],6,0)</f>
        <v>82.08</v>
      </c>
      <c r="M470" s="1">
        <f>(InputData[[#This Row],[BUYING PRICE]]*InputData[[#This Row],[QUANTITY]])</f>
        <v>912</v>
      </c>
      <c r="N470" s="1">
        <f>(InputData[[#This Row],[SELLING PRICE]]*InputData[[#This Row],[QUANTITY]])*(1-InputData[[#This Row],[DISCOUNT %]])</f>
        <v>984.96</v>
      </c>
      <c r="O470">
        <f>DAY(InputData[[#This Row],[DATE]])</f>
        <v>10</v>
      </c>
      <c r="P470" t="str">
        <f>TEXT(InputData[[#This Row],[DATE]], "mmm")</f>
        <v>Oct</v>
      </c>
      <c r="Q470">
        <f>YEAR(InputData[[#This Row],[DATE]])</f>
        <v>2022</v>
      </c>
    </row>
    <row r="471" spans="1:17" x14ac:dyDescent="0.2">
      <c r="A471" s="8">
        <v>44845</v>
      </c>
      <c r="B471" s="9" t="s">
        <v>22</v>
      </c>
      <c r="C471" s="10">
        <v>10</v>
      </c>
      <c r="D471" s="10" t="s">
        <v>108</v>
      </c>
      <c r="E471" s="10" t="s">
        <v>106</v>
      </c>
      <c r="F471" s="11">
        <v>0</v>
      </c>
      <c r="G471" t="str">
        <f>VLOOKUP(InputData[[#This Row],[PRODUCT ID]],MasterData[],2,0)</f>
        <v>Product08</v>
      </c>
      <c r="H471" t="str">
        <f>VLOOKUP(InputData[[#This Row],[PRODUCT ID]],MasterData[],3,0)</f>
        <v>Category01</v>
      </c>
      <c r="I471" t="str">
        <f t="shared" ca="1" si="7"/>
        <v>ON</v>
      </c>
      <c r="J471" t="str">
        <f>VLOOKUP(InputData[[#This Row],[PRODUCT ID]],MasterData[],4,0)</f>
        <v>Kg</v>
      </c>
      <c r="K471" s="1">
        <f>VLOOKUP(InputData[[#This Row],[PRODUCT ID]],MasterData[],5,0)</f>
        <v>83</v>
      </c>
      <c r="L471" s="1">
        <f>VLOOKUP(InputData[[#This Row],[PRODUCT ID]],MasterData[],6,0)</f>
        <v>94.62</v>
      </c>
      <c r="M471" s="1">
        <f>(InputData[[#This Row],[BUYING PRICE]]*InputData[[#This Row],[QUANTITY]])</f>
        <v>830</v>
      </c>
      <c r="N471" s="1">
        <f>(InputData[[#This Row],[SELLING PRICE]]*InputData[[#This Row],[QUANTITY]])*(1-InputData[[#This Row],[DISCOUNT %]])</f>
        <v>946.2</v>
      </c>
      <c r="O471">
        <f>DAY(InputData[[#This Row],[DATE]])</f>
        <v>11</v>
      </c>
      <c r="P471" t="str">
        <f>TEXT(InputData[[#This Row],[DATE]], "mmm")</f>
        <v>Oct</v>
      </c>
      <c r="Q471">
        <f>YEAR(InputData[[#This Row],[DATE]])</f>
        <v>2022</v>
      </c>
    </row>
    <row r="472" spans="1:17" x14ac:dyDescent="0.2">
      <c r="A472" s="8">
        <v>44847</v>
      </c>
      <c r="B472" s="9" t="s">
        <v>10</v>
      </c>
      <c r="C472" s="10">
        <v>15</v>
      </c>
      <c r="D472" s="10" t="s">
        <v>106</v>
      </c>
      <c r="E472" s="10" t="s">
        <v>106</v>
      </c>
      <c r="F472" s="11">
        <v>0</v>
      </c>
      <c r="G472" t="str">
        <f>VLOOKUP(InputData[[#This Row],[PRODUCT ID]],MasterData[],2,0)</f>
        <v>Product02</v>
      </c>
      <c r="H472" t="str">
        <f>VLOOKUP(InputData[[#This Row],[PRODUCT ID]],MasterData[],3,0)</f>
        <v>Category01</v>
      </c>
      <c r="I472" t="str">
        <f t="shared" ca="1" si="7"/>
        <v>ON</v>
      </c>
      <c r="J472" t="str">
        <f>VLOOKUP(InputData[[#This Row],[PRODUCT ID]],MasterData[],4,0)</f>
        <v>Kg</v>
      </c>
      <c r="K472" s="1">
        <f>VLOOKUP(InputData[[#This Row],[PRODUCT ID]],MasterData[],5,0)</f>
        <v>105</v>
      </c>
      <c r="L472" s="1">
        <f>VLOOKUP(InputData[[#This Row],[PRODUCT ID]],MasterData[],6,0)</f>
        <v>142.80000000000001</v>
      </c>
      <c r="M472" s="1">
        <f>(InputData[[#This Row],[BUYING PRICE]]*InputData[[#This Row],[QUANTITY]])</f>
        <v>1575</v>
      </c>
      <c r="N472" s="1">
        <f>(InputData[[#This Row],[SELLING PRICE]]*InputData[[#This Row],[QUANTITY]])*(1-InputData[[#This Row],[DISCOUNT %]])</f>
        <v>2142</v>
      </c>
      <c r="O472">
        <f>DAY(InputData[[#This Row],[DATE]])</f>
        <v>13</v>
      </c>
      <c r="P472" t="str">
        <f>TEXT(InputData[[#This Row],[DATE]], "mmm")</f>
        <v>Oct</v>
      </c>
      <c r="Q472">
        <f>YEAR(InputData[[#This Row],[DATE]])</f>
        <v>2022</v>
      </c>
    </row>
    <row r="473" spans="1:17" x14ac:dyDescent="0.2">
      <c r="A473" s="8">
        <v>44848</v>
      </c>
      <c r="B473" s="9" t="s">
        <v>98</v>
      </c>
      <c r="C473" s="10">
        <v>15</v>
      </c>
      <c r="D473" s="10" t="s">
        <v>105</v>
      </c>
      <c r="E473" s="10" t="s">
        <v>106</v>
      </c>
      <c r="F473" s="11">
        <v>0</v>
      </c>
      <c r="G473" t="str">
        <f>VLOOKUP(InputData[[#This Row],[PRODUCT ID]],MasterData[],2,0)</f>
        <v>Product44</v>
      </c>
      <c r="H473" t="str">
        <f>VLOOKUP(InputData[[#This Row],[PRODUCT ID]],MasterData[],3,0)</f>
        <v>Category05</v>
      </c>
      <c r="I473" t="str">
        <f t="shared" ca="1" si="7"/>
        <v>QC</v>
      </c>
      <c r="J473" t="str">
        <f>VLOOKUP(InputData[[#This Row],[PRODUCT ID]],MasterData[],4,0)</f>
        <v>Kg</v>
      </c>
      <c r="K473" s="1">
        <f>VLOOKUP(InputData[[#This Row],[PRODUCT ID]],MasterData[],5,0)</f>
        <v>76</v>
      </c>
      <c r="L473" s="1">
        <f>VLOOKUP(InputData[[#This Row],[PRODUCT ID]],MasterData[],6,0)</f>
        <v>82.08</v>
      </c>
      <c r="M473" s="1">
        <f>(InputData[[#This Row],[BUYING PRICE]]*InputData[[#This Row],[QUANTITY]])</f>
        <v>1140</v>
      </c>
      <c r="N473" s="1">
        <f>(InputData[[#This Row],[SELLING PRICE]]*InputData[[#This Row],[QUANTITY]])*(1-InputData[[#This Row],[DISCOUNT %]])</f>
        <v>1231.2</v>
      </c>
      <c r="O473">
        <f>DAY(InputData[[#This Row],[DATE]])</f>
        <v>14</v>
      </c>
      <c r="P473" t="str">
        <f>TEXT(InputData[[#This Row],[DATE]], "mmm")</f>
        <v>Oct</v>
      </c>
      <c r="Q473">
        <f>YEAR(InputData[[#This Row],[DATE]])</f>
        <v>2022</v>
      </c>
    </row>
    <row r="474" spans="1:17" x14ac:dyDescent="0.2">
      <c r="A474" s="8">
        <v>44849</v>
      </c>
      <c r="B474" s="9" t="s">
        <v>37</v>
      </c>
      <c r="C474" s="10">
        <v>10</v>
      </c>
      <c r="D474" s="10" t="s">
        <v>108</v>
      </c>
      <c r="E474" s="10" t="s">
        <v>107</v>
      </c>
      <c r="F474" s="11">
        <v>0</v>
      </c>
      <c r="G474" t="str">
        <f>VLOOKUP(InputData[[#This Row],[PRODUCT ID]],MasterData[],2,0)</f>
        <v>Product15</v>
      </c>
      <c r="H474" t="str">
        <f>VLOOKUP(InputData[[#This Row],[PRODUCT ID]],MasterData[],3,0)</f>
        <v>Category02</v>
      </c>
      <c r="I474" t="str">
        <f t="shared" ca="1" si="7"/>
        <v>SK</v>
      </c>
      <c r="J474" t="str">
        <f>VLOOKUP(InputData[[#This Row],[PRODUCT ID]],MasterData[],4,0)</f>
        <v>No.</v>
      </c>
      <c r="K474" s="1">
        <f>VLOOKUP(InputData[[#This Row],[PRODUCT ID]],MasterData[],5,0)</f>
        <v>12</v>
      </c>
      <c r="L474" s="1">
        <f>VLOOKUP(InputData[[#This Row],[PRODUCT ID]],MasterData[],6,0)</f>
        <v>15.719999999999999</v>
      </c>
      <c r="M474" s="1">
        <f>(InputData[[#This Row],[BUYING PRICE]]*InputData[[#This Row],[QUANTITY]])</f>
        <v>120</v>
      </c>
      <c r="N474" s="1">
        <f>(InputData[[#This Row],[SELLING PRICE]]*InputData[[#This Row],[QUANTITY]])*(1-InputData[[#This Row],[DISCOUNT %]])</f>
        <v>157.19999999999999</v>
      </c>
      <c r="O474">
        <f>DAY(InputData[[#This Row],[DATE]])</f>
        <v>15</v>
      </c>
      <c r="P474" t="str">
        <f>TEXT(InputData[[#This Row],[DATE]], "mmm")</f>
        <v>Oct</v>
      </c>
      <c r="Q474">
        <f>YEAR(InputData[[#This Row],[DATE]])</f>
        <v>2022</v>
      </c>
    </row>
    <row r="475" spans="1:17" x14ac:dyDescent="0.2">
      <c r="A475" s="8">
        <v>44850</v>
      </c>
      <c r="B475" s="9" t="s">
        <v>81</v>
      </c>
      <c r="C475" s="10">
        <v>3</v>
      </c>
      <c r="D475" s="10" t="s">
        <v>106</v>
      </c>
      <c r="E475" s="10" t="s">
        <v>106</v>
      </c>
      <c r="F475" s="11">
        <v>0</v>
      </c>
      <c r="G475" t="str">
        <f>VLOOKUP(InputData[[#This Row],[PRODUCT ID]],MasterData[],2,0)</f>
        <v>Product36</v>
      </c>
      <c r="H475" t="str">
        <f>VLOOKUP(InputData[[#This Row],[PRODUCT ID]],MasterData[],3,0)</f>
        <v>Category04</v>
      </c>
      <c r="I475" t="str">
        <f t="shared" ca="1" si="7"/>
        <v>MB</v>
      </c>
      <c r="J475" t="str">
        <f>VLOOKUP(InputData[[#This Row],[PRODUCT ID]],MasterData[],4,0)</f>
        <v>Kg</v>
      </c>
      <c r="K475" s="1">
        <f>VLOOKUP(InputData[[#This Row],[PRODUCT ID]],MasterData[],5,0)</f>
        <v>90</v>
      </c>
      <c r="L475" s="1">
        <f>VLOOKUP(InputData[[#This Row],[PRODUCT ID]],MasterData[],6,0)</f>
        <v>96.3</v>
      </c>
      <c r="M475" s="1">
        <f>(InputData[[#This Row],[BUYING PRICE]]*InputData[[#This Row],[QUANTITY]])</f>
        <v>270</v>
      </c>
      <c r="N475" s="1">
        <f>(InputData[[#This Row],[SELLING PRICE]]*InputData[[#This Row],[QUANTITY]])*(1-InputData[[#This Row],[DISCOUNT %]])</f>
        <v>288.89999999999998</v>
      </c>
      <c r="O475">
        <f>DAY(InputData[[#This Row],[DATE]])</f>
        <v>16</v>
      </c>
      <c r="P475" t="str">
        <f>TEXT(InputData[[#This Row],[DATE]], "mmm")</f>
        <v>Oct</v>
      </c>
      <c r="Q475">
        <f>YEAR(InputData[[#This Row],[DATE]])</f>
        <v>2022</v>
      </c>
    </row>
    <row r="476" spans="1:17" x14ac:dyDescent="0.2">
      <c r="A476" s="8">
        <v>44857</v>
      </c>
      <c r="B476" s="9" t="s">
        <v>56</v>
      </c>
      <c r="C476" s="10">
        <v>14</v>
      </c>
      <c r="D476" s="10" t="s">
        <v>106</v>
      </c>
      <c r="E476" s="10" t="s">
        <v>107</v>
      </c>
      <c r="F476" s="11">
        <v>0</v>
      </c>
      <c r="G476" t="str">
        <f>VLOOKUP(InputData[[#This Row],[PRODUCT ID]],MasterData[],2,0)</f>
        <v>Product24</v>
      </c>
      <c r="H476" t="str">
        <f>VLOOKUP(InputData[[#This Row],[PRODUCT ID]],MasterData[],3,0)</f>
        <v>Category03</v>
      </c>
      <c r="I476" t="str">
        <f t="shared" ca="1" si="7"/>
        <v>BC</v>
      </c>
      <c r="J476" t="str">
        <f>VLOOKUP(InputData[[#This Row],[PRODUCT ID]],MasterData[],4,0)</f>
        <v>Ft</v>
      </c>
      <c r="K476" s="1">
        <f>VLOOKUP(InputData[[#This Row],[PRODUCT ID]],MasterData[],5,0)</f>
        <v>144</v>
      </c>
      <c r="L476" s="1">
        <f>VLOOKUP(InputData[[#This Row],[PRODUCT ID]],MasterData[],6,0)</f>
        <v>156.96</v>
      </c>
      <c r="M476" s="1">
        <f>(InputData[[#This Row],[BUYING PRICE]]*InputData[[#This Row],[QUANTITY]])</f>
        <v>2016</v>
      </c>
      <c r="N476" s="1">
        <f>(InputData[[#This Row],[SELLING PRICE]]*InputData[[#This Row],[QUANTITY]])*(1-InputData[[#This Row],[DISCOUNT %]])</f>
        <v>2197.44</v>
      </c>
      <c r="O476">
        <f>DAY(InputData[[#This Row],[DATE]])</f>
        <v>23</v>
      </c>
      <c r="P476" t="str">
        <f>TEXT(InputData[[#This Row],[DATE]], "mmm")</f>
        <v>Oct</v>
      </c>
      <c r="Q476">
        <f>YEAR(InputData[[#This Row],[DATE]])</f>
        <v>2022</v>
      </c>
    </row>
    <row r="477" spans="1:17" x14ac:dyDescent="0.2">
      <c r="A477" s="8">
        <v>44864</v>
      </c>
      <c r="B477" s="9" t="s">
        <v>94</v>
      </c>
      <c r="C477" s="10">
        <v>3</v>
      </c>
      <c r="D477" s="10" t="s">
        <v>108</v>
      </c>
      <c r="E477" s="10" t="s">
        <v>107</v>
      </c>
      <c r="F477" s="11">
        <v>0</v>
      </c>
      <c r="G477" t="str">
        <f>VLOOKUP(InputData[[#This Row],[PRODUCT ID]],MasterData[],2,0)</f>
        <v>Product42</v>
      </c>
      <c r="H477" t="str">
        <f>VLOOKUP(InputData[[#This Row],[PRODUCT ID]],MasterData[],3,0)</f>
        <v>Category05</v>
      </c>
      <c r="I477" t="str">
        <f t="shared" ca="1" si="7"/>
        <v>ON</v>
      </c>
      <c r="J477" t="str">
        <f>VLOOKUP(InputData[[#This Row],[PRODUCT ID]],MasterData[],4,0)</f>
        <v>Ft</v>
      </c>
      <c r="K477" s="1">
        <f>VLOOKUP(InputData[[#This Row],[PRODUCT ID]],MasterData[],5,0)</f>
        <v>120</v>
      </c>
      <c r="L477" s="1">
        <f>VLOOKUP(InputData[[#This Row],[PRODUCT ID]],MasterData[],6,0)</f>
        <v>162</v>
      </c>
      <c r="M477" s="1">
        <f>(InputData[[#This Row],[BUYING PRICE]]*InputData[[#This Row],[QUANTITY]])</f>
        <v>360</v>
      </c>
      <c r="N477" s="1">
        <f>(InputData[[#This Row],[SELLING PRICE]]*InputData[[#This Row],[QUANTITY]])*(1-InputData[[#This Row],[DISCOUNT %]])</f>
        <v>486</v>
      </c>
      <c r="O477">
        <f>DAY(InputData[[#This Row],[DATE]])</f>
        <v>30</v>
      </c>
      <c r="P477" t="str">
        <f>TEXT(InputData[[#This Row],[DATE]], "mmm")</f>
        <v>Oct</v>
      </c>
      <c r="Q477">
        <f>YEAR(InputData[[#This Row],[DATE]])</f>
        <v>2022</v>
      </c>
    </row>
    <row r="478" spans="1:17" x14ac:dyDescent="0.2">
      <c r="A478" s="8">
        <v>44865</v>
      </c>
      <c r="B478" s="9" t="s">
        <v>86</v>
      </c>
      <c r="C478" s="10">
        <v>8</v>
      </c>
      <c r="D478" s="10" t="s">
        <v>108</v>
      </c>
      <c r="E478" s="10" t="s">
        <v>106</v>
      </c>
      <c r="F478" s="11">
        <v>0</v>
      </c>
      <c r="G478" t="str">
        <f>VLOOKUP(InputData[[#This Row],[PRODUCT ID]],MasterData[],2,0)</f>
        <v>Product38</v>
      </c>
      <c r="H478" t="str">
        <f>VLOOKUP(InputData[[#This Row],[PRODUCT ID]],MasterData[],3,0)</f>
        <v>Category05</v>
      </c>
      <c r="I478" t="str">
        <f t="shared" ca="1" si="7"/>
        <v>SK</v>
      </c>
      <c r="J478" t="str">
        <f>VLOOKUP(InputData[[#This Row],[PRODUCT ID]],MasterData[],4,0)</f>
        <v>Kg</v>
      </c>
      <c r="K478" s="1">
        <f>VLOOKUP(InputData[[#This Row],[PRODUCT ID]],MasterData[],5,0)</f>
        <v>72</v>
      </c>
      <c r="L478" s="1">
        <f>VLOOKUP(InputData[[#This Row],[PRODUCT ID]],MasterData[],6,0)</f>
        <v>79.92</v>
      </c>
      <c r="M478" s="1">
        <f>(InputData[[#This Row],[BUYING PRICE]]*InputData[[#This Row],[QUANTITY]])</f>
        <v>576</v>
      </c>
      <c r="N478" s="1">
        <f>(InputData[[#This Row],[SELLING PRICE]]*InputData[[#This Row],[QUANTITY]])*(1-InputData[[#This Row],[DISCOUNT %]])</f>
        <v>639.36</v>
      </c>
      <c r="O478">
        <f>DAY(InputData[[#This Row],[DATE]])</f>
        <v>31</v>
      </c>
      <c r="P478" t="str">
        <f>TEXT(InputData[[#This Row],[DATE]], "mmm")</f>
        <v>Oct</v>
      </c>
      <c r="Q478">
        <f>YEAR(InputData[[#This Row],[DATE]])</f>
        <v>2022</v>
      </c>
    </row>
    <row r="479" spans="1:17" x14ac:dyDescent="0.2">
      <c r="A479" s="8">
        <v>44866</v>
      </c>
      <c r="B479" s="9" t="s">
        <v>31</v>
      </c>
      <c r="C479" s="10">
        <v>15</v>
      </c>
      <c r="D479" s="10" t="s">
        <v>105</v>
      </c>
      <c r="E479" s="10" t="s">
        <v>106</v>
      </c>
      <c r="F479" s="11">
        <v>0</v>
      </c>
      <c r="G479" t="str">
        <f>VLOOKUP(InputData[[#This Row],[PRODUCT ID]],MasterData[],2,0)</f>
        <v>Product12</v>
      </c>
      <c r="H479" t="str">
        <f>VLOOKUP(InputData[[#This Row],[PRODUCT ID]],MasterData[],3,0)</f>
        <v>Category02</v>
      </c>
      <c r="I479" t="str">
        <f t="shared" ca="1" si="7"/>
        <v>BC</v>
      </c>
      <c r="J479" t="str">
        <f>VLOOKUP(InputData[[#This Row],[PRODUCT ID]],MasterData[],4,0)</f>
        <v>Kg</v>
      </c>
      <c r="K479" s="1">
        <f>VLOOKUP(InputData[[#This Row],[PRODUCT ID]],MasterData[],5,0)</f>
        <v>73</v>
      </c>
      <c r="L479" s="1">
        <f>VLOOKUP(InputData[[#This Row],[PRODUCT ID]],MasterData[],6,0)</f>
        <v>94.17</v>
      </c>
      <c r="M479" s="1">
        <f>(InputData[[#This Row],[BUYING PRICE]]*InputData[[#This Row],[QUANTITY]])</f>
        <v>1095</v>
      </c>
      <c r="N479" s="1">
        <f>(InputData[[#This Row],[SELLING PRICE]]*InputData[[#This Row],[QUANTITY]])*(1-InputData[[#This Row],[DISCOUNT %]])</f>
        <v>1412.55</v>
      </c>
      <c r="O479">
        <f>DAY(InputData[[#This Row],[DATE]])</f>
        <v>1</v>
      </c>
      <c r="P479" t="str">
        <f>TEXT(InputData[[#This Row],[DATE]], "mmm")</f>
        <v>Nov</v>
      </c>
      <c r="Q479">
        <f>YEAR(InputData[[#This Row],[DATE]])</f>
        <v>2022</v>
      </c>
    </row>
    <row r="480" spans="1:17" x14ac:dyDescent="0.2">
      <c r="A480" s="8">
        <v>44867</v>
      </c>
      <c r="B480" s="9" t="s">
        <v>37</v>
      </c>
      <c r="C480" s="10">
        <v>15</v>
      </c>
      <c r="D480" s="10" t="s">
        <v>105</v>
      </c>
      <c r="E480" s="10" t="s">
        <v>107</v>
      </c>
      <c r="F480" s="11">
        <v>0</v>
      </c>
      <c r="G480" t="str">
        <f>VLOOKUP(InputData[[#This Row],[PRODUCT ID]],MasterData[],2,0)</f>
        <v>Product15</v>
      </c>
      <c r="H480" t="str">
        <f>VLOOKUP(InputData[[#This Row],[PRODUCT ID]],MasterData[],3,0)</f>
        <v>Category02</v>
      </c>
      <c r="I480" t="str">
        <f t="shared" ca="1" si="7"/>
        <v>ON</v>
      </c>
      <c r="J480" t="str">
        <f>VLOOKUP(InputData[[#This Row],[PRODUCT ID]],MasterData[],4,0)</f>
        <v>No.</v>
      </c>
      <c r="K480" s="1">
        <f>VLOOKUP(InputData[[#This Row],[PRODUCT ID]],MasterData[],5,0)</f>
        <v>12</v>
      </c>
      <c r="L480" s="1">
        <f>VLOOKUP(InputData[[#This Row],[PRODUCT ID]],MasterData[],6,0)</f>
        <v>15.719999999999999</v>
      </c>
      <c r="M480" s="1">
        <f>(InputData[[#This Row],[BUYING PRICE]]*InputData[[#This Row],[QUANTITY]])</f>
        <v>180</v>
      </c>
      <c r="N480" s="1">
        <f>(InputData[[#This Row],[SELLING PRICE]]*InputData[[#This Row],[QUANTITY]])*(1-InputData[[#This Row],[DISCOUNT %]])</f>
        <v>235.79999999999998</v>
      </c>
      <c r="O480">
        <f>DAY(InputData[[#This Row],[DATE]])</f>
        <v>2</v>
      </c>
      <c r="P480" t="str">
        <f>TEXT(InputData[[#This Row],[DATE]], "mmm")</f>
        <v>Nov</v>
      </c>
      <c r="Q480">
        <f>YEAR(InputData[[#This Row],[DATE]])</f>
        <v>2022</v>
      </c>
    </row>
    <row r="481" spans="1:17" x14ac:dyDescent="0.2">
      <c r="A481" s="8">
        <v>44867</v>
      </c>
      <c r="B481" s="9" t="s">
        <v>69</v>
      </c>
      <c r="C481" s="10">
        <v>15</v>
      </c>
      <c r="D481" s="10" t="s">
        <v>108</v>
      </c>
      <c r="E481" s="10" t="s">
        <v>107</v>
      </c>
      <c r="F481" s="11">
        <v>0</v>
      </c>
      <c r="G481" t="str">
        <f>VLOOKUP(InputData[[#This Row],[PRODUCT ID]],MasterData[],2,0)</f>
        <v>Product30</v>
      </c>
      <c r="H481" t="str">
        <f>VLOOKUP(InputData[[#This Row],[PRODUCT ID]],MasterData[],3,0)</f>
        <v>Category04</v>
      </c>
      <c r="I481" t="str">
        <f t="shared" ca="1" si="7"/>
        <v>ON</v>
      </c>
      <c r="J481" t="str">
        <f>VLOOKUP(InputData[[#This Row],[PRODUCT ID]],MasterData[],4,0)</f>
        <v>Ft</v>
      </c>
      <c r="K481" s="1">
        <f>VLOOKUP(InputData[[#This Row],[PRODUCT ID]],MasterData[],5,0)</f>
        <v>148</v>
      </c>
      <c r="L481" s="1">
        <f>VLOOKUP(InputData[[#This Row],[PRODUCT ID]],MasterData[],6,0)</f>
        <v>201.28</v>
      </c>
      <c r="M481" s="1">
        <f>(InputData[[#This Row],[BUYING PRICE]]*InputData[[#This Row],[QUANTITY]])</f>
        <v>2220</v>
      </c>
      <c r="N481" s="1">
        <f>(InputData[[#This Row],[SELLING PRICE]]*InputData[[#This Row],[QUANTITY]])*(1-InputData[[#This Row],[DISCOUNT %]])</f>
        <v>3019.2</v>
      </c>
      <c r="O481">
        <f>DAY(InputData[[#This Row],[DATE]])</f>
        <v>2</v>
      </c>
      <c r="P481" t="str">
        <f>TEXT(InputData[[#This Row],[DATE]], "mmm")</f>
        <v>Nov</v>
      </c>
      <c r="Q481">
        <f>YEAR(InputData[[#This Row],[DATE]])</f>
        <v>2022</v>
      </c>
    </row>
    <row r="482" spans="1:17" x14ac:dyDescent="0.2">
      <c r="A482" s="8">
        <v>44867</v>
      </c>
      <c r="B482" s="9" t="s">
        <v>79</v>
      </c>
      <c r="C482" s="10">
        <v>5</v>
      </c>
      <c r="D482" s="10" t="s">
        <v>108</v>
      </c>
      <c r="E482" s="10" t="s">
        <v>107</v>
      </c>
      <c r="F482" s="11">
        <v>0</v>
      </c>
      <c r="G482" t="str">
        <f>VLOOKUP(InputData[[#This Row],[PRODUCT ID]],MasterData[],2,0)</f>
        <v>Product35</v>
      </c>
      <c r="H482" t="str">
        <f>VLOOKUP(InputData[[#This Row],[PRODUCT ID]],MasterData[],3,0)</f>
        <v>Category04</v>
      </c>
      <c r="I482" t="str">
        <f t="shared" ca="1" si="7"/>
        <v>MB</v>
      </c>
      <c r="J482" t="str">
        <f>VLOOKUP(InputData[[#This Row],[PRODUCT ID]],MasterData[],4,0)</f>
        <v>No.</v>
      </c>
      <c r="K482" s="1">
        <f>VLOOKUP(InputData[[#This Row],[PRODUCT ID]],MasterData[],5,0)</f>
        <v>5</v>
      </c>
      <c r="L482" s="1">
        <f>VLOOKUP(InputData[[#This Row],[PRODUCT ID]],MasterData[],6,0)</f>
        <v>6.7</v>
      </c>
      <c r="M482" s="1">
        <f>(InputData[[#This Row],[BUYING PRICE]]*InputData[[#This Row],[QUANTITY]])</f>
        <v>25</v>
      </c>
      <c r="N482" s="1">
        <f>(InputData[[#This Row],[SELLING PRICE]]*InputData[[#This Row],[QUANTITY]])*(1-InputData[[#This Row],[DISCOUNT %]])</f>
        <v>33.5</v>
      </c>
      <c r="O482">
        <f>DAY(InputData[[#This Row],[DATE]])</f>
        <v>2</v>
      </c>
      <c r="P482" t="str">
        <f>TEXT(InputData[[#This Row],[DATE]], "mmm")</f>
        <v>Nov</v>
      </c>
      <c r="Q482">
        <f>YEAR(InputData[[#This Row],[DATE]])</f>
        <v>2022</v>
      </c>
    </row>
    <row r="483" spans="1:17" x14ac:dyDescent="0.2">
      <c r="A483" s="8">
        <v>44868</v>
      </c>
      <c r="B483" s="9" t="s">
        <v>47</v>
      </c>
      <c r="C483" s="10">
        <v>11</v>
      </c>
      <c r="D483" s="10" t="s">
        <v>106</v>
      </c>
      <c r="E483" s="10" t="s">
        <v>106</v>
      </c>
      <c r="F483" s="11">
        <v>0</v>
      </c>
      <c r="G483" t="str">
        <f>VLOOKUP(InputData[[#This Row],[PRODUCT ID]],MasterData[],2,0)</f>
        <v>Product20</v>
      </c>
      <c r="H483" t="str">
        <f>VLOOKUP(InputData[[#This Row],[PRODUCT ID]],MasterData[],3,0)</f>
        <v>Category03</v>
      </c>
      <c r="I483" t="str">
        <f t="shared" ca="1" si="7"/>
        <v>BC</v>
      </c>
      <c r="J483" t="str">
        <f>VLOOKUP(InputData[[#This Row],[PRODUCT ID]],MasterData[],4,0)</f>
        <v>Lt</v>
      </c>
      <c r="K483" s="1">
        <f>VLOOKUP(InputData[[#This Row],[PRODUCT ID]],MasterData[],5,0)</f>
        <v>61</v>
      </c>
      <c r="L483" s="1">
        <f>VLOOKUP(InputData[[#This Row],[PRODUCT ID]],MasterData[],6,0)</f>
        <v>76.25</v>
      </c>
      <c r="M483" s="1">
        <f>(InputData[[#This Row],[BUYING PRICE]]*InputData[[#This Row],[QUANTITY]])</f>
        <v>671</v>
      </c>
      <c r="N483" s="1">
        <f>(InputData[[#This Row],[SELLING PRICE]]*InputData[[#This Row],[QUANTITY]])*(1-InputData[[#This Row],[DISCOUNT %]])</f>
        <v>838.75</v>
      </c>
      <c r="O483">
        <f>DAY(InputData[[#This Row],[DATE]])</f>
        <v>3</v>
      </c>
      <c r="P483" t="str">
        <f>TEXT(InputData[[#This Row],[DATE]], "mmm")</f>
        <v>Nov</v>
      </c>
      <c r="Q483">
        <f>YEAR(InputData[[#This Row],[DATE]])</f>
        <v>2022</v>
      </c>
    </row>
    <row r="484" spans="1:17" x14ac:dyDescent="0.2">
      <c r="A484" s="8">
        <v>44869</v>
      </c>
      <c r="B484" s="9" t="s">
        <v>22</v>
      </c>
      <c r="C484" s="10">
        <v>10</v>
      </c>
      <c r="D484" s="10" t="s">
        <v>108</v>
      </c>
      <c r="E484" s="10" t="s">
        <v>106</v>
      </c>
      <c r="F484" s="11">
        <v>0</v>
      </c>
      <c r="G484" t="str">
        <f>VLOOKUP(InputData[[#This Row],[PRODUCT ID]],MasterData[],2,0)</f>
        <v>Product08</v>
      </c>
      <c r="H484" t="str">
        <f>VLOOKUP(InputData[[#This Row],[PRODUCT ID]],MasterData[],3,0)</f>
        <v>Category01</v>
      </c>
      <c r="I484" t="str">
        <f t="shared" ca="1" si="7"/>
        <v>ON</v>
      </c>
      <c r="J484" t="str">
        <f>VLOOKUP(InputData[[#This Row],[PRODUCT ID]],MasterData[],4,0)</f>
        <v>Kg</v>
      </c>
      <c r="K484" s="1">
        <f>VLOOKUP(InputData[[#This Row],[PRODUCT ID]],MasterData[],5,0)</f>
        <v>83</v>
      </c>
      <c r="L484" s="1">
        <f>VLOOKUP(InputData[[#This Row],[PRODUCT ID]],MasterData[],6,0)</f>
        <v>94.62</v>
      </c>
      <c r="M484" s="1">
        <f>(InputData[[#This Row],[BUYING PRICE]]*InputData[[#This Row],[QUANTITY]])</f>
        <v>830</v>
      </c>
      <c r="N484" s="1">
        <f>(InputData[[#This Row],[SELLING PRICE]]*InputData[[#This Row],[QUANTITY]])*(1-InputData[[#This Row],[DISCOUNT %]])</f>
        <v>946.2</v>
      </c>
      <c r="O484">
        <f>DAY(InputData[[#This Row],[DATE]])</f>
        <v>4</v>
      </c>
      <c r="P484" t="str">
        <f>TEXT(InputData[[#This Row],[DATE]], "mmm")</f>
        <v>Nov</v>
      </c>
      <c r="Q484">
        <f>YEAR(InputData[[#This Row],[DATE]])</f>
        <v>2022</v>
      </c>
    </row>
    <row r="485" spans="1:17" x14ac:dyDescent="0.2">
      <c r="A485" s="8">
        <v>44870</v>
      </c>
      <c r="B485" s="9" t="s">
        <v>45</v>
      </c>
      <c r="C485" s="10">
        <v>15</v>
      </c>
      <c r="D485" s="10" t="s">
        <v>108</v>
      </c>
      <c r="E485" s="10" t="s">
        <v>107</v>
      </c>
      <c r="F485" s="11">
        <v>0</v>
      </c>
      <c r="G485" t="str">
        <f>VLOOKUP(InputData[[#This Row],[PRODUCT ID]],MasterData[],2,0)</f>
        <v>Product19</v>
      </c>
      <c r="H485" t="str">
        <f>VLOOKUP(InputData[[#This Row],[PRODUCT ID]],MasterData[],3,0)</f>
        <v>Category02</v>
      </c>
      <c r="I485" t="str">
        <f t="shared" ca="1" si="7"/>
        <v>SK</v>
      </c>
      <c r="J485" t="str">
        <f>VLOOKUP(InputData[[#This Row],[PRODUCT ID]],MasterData[],4,0)</f>
        <v>Ft</v>
      </c>
      <c r="K485" s="1">
        <f>VLOOKUP(InputData[[#This Row],[PRODUCT ID]],MasterData[],5,0)</f>
        <v>150</v>
      </c>
      <c r="L485" s="1">
        <f>VLOOKUP(InputData[[#This Row],[PRODUCT ID]],MasterData[],6,0)</f>
        <v>210</v>
      </c>
      <c r="M485" s="1">
        <f>(InputData[[#This Row],[BUYING PRICE]]*InputData[[#This Row],[QUANTITY]])</f>
        <v>2250</v>
      </c>
      <c r="N485" s="1">
        <f>(InputData[[#This Row],[SELLING PRICE]]*InputData[[#This Row],[QUANTITY]])*(1-InputData[[#This Row],[DISCOUNT %]])</f>
        <v>3150</v>
      </c>
      <c r="O485">
        <f>DAY(InputData[[#This Row],[DATE]])</f>
        <v>5</v>
      </c>
      <c r="P485" t="str">
        <f>TEXT(InputData[[#This Row],[DATE]], "mmm")</f>
        <v>Nov</v>
      </c>
      <c r="Q485">
        <f>YEAR(InputData[[#This Row],[DATE]])</f>
        <v>2022</v>
      </c>
    </row>
    <row r="486" spans="1:17" x14ac:dyDescent="0.2">
      <c r="A486" s="8">
        <v>44871</v>
      </c>
      <c r="B486" s="9" t="s">
        <v>96</v>
      </c>
      <c r="C486" s="10">
        <v>13</v>
      </c>
      <c r="D486" s="10" t="s">
        <v>108</v>
      </c>
      <c r="E486" s="10" t="s">
        <v>107</v>
      </c>
      <c r="F486" s="11">
        <v>0</v>
      </c>
      <c r="G486" t="str">
        <f>VLOOKUP(InputData[[#This Row],[PRODUCT ID]],MasterData[],2,0)</f>
        <v>Product43</v>
      </c>
      <c r="H486" t="str">
        <f>VLOOKUP(InputData[[#This Row],[PRODUCT ID]],MasterData[],3,0)</f>
        <v>Category05</v>
      </c>
      <c r="I486" t="str">
        <f t="shared" ca="1" si="7"/>
        <v>ON</v>
      </c>
      <c r="J486" t="str">
        <f>VLOOKUP(InputData[[#This Row],[PRODUCT ID]],MasterData[],4,0)</f>
        <v>Kg</v>
      </c>
      <c r="K486" s="1">
        <f>VLOOKUP(InputData[[#This Row],[PRODUCT ID]],MasterData[],5,0)</f>
        <v>67</v>
      </c>
      <c r="L486" s="1">
        <f>VLOOKUP(InputData[[#This Row],[PRODUCT ID]],MasterData[],6,0)</f>
        <v>83.08</v>
      </c>
      <c r="M486" s="1">
        <f>(InputData[[#This Row],[BUYING PRICE]]*InputData[[#This Row],[QUANTITY]])</f>
        <v>871</v>
      </c>
      <c r="N486" s="1">
        <f>(InputData[[#This Row],[SELLING PRICE]]*InputData[[#This Row],[QUANTITY]])*(1-InputData[[#This Row],[DISCOUNT %]])</f>
        <v>1080.04</v>
      </c>
      <c r="O486">
        <f>DAY(InputData[[#This Row],[DATE]])</f>
        <v>6</v>
      </c>
      <c r="P486" t="str">
        <f>TEXT(InputData[[#This Row],[DATE]], "mmm")</f>
        <v>Nov</v>
      </c>
      <c r="Q486">
        <f>YEAR(InputData[[#This Row],[DATE]])</f>
        <v>2022</v>
      </c>
    </row>
    <row r="487" spans="1:17" x14ac:dyDescent="0.2">
      <c r="A487" s="8">
        <v>44871</v>
      </c>
      <c r="B487" s="9" t="s">
        <v>37</v>
      </c>
      <c r="C487" s="10">
        <v>13</v>
      </c>
      <c r="D487" s="10" t="s">
        <v>106</v>
      </c>
      <c r="E487" s="10" t="s">
        <v>106</v>
      </c>
      <c r="F487" s="11">
        <v>0</v>
      </c>
      <c r="G487" t="str">
        <f>VLOOKUP(InputData[[#This Row],[PRODUCT ID]],MasterData[],2,0)</f>
        <v>Product15</v>
      </c>
      <c r="H487" t="str">
        <f>VLOOKUP(InputData[[#This Row],[PRODUCT ID]],MasterData[],3,0)</f>
        <v>Category02</v>
      </c>
      <c r="I487" t="str">
        <f t="shared" ca="1" si="7"/>
        <v>SK</v>
      </c>
      <c r="J487" t="str">
        <f>VLOOKUP(InputData[[#This Row],[PRODUCT ID]],MasterData[],4,0)</f>
        <v>No.</v>
      </c>
      <c r="K487" s="1">
        <f>VLOOKUP(InputData[[#This Row],[PRODUCT ID]],MasterData[],5,0)</f>
        <v>12</v>
      </c>
      <c r="L487" s="1">
        <f>VLOOKUP(InputData[[#This Row],[PRODUCT ID]],MasterData[],6,0)</f>
        <v>15.719999999999999</v>
      </c>
      <c r="M487" s="1">
        <f>(InputData[[#This Row],[BUYING PRICE]]*InputData[[#This Row],[QUANTITY]])</f>
        <v>156</v>
      </c>
      <c r="N487" s="1">
        <f>(InputData[[#This Row],[SELLING PRICE]]*InputData[[#This Row],[QUANTITY]])*(1-InputData[[#This Row],[DISCOUNT %]])</f>
        <v>204.35999999999999</v>
      </c>
      <c r="O487">
        <f>DAY(InputData[[#This Row],[DATE]])</f>
        <v>6</v>
      </c>
      <c r="P487" t="str">
        <f>TEXT(InputData[[#This Row],[DATE]], "mmm")</f>
        <v>Nov</v>
      </c>
      <c r="Q487">
        <f>YEAR(InputData[[#This Row],[DATE]])</f>
        <v>2022</v>
      </c>
    </row>
    <row r="488" spans="1:17" x14ac:dyDescent="0.2">
      <c r="A488" s="8">
        <v>44871</v>
      </c>
      <c r="B488" s="9" t="s">
        <v>94</v>
      </c>
      <c r="C488" s="10">
        <v>13</v>
      </c>
      <c r="D488" s="10" t="s">
        <v>108</v>
      </c>
      <c r="E488" s="10" t="s">
        <v>107</v>
      </c>
      <c r="F488" s="11">
        <v>0</v>
      </c>
      <c r="G488" t="str">
        <f>VLOOKUP(InputData[[#This Row],[PRODUCT ID]],MasterData[],2,0)</f>
        <v>Product42</v>
      </c>
      <c r="H488" t="str">
        <f>VLOOKUP(InputData[[#This Row],[PRODUCT ID]],MasterData[],3,0)</f>
        <v>Category05</v>
      </c>
      <c r="I488" t="str">
        <f t="shared" ca="1" si="7"/>
        <v>BC</v>
      </c>
      <c r="J488" t="str">
        <f>VLOOKUP(InputData[[#This Row],[PRODUCT ID]],MasterData[],4,0)</f>
        <v>Ft</v>
      </c>
      <c r="K488" s="1">
        <f>VLOOKUP(InputData[[#This Row],[PRODUCT ID]],MasterData[],5,0)</f>
        <v>120</v>
      </c>
      <c r="L488" s="1">
        <f>VLOOKUP(InputData[[#This Row],[PRODUCT ID]],MasterData[],6,0)</f>
        <v>162</v>
      </c>
      <c r="M488" s="1">
        <f>(InputData[[#This Row],[BUYING PRICE]]*InputData[[#This Row],[QUANTITY]])</f>
        <v>1560</v>
      </c>
      <c r="N488" s="1">
        <f>(InputData[[#This Row],[SELLING PRICE]]*InputData[[#This Row],[QUANTITY]])*(1-InputData[[#This Row],[DISCOUNT %]])</f>
        <v>2106</v>
      </c>
      <c r="O488">
        <f>DAY(InputData[[#This Row],[DATE]])</f>
        <v>6</v>
      </c>
      <c r="P488" t="str">
        <f>TEXT(InputData[[#This Row],[DATE]], "mmm")</f>
        <v>Nov</v>
      </c>
      <c r="Q488">
        <f>YEAR(InputData[[#This Row],[DATE]])</f>
        <v>2022</v>
      </c>
    </row>
    <row r="489" spans="1:17" x14ac:dyDescent="0.2">
      <c r="A489" s="8">
        <v>44872</v>
      </c>
      <c r="B489" s="9" t="s">
        <v>90</v>
      </c>
      <c r="C489" s="10">
        <v>13</v>
      </c>
      <c r="D489" s="10" t="s">
        <v>106</v>
      </c>
      <c r="E489" s="10" t="s">
        <v>107</v>
      </c>
      <c r="F489" s="11">
        <v>0</v>
      </c>
      <c r="G489" t="str">
        <f>VLOOKUP(InputData[[#This Row],[PRODUCT ID]],MasterData[],2,0)</f>
        <v>Product40</v>
      </c>
      <c r="H489" t="str">
        <f>VLOOKUP(InputData[[#This Row],[PRODUCT ID]],MasterData[],3,0)</f>
        <v>Category05</v>
      </c>
      <c r="I489" t="str">
        <f t="shared" ca="1" si="7"/>
        <v>BC</v>
      </c>
      <c r="J489" t="str">
        <f>VLOOKUP(InputData[[#This Row],[PRODUCT ID]],MasterData[],4,0)</f>
        <v>Kg</v>
      </c>
      <c r="K489" s="1">
        <f>VLOOKUP(InputData[[#This Row],[PRODUCT ID]],MasterData[],5,0)</f>
        <v>90</v>
      </c>
      <c r="L489" s="1">
        <f>VLOOKUP(InputData[[#This Row],[PRODUCT ID]],MasterData[],6,0)</f>
        <v>115.2</v>
      </c>
      <c r="M489" s="1">
        <f>(InputData[[#This Row],[BUYING PRICE]]*InputData[[#This Row],[QUANTITY]])</f>
        <v>1170</v>
      </c>
      <c r="N489" s="1">
        <f>(InputData[[#This Row],[SELLING PRICE]]*InputData[[#This Row],[QUANTITY]])*(1-InputData[[#This Row],[DISCOUNT %]])</f>
        <v>1497.6000000000001</v>
      </c>
      <c r="O489">
        <f>DAY(InputData[[#This Row],[DATE]])</f>
        <v>7</v>
      </c>
      <c r="P489" t="str">
        <f>TEXT(InputData[[#This Row],[DATE]], "mmm")</f>
        <v>Nov</v>
      </c>
      <c r="Q489">
        <f>YEAR(InputData[[#This Row],[DATE]])</f>
        <v>2022</v>
      </c>
    </row>
    <row r="490" spans="1:17" x14ac:dyDescent="0.2">
      <c r="A490" s="8">
        <v>44873</v>
      </c>
      <c r="B490" s="9" t="s">
        <v>81</v>
      </c>
      <c r="C490" s="10">
        <v>11</v>
      </c>
      <c r="D490" s="10" t="s">
        <v>105</v>
      </c>
      <c r="E490" s="10" t="s">
        <v>107</v>
      </c>
      <c r="F490" s="11">
        <v>0</v>
      </c>
      <c r="G490" t="str">
        <f>VLOOKUP(InputData[[#This Row],[PRODUCT ID]],MasterData[],2,0)</f>
        <v>Product36</v>
      </c>
      <c r="H490" t="str">
        <f>VLOOKUP(InputData[[#This Row],[PRODUCT ID]],MasterData[],3,0)</f>
        <v>Category04</v>
      </c>
      <c r="I490" t="str">
        <f t="shared" ca="1" si="7"/>
        <v>ON</v>
      </c>
      <c r="J490" t="str">
        <f>VLOOKUP(InputData[[#This Row],[PRODUCT ID]],MasterData[],4,0)</f>
        <v>Kg</v>
      </c>
      <c r="K490" s="1">
        <f>VLOOKUP(InputData[[#This Row],[PRODUCT ID]],MasterData[],5,0)</f>
        <v>90</v>
      </c>
      <c r="L490" s="1">
        <f>VLOOKUP(InputData[[#This Row],[PRODUCT ID]],MasterData[],6,0)</f>
        <v>96.3</v>
      </c>
      <c r="M490" s="1">
        <f>(InputData[[#This Row],[BUYING PRICE]]*InputData[[#This Row],[QUANTITY]])</f>
        <v>990</v>
      </c>
      <c r="N490" s="1">
        <f>(InputData[[#This Row],[SELLING PRICE]]*InputData[[#This Row],[QUANTITY]])*(1-InputData[[#This Row],[DISCOUNT %]])</f>
        <v>1059.3</v>
      </c>
      <c r="O490">
        <f>DAY(InputData[[#This Row],[DATE]])</f>
        <v>8</v>
      </c>
      <c r="P490" t="str">
        <f>TEXT(InputData[[#This Row],[DATE]], "mmm")</f>
        <v>Nov</v>
      </c>
      <c r="Q490">
        <f>YEAR(InputData[[#This Row],[DATE]])</f>
        <v>2022</v>
      </c>
    </row>
    <row r="491" spans="1:17" x14ac:dyDescent="0.2">
      <c r="A491" s="8">
        <v>44873</v>
      </c>
      <c r="B491" s="9" t="s">
        <v>45</v>
      </c>
      <c r="C491" s="10">
        <v>10</v>
      </c>
      <c r="D491" s="10" t="s">
        <v>105</v>
      </c>
      <c r="E491" s="10" t="s">
        <v>106</v>
      </c>
      <c r="F491" s="11">
        <v>0</v>
      </c>
      <c r="G491" t="str">
        <f>VLOOKUP(InputData[[#This Row],[PRODUCT ID]],MasterData[],2,0)</f>
        <v>Product19</v>
      </c>
      <c r="H491" t="str">
        <f>VLOOKUP(InputData[[#This Row],[PRODUCT ID]],MasterData[],3,0)</f>
        <v>Category02</v>
      </c>
      <c r="I491" t="str">
        <f t="shared" ca="1" si="7"/>
        <v>QC</v>
      </c>
      <c r="J491" t="str">
        <f>VLOOKUP(InputData[[#This Row],[PRODUCT ID]],MasterData[],4,0)</f>
        <v>Ft</v>
      </c>
      <c r="K491" s="1">
        <f>VLOOKUP(InputData[[#This Row],[PRODUCT ID]],MasterData[],5,0)</f>
        <v>150</v>
      </c>
      <c r="L491" s="1">
        <f>VLOOKUP(InputData[[#This Row],[PRODUCT ID]],MasterData[],6,0)</f>
        <v>210</v>
      </c>
      <c r="M491" s="1">
        <f>(InputData[[#This Row],[BUYING PRICE]]*InputData[[#This Row],[QUANTITY]])</f>
        <v>1500</v>
      </c>
      <c r="N491" s="1">
        <f>(InputData[[#This Row],[SELLING PRICE]]*InputData[[#This Row],[QUANTITY]])*(1-InputData[[#This Row],[DISCOUNT %]])</f>
        <v>2100</v>
      </c>
      <c r="O491">
        <f>DAY(InputData[[#This Row],[DATE]])</f>
        <v>8</v>
      </c>
      <c r="P491" t="str">
        <f>TEXT(InputData[[#This Row],[DATE]], "mmm")</f>
        <v>Nov</v>
      </c>
      <c r="Q491">
        <f>YEAR(InputData[[#This Row],[DATE]])</f>
        <v>2022</v>
      </c>
    </row>
    <row r="492" spans="1:17" x14ac:dyDescent="0.2">
      <c r="A492" s="8">
        <v>44874</v>
      </c>
      <c r="B492" s="9" t="s">
        <v>63</v>
      </c>
      <c r="C492" s="10">
        <v>8</v>
      </c>
      <c r="D492" s="10" t="s">
        <v>106</v>
      </c>
      <c r="E492" s="10" t="s">
        <v>107</v>
      </c>
      <c r="F492" s="11">
        <v>0</v>
      </c>
      <c r="G492" t="str">
        <f>VLOOKUP(InputData[[#This Row],[PRODUCT ID]],MasterData[],2,0)</f>
        <v>Product27</v>
      </c>
      <c r="H492" t="str">
        <f>VLOOKUP(InputData[[#This Row],[PRODUCT ID]],MasterData[],3,0)</f>
        <v>Category04</v>
      </c>
      <c r="I492" t="str">
        <f t="shared" ca="1" si="7"/>
        <v>SK</v>
      </c>
      <c r="J492" t="str">
        <f>VLOOKUP(InputData[[#This Row],[PRODUCT ID]],MasterData[],4,0)</f>
        <v>Lt</v>
      </c>
      <c r="K492" s="1">
        <f>VLOOKUP(InputData[[#This Row],[PRODUCT ID]],MasterData[],5,0)</f>
        <v>48</v>
      </c>
      <c r="L492" s="1">
        <f>VLOOKUP(InputData[[#This Row],[PRODUCT ID]],MasterData[],6,0)</f>
        <v>57.120000000000005</v>
      </c>
      <c r="M492" s="1">
        <f>(InputData[[#This Row],[BUYING PRICE]]*InputData[[#This Row],[QUANTITY]])</f>
        <v>384</v>
      </c>
      <c r="N492" s="1">
        <f>(InputData[[#This Row],[SELLING PRICE]]*InputData[[#This Row],[QUANTITY]])*(1-InputData[[#This Row],[DISCOUNT %]])</f>
        <v>456.96000000000004</v>
      </c>
      <c r="O492">
        <f>DAY(InputData[[#This Row],[DATE]])</f>
        <v>9</v>
      </c>
      <c r="P492" t="str">
        <f>TEXT(InputData[[#This Row],[DATE]], "mmm")</f>
        <v>Nov</v>
      </c>
      <c r="Q492">
        <f>YEAR(InputData[[#This Row],[DATE]])</f>
        <v>2022</v>
      </c>
    </row>
    <row r="493" spans="1:17" x14ac:dyDescent="0.2">
      <c r="A493" s="8">
        <v>44875</v>
      </c>
      <c r="B493" s="9" t="s">
        <v>43</v>
      </c>
      <c r="C493" s="10">
        <v>7</v>
      </c>
      <c r="D493" s="10" t="s">
        <v>108</v>
      </c>
      <c r="E493" s="10" t="s">
        <v>106</v>
      </c>
      <c r="F493" s="11">
        <v>0</v>
      </c>
      <c r="G493" t="str">
        <f>VLOOKUP(InputData[[#This Row],[PRODUCT ID]],MasterData[],2,0)</f>
        <v>Product18</v>
      </c>
      <c r="H493" t="str">
        <f>VLOOKUP(InputData[[#This Row],[PRODUCT ID]],MasterData[],3,0)</f>
        <v>Category02</v>
      </c>
      <c r="I493" t="str">
        <f t="shared" ca="1" si="7"/>
        <v>BC</v>
      </c>
      <c r="J493" t="str">
        <f>VLOOKUP(InputData[[#This Row],[PRODUCT ID]],MasterData[],4,0)</f>
        <v>No.</v>
      </c>
      <c r="K493" s="1">
        <f>VLOOKUP(InputData[[#This Row],[PRODUCT ID]],MasterData[],5,0)</f>
        <v>37</v>
      </c>
      <c r="L493" s="1">
        <f>VLOOKUP(InputData[[#This Row],[PRODUCT ID]],MasterData[],6,0)</f>
        <v>49.21</v>
      </c>
      <c r="M493" s="1">
        <f>(InputData[[#This Row],[BUYING PRICE]]*InputData[[#This Row],[QUANTITY]])</f>
        <v>259</v>
      </c>
      <c r="N493" s="1">
        <f>(InputData[[#This Row],[SELLING PRICE]]*InputData[[#This Row],[QUANTITY]])*(1-InputData[[#This Row],[DISCOUNT %]])</f>
        <v>344.47</v>
      </c>
      <c r="O493">
        <f>DAY(InputData[[#This Row],[DATE]])</f>
        <v>10</v>
      </c>
      <c r="P493" t="str">
        <f>TEXT(InputData[[#This Row],[DATE]], "mmm")</f>
        <v>Nov</v>
      </c>
      <c r="Q493">
        <f>YEAR(InputData[[#This Row],[DATE]])</f>
        <v>2022</v>
      </c>
    </row>
    <row r="494" spans="1:17" x14ac:dyDescent="0.2">
      <c r="A494" s="8">
        <v>44878</v>
      </c>
      <c r="B494" s="9" t="s">
        <v>63</v>
      </c>
      <c r="C494" s="10">
        <v>10</v>
      </c>
      <c r="D494" s="10" t="s">
        <v>105</v>
      </c>
      <c r="E494" s="10" t="s">
        <v>107</v>
      </c>
      <c r="F494" s="11">
        <v>0</v>
      </c>
      <c r="G494" t="str">
        <f>VLOOKUP(InputData[[#This Row],[PRODUCT ID]],MasterData[],2,0)</f>
        <v>Product27</v>
      </c>
      <c r="H494" t="str">
        <f>VLOOKUP(InputData[[#This Row],[PRODUCT ID]],MasterData[],3,0)</f>
        <v>Category04</v>
      </c>
      <c r="I494" t="str">
        <f t="shared" ca="1" si="7"/>
        <v>SK</v>
      </c>
      <c r="J494" t="str">
        <f>VLOOKUP(InputData[[#This Row],[PRODUCT ID]],MasterData[],4,0)</f>
        <v>Lt</v>
      </c>
      <c r="K494" s="1">
        <f>VLOOKUP(InputData[[#This Row],[PRODUCT ID]],MasterData[],5,0)</f>
        <v>48</v>
      </c>
      <c r="L494" s="1">
        <f>VLOOKUP(InputData[[#This Row],[PRODUCT ID]],MasterData[],6,0)</f>
        <v>57.120000000000005</v>
      </c>
      <c r="M494" s="1">
        <f>(InputData[[#This Row],[BUYING PRICE]]*InputData[[#This Row],[QUANTITY]])</f>
        <v>480</v>
      </c>
      <c r="N494" s="1">
        <f>(InputData[[#This Row],[SELLING PRICE]]*InputData[[#This Row],[QUANTITY]])*(1-InputData[[#This Row],[DISCOUNT %]])</f>
        <v>571.20000000000005</v>
      </c>
      <c r="O494">
        <f>DAY(InputData[[#This Row],[DATE]])</f>
        <v>13</v>
      </c>
      <c r="P494" t="str">
        <f>TEXT(InputData[[#This Row],[DATE]], "mmm")</f>
        <v>Nov</v>
      </c>
      <c r="Q494">
        <f>YEAR(InputData[[#This Row],[DATE]])</f>
        <v>2022</v>
      </c>
    </row>
    <row r="495" spans="1:17" x14ac:dyDescent="0.2">
      <c r="A495" s="8">
        <v>44879</v>
      </c>
      <c r="B495" s="9" t="s">
        <v>10</v>
      </c>
      <c r="C495" s="10">
        <v>1</v>
      </c>
      <c r="D495" s="10" t="s">
        <v>108</v>
      </c>
      <c r="E495" s="10" t="s">
        <v>107</v>
      </c>
      <c r="F495" s="11">
        <v>0</v>
      </c>
      <c r="G495" t="str">
        <f>VLOOKUP(InputData[[#This Row],[PRODUCT ID]],MasterData[],2,0)</f>
        <v>Product02</v>
      </c>
      <c r="H495" t="str">
        <f>VLOOKUP(InputData[[#This Row],[PRODUCT ID]],MasterData[],3,0)</f>
        <v>Category01</v>
      </c>
      <c r="I495" t="str">
        <f t="shared" ca="1" si="7"/>
        <v>SK</v>
      </c>
      <c r="J495" t="str">
        <f>VLOOKUP(InputData[[#This Row],[PRODUCT ID]],MasterData[],4,0)</f>
        <v>Kg</v>
      </c>
      <c r="K495" s="1">
        <f>VLOOKUP(InputData[[#This Row],[PRODUCT ID]],MasterData[],5,0)</f>
        <v>105</v>
      </c>
      <c r="L495" s="1">
        <f>VLOOKUP(InputData[[#This Row],[PRODUCT ID]],MasterData[],6,0)</f>
        <v>142.80000000000001</v>
      </c>
      <c r="M495" s="1">
        <f>(InputData[[#This Row],[BUYING PRICE]]*InputData[[#This Row],[QUANTITY]])</f>
        <v>105</v>
      </c>
      <c r="N495" s="1">
        <f>(InputData[[#This Row],[SELLING PRICE]]*InputData[[#This Row],[QUANTITY]])*(1-InputData[[#This Row],[DISCOUNT %]])</f>
        <v>142.80000000000001</v>
      </c>
      <c r="O495">
        <f>DAY(InputData[[#This Row],[DATE]])</f>
        <v>14</v>
      </c>
      <c r="P495" t="str">
        <f>TEXT(InputData[[#This Row],[DATE]], "mmm")</f>
        <v>Nov</v>
      </c>
      <c r="Q495">
        <f>YEAR(InputData[[#This Row],[DATE]])</f>
        <v>2022</v>
      </c>
    </row>
    <row r="496" spans="1:17" x14ac:dyDescent="0.2">
      <c r="A496" s="8">
        <v>44880</v>
      </c>
      <c r="B496" s="9" t="s">
        <v>31</v>
      </c>
      <c r="C496" s="10">
        <v>14</v>
      </c>
      <c r="D496" s="10" t="s">
        <v>108</v>
      </c>
      <c r="E496" s="10" t="s">
        <v>107</v>
      </c>
      <c r="F496" s="11">
        <v>0</v>
      </c>
      <c r="G496" t="str">
        <f>VLOOKUP(InputData[[#This Row],[PRODUCT ID]],MasterData[],2,0)</f>
        <v>Product12</v>
      </c>
      <c r="H496" t="str">
        <f>VLOOKUP(InputData[[#This Row],[PRODUCT ID]],MasterData[],3,0)</f>
        <v>Category02</v>
      </c>
      <c r="I496" t="str">
        <f t="shared" ca="1" si="7"/>
        <v>ON</v>
      </c>
      <c r="J496" t="str">
        <f>VLOOKUP(InputData[[#This Row],[PRODUCT ID]],MasterData[],4,0)</f>
        <v>Kg</v>
      </c>
      <c r="K496" s="1">
        <f>VLOOKUP(InputData[[#This Row],[PRODUCT ID]],MasterData[],5,0)</f>
        <v>73</v>
      </c>
      <c r="L496" s="1">
        <f>VLOOKUP(InputData[[#This Row],[PRODUCT ID]],MasterData[],6,0)</f>
        <v>94.17</v>
      </c>
      <c r="M496" s="1">
        <f>(InputData[[#This Row],[BUYING PRICE]]*InputData[[#This Row],[QUANTITY]])</f>
        <v>1022</v>
      </c>
      <c r="N496" s="1">
        <f>(InputData[[#This Row],[SELLING PRICE]]*InputData[[#This Row],[QUANTITY]])*(1-InputData[[#This Row],[DISCOUNT %]])</f>
        <v>1318.38</v>
      </c>
      <c r="O496">
        <f>DAY(InputData[[#This Row],[DATE]])</f>
        <v>15</v>
      </c>
      <c r="P496" t="str">
        <f>TEXT(InputData[[#This Row],[DATE]], "mmm")</f>
        <v>Nov</v>
      </c>
      <c r="Q496">
        <f>YEAR(InputData[[#This Row],[DATE]])</f>
        <v>2022</v>
      </c>
    </row>
    <row r="497" spans="1:17" x14ac:dyDescent="0.2">
      <c r="A497" s="8">
        <v>44881</v>
      </c>
      <c r="B497" s="9" t="s">
        <v>41</v>
      </c>
      <c r="C497" s="10">
        <v>8</v>
      </c>
      <c r="D497" s="10" t="s">
        <v>106</v>
      </c>
      <c r="E497" s="10" t="s">
        <v>106</v>
      </c>
      <c r="F497" s="11">
        <v>0</v>
      </c>
      <c r="G497" t="str">
        <f>VLOOKUP(InputData[[#This Row],[PRODUCT ID]],MasterData[],2,0)</f>
        <v>Product17</v>
      </c>
      <c r="H497" t="str">
        <f>VLOOKUP(InputData[[#This Row],[PRODUCT ID]],MasterData[],3,0)</f>
        <v>Category02</v>
      </c>
      <c r="I497" t="str">
        <f t="shared" ca="1" si="7"/>
        <v>ON</v>
      </c>
      <c r="J497" t="str">
        <f>VLOOKUP(InputData[[#This Row],[PRODUCT ID]],MasterData[],4,0)</f>
        <v>Ft</v>
      </c>
      <c r="K497" s="1">
        <f>VLOOKUP(InputData[[#This Row],[PRODUCT ID]],MasterData[],5,0)</f>
        <v>134</v>
      </c>
      <c r="L497" s="1">
        <f>VLOOKUP(InputData[[#This Row],[PRODUCT ID]],MasterData[],6,0)</f>
        <v>156.78</v>
      </c>
      <c r="M497" s="1">
        <f>(InputData[[#This Row],[BUYING PRICE]]*InputData[[#This Row],[QUANTITY]])</f>
        <v>1072</v>
      </c>
      <c r="N497" s="1">
        <f>(InputData[[#This Row],[SELLING PRICE]]*InputData[[#This Row],[QUANTITY]])*(1-InputData[[#This Row],[DISCOUNT %]])</f>
        <v>1254.24</v>
      </c>
      <c r="O497">
        <f>DAY(InputData[[#This Row],[DATE]])</f>
        <v>16</v>
      </c>
      <c r="P497" t="str">
        <f>TEXT(InputData[[#This Row],[DATE]], "mmm")</f>
        <v>Nov</v>
      </c>
      <c r="Q497">
        <f>YEAR(InputData[[#This Row],[DATE]])</f>
        <v>2022</v>
      </c>
    </row>
    <row r="498" spans="1:17" x14ac:dyDescent="0.2">
      <c r="A498" s="8">
        <v>44883</v>
      </c>
      <c r="B498" s="9" t="s">
        <v>77</v>
      </c>
      <c r="C498" s="10">
        <v>8</v>
      </c>
      <c r="D498" s="10" t="s">
        <v>108</v>
      </c>
      <c r="E498" s="10" t="s">
        <v>107</v>
      </c>
      <c r="F498" s="11">
        <v>0</v>
      </c>
      <c r="G498" t="str">
        <f>VLOOKUP(InputData[[#This Row],[PRODUCT ID]],MasterData[],2,0)</f>
        <v>Product34</v>
      </c>
      <c r="H498" t="str">
        <f>VLOOKUP(InputData[[#This Row],[PRODUCT ID]],MasterData[],3,0)</f>
        <v>Category04</v>
      </c>
      <c r="I498" t="str">
        <f t="shared" ca="1" si="7"/>
        <v>MB</v>
      </c>
      <c r="J498" t="str">
        <f>VLOOKUP(InputData[[#This Row],[PRODUCT ID]],MasterData[],4,0)</f>
        <v>Lt</v>
      </c>
      <c r="K498" s="1">
        <f>VLOOKUP(InputData[[#This Row],[PRODUCT ID]],MasterData[],5,0)</f>
        <v>55</v>
      </c>
      <c r="L498" s="1">
        <f>VLOOKUP(InputData[[#This Row],[PRODUCT ID]],MasterData[],6,0)</f>
        <v>58.3</v>
      </c>
      <c r="M498" s="1">
        <f>(InputData[[#This Row],[BUYING PRICE]]*InputData[[#This Row],[QUANTITY]])</f>
        <v>440</v>
      </c>
      <c r="N498" s="1">
        <f>(InputData[[#This Row],[SELLING PRICE]]*InputData[[#This Row],[QUANTITY]])*(1-InputData[[#This Row],[DISCOUNT %]])</f>
        <v>466.4</v>
      </c>
      <c r="O498">
        <f>DAY(InputData[[#This Row],[DATE]])</f>
        <v>18</v>
      </c>
      <c r="P498" t="str">
        <f>TEXT(InputData[[#This Row],[DATE]], "mmm")</f>
        <v>Nov</v>
      </c>
      <c r="Q498">
        <f>YEAR(InputData[[#This Row],[DATE]])</f>
        <v>2022</v>
      </c>
    </row>
    <row r="499" spans="1:17" x14ac:dyDescent="0.2">
      <c r="A499" s="8">
        <v>44886</v>
      </c>
      <c r="B499" s="9" t="s">
        <v>47</v>
      </c>
      <c r="C499" s="10">
        <v>6</v>
      </c>
      <c r="D499" s="10" t="s">
        <v>108</v>
      </c>
      <c r="E499" s="10" t="s">
        <v>107</v>
      </c>
      <c r="F499" s="11">
        <v>0</v>
      </c>
      <c r="G499" t="str">
        <f>VLOOKUP(InputData[[#This Row],[PRODUCT ID]],MasterData[],2,0)</f>
        <v>Product20</v>
      </c>
      <c r="H499" t="str">
        <f>VLOOKUP(InputData[[#This Row],[PRODUCT ID]],MasterData[],3,0)</f>
        <v>Category03</v>
      </c>
      <c r="I499" t="str">
        <f t="shared" ca="1" si="7"/>
        <v>BC</v>
      </c>
      <c r="J499" t="str">
        <f>VLOOKUP(InputData[[#This Row],[PRODUCT ID]],MasterData[],4,0)</f>
        <v>Lt</v>
      </c>
      <c r="K499" s="1">
        <f>VLOOKUP(InputData[[#This Row],[PRODUCT ID]],MasterData[],5,0)</f>
        <v>61</v>
      </c>
      <c r="L499" s="1">
        <f>VLOOKUP(InputData[[#This Row],[PRODUCT ID]],MasterData[],6,0)</f>
        <v>76.25</v>
      </c>
      <c r="M499" s="1">
        <f>(InputData[[#This Row],[BUYING PRICE]]*InputData[[#This Row],[QUANTITY]])</f>
        <v>366</v>
      </c>
      <c r="N499" s="1">
        <f>(InputData[[#This Row],[SELLING PRICE]]*InputData[[#This Row],[QUANTITY]])*(1-InputData[[#This Row],[DISCOUNT %]])</f>
        <v>457.5</v>
      </c>
      <c r="O499">
        <f>DAY(InputData[[#This Row],[DATE]])</f>
        <v>21</v>
      </c>
      <c r="P499" t="str">
        <f>TEXT(InputData[[#This Row],[DATE]], "mmm")</f>
        <v>Nov</v>
      </c>
      <c r="Q499">
        <f>YEAR(InputData[[#This Row],[DATE]])</f>
        <v>2022</v>
      </c>
    </row>
    <row r="500" spans="1:17" x14ac:dyDescent="0.2">
      <c r="A500" s="8">
        <v>44888</v>
      </c>
      <c r="B500" s="9" t="s">
        <v>81</v>
      </c>
      <c r="C500" s="10">
        <v>12</v>
      </c>
      <c r="D500" s="10" t="s">
        <v>106</v>
      </c>
      <c r="E500" s="10" t="s">
        <v>106</v>
      </c>
      <c r="F500" s="11">
        <v>0</v>
      </c>
      <c r="G500" t="str">
        <f>VLOOKUP(InputData[[#This Row],[PRODUCT ID]],MasterData[],2,0)</f>
        <v>Product36</v>
      </c>
      <c r="H500" t="str">
        <f>VLOOKUP(InputData[[#This Row],[PRODUCT ID]],MasterData[],3,0)</f>
        <v>Category04</v>
      </c>
      <c r="I500" t="str">
        <f t="shared" ca="1" si="7"/>
        <v>ON</v>
      </c>
      <c r="J500" t="str">
        <f>VLOOKUP(InputData[[#This Row],[PRODUCT ID]],MasterData[],4,0)</f>
        <v>Kg</v>
      </c>
      <c r="K500" s="1">
        <f>VLOOKUP(InputData[[#This Row],[PRODUCT ID]],MasterData[],5,0)</f>
        <v>90</v>
      </c>
      <c r="L500" s="1">
        <f>VLOOKUP(InputData[[#This Row],[PRODUCT ID]],MasterData[],6,0)</f>
        <v>96.3</v>
      </c>
      <c r="M500" s="1">
        <f>(InputData[[#This Row],[BUYING PRICE]]*InputData[[#This Row],[QUANTITY]])</f>
        <v>1080</v>
      </c>
      <c r="N500" s="1">
        <f>(InputData[[#This Row],[SELLING PRICE]]*InputData[[#This Row],[QUANTITY]])*(1-InputData[[#This Row],[DISCOUNT %]])</f>
        <v>1155.5999999999999</v>
      </c>
      <c r="O500">
        <f>DAY(InputData[[#This Row],[DATE]])</f>
        <v>23</v>
      </c>
      <c r="P500" t="str">
        <f>TEXT(InputData[[#This Row],[DATE]], "mmm")</f>
        <v>Nov</v>
      </c>
      <c r="Q500">
        <f>YEAR(InputData[[#This Row],[DATE]])</f>
        <v>2022</v>
      </c>
    </row>
    <row r="501" spans="1:17" x14ac:dyDescent="0.2">
      <c r="A501" s="8">
        <v>44890</v>
      </c>
      <c r="B501" s="9" t="s">
        <v>14</v>
      </c>
      <c r="C501" s="10">
        <v>5</v>
      </c>
      <c r="D501" s="10" t="s">
        <v>108</v>
      </c>
      <c r="E501" s="10" t="s">
        <v>107</v>
      </c>
      <c r="F501" s="11">
        <v>0</v>
      </c>
      <c r="G501" t="str">
        <f>VLOOKUP(InputData[[#This Row],[PRODUCT ID]],MasterData[],2,0)</f>
        <v>Product04</v>
      </c>
      <c r="H501" t="str">
        <f>VLOOKUP(InputData[[#This Row],[PRODUCT ID]],MasterData[],3,0)</f>
        <v>Category01</v>
      </c>
      <c r="I501" t="str">
        <f t="shared" ca="1" si="7"/>
        <v>SK</v>
      </c>
      <c r="J501" t="str">
        <f>VLOOKUP(InputData[[#This Row],[PRODUCT ID]],MasterData[],4,0)</f>
        <v>Lt</v>
      </c>
      <c r="K501" s="1">
        <f>VLOOKUP(InputData[[#This Row],[PRODUCT ID]],MasterData[],5,0)</f>
        <v>44</v>
      </c>
      <c r="L501" s="1">
        <f>VLOOKUP(InputData[[#This Row],[PRODUCT ID]],MasterData[],6,0)</f>
        <v>48.84</v>
      </c>
      <c r="M501" s="1">
        <f>(InputData[[#This Row],[BUYING PRICE]]*InputData[[#This Row],[QUANTITY]])</f>
        <v>220</v>
      </c>
      <c r="N501" s="1">
        <f>(InputData[[#This Row],[SELLING PRICE]]*InputData[[#This Row],[QUANTITY]])*(1-InputData[[#This Row],[DISCOUNT %]])</f>
        <v>244.20000000000002</v>
      </c>
      <c r="O501">
        <f>DAY(InputData[[#This Row],[DATE]])</f>
        <v>25</v>
      </c>
      <c r="P501" t="str">
        <f>TEXT(InputData[[#This Row],[DATE]], "mmm")</f>
        <v>Nov</v>
      </c>
      <c r="Q501">
        <f>YEAR(InputData[[#This Row],[DATE]])</f>
        <v>2022</v>
      </c>
    </row>
    <row r="502" spans="1:17" x14ac:dyDescent="0.2">
      <c r="A502" s="8">
        <v>44891</v>
      </c>
      <c r="B502" s="9" t="s">
        <v>73</v>
      </c>
      <c r="C502" s="10">
        <v>5</v>
      </c>
      <c r="D502" s="10" t="s">
        <v>108</v>
      </c>
      <c r="E502" s="10" t="s">
        <v>106</v>
      </c>
      <c r="F502" s="11">
        <v>0</v>
      </c>
      <c r="G502" t="str">
        <f>VLOOKUP(InputData[[#This Row],[PRODUCT ID]],MasterData[],2,0)</f>
        <v>Product32</v>
      </c>
      <c r="H502" t="str">
        <f>VLOOKUP(InputData[[#This Row],[PRODUCT ID]],MasterData[],3,0)</f>
        <v>Category04</v>
      </c>
      <c r="I502" t="str">
        <f t="shared" ca="1" si="7"/>
        <v>BC</v>
      </c>
      <c r="J502" t="str">
        <f>VLOOKUP(InputData[[#This Row],[PRODUCT ID]],MasterData[],4,0)</f>
        <v>Kg</v>
      </c>
      <c r="K502" s="1">
        <f>VLOOKUP(InputData[[#This Row],[PRODUCT ID]],MasterData[],5,0)</f>
        <v>89</v>
      </c>
      <c r="L502" s="1">
        <f>VLOOKUP(InputData[[#This Row],[PRODUCT ID]],MasterData[],6,0)</f>
        <v>117.48</v>
      </c>
      <c r="M502" s="1">
        <f>(InputData[[#This Row],[BUYING PRICE]]*InputData[[#This Row],[QUANTITY]])</f>
        <v>445</v>
      </c>
      <c r="N502" s="1">
        <f>(InputData[[#This Row],[SELLING PRICE]]*InputData[[#This Row],[QUANTITY]])*(1-InputData[[#This Row],[DISCOUNT %]])</f>
        <v>587.4</v>
      </c>
      <c r="O502">
        <f>DAY(InputData[[#This Row],[DATE]])</f>
        <v>26</v>
      </c>
      <c r="P502" t="str">
        <f>TEXT(InputData[[#This Row],[DATE]], "mmm")</f>
        <v>Nov</v>
      </c>
      <c r="Q502">
        <f>YEAR(InputData[[#This Row],[DATE]])</f>
        <v>2022</v>
      </c>
    </row>
    <row r="503" spans="1:17" x14ac:dyDescent="0.2">
      <c r="A503" s="8">
        <v>44892</v>
      </c>
      <c r="B503" s="9" t="s">
        <v>77</v>
      </c>
      <c r="C503" s="10">
        <v>15</v>
      </c>
      <c r="D503" s="10" t="s">
        <v>108</v>
      </c>
      <c r="E503" s="10" t="s">
        <v>106</v>
      </c>
      <c r="F503" s="11">
        <v>0</v>
      </c>
      <c r="G503" t="str">
        <f>VLOOKUP(InputData[[#This Row],[PRODUCT ID]],MasterData[],2,0)</f>
        <v>Product34</v>
      </c>
      <c r="H503" t="str">
        <f>VLOOKUP(InputData[[#This Row],[PRODUCT ID]],MasterData[],3,0)</f>
        <v>Category04</v>
      </c>
      <c r="I503" t="str">
        <f t="shared" ca="1" si="7"/>
        <v>ON</v>
      </c>
      <c r="J503" t="str">
        <f>VLOOKUP(InputData[[#This Row],[PRODUCT ID]],MasterData[],4,0)</f>
        <v>Lt</v>
      </c>
      <c r="K503" s="1">
        <f>VLOOKUP(InputData[[#This Row],[PRODUCT ID]],MasterData[],5,0)</f>
        <v>55</v>
      </c>
      <c r="L503" s="1">
        <f>VLOOKUP(InputData[[#This Row],[PRODUCT ID]],MasterData[],6,0)</f>
        <v>58.3</v>
      </c>
      <c r="M503" s="1">
        <f>(InputData[[#This Row],[BUYING PRICE]]*InputData[[#This Row],[QUANTITY]])</f>
        <v>825</v>
      </c>
      <c r="N503" s="1">
        <f>(InputData[[#This Row],[SELLING PRICE]]*InputData[[#This Row],[QUANTITY]])*(1-InputData[[#This Row],[DISCOUNT %]])</f>
        <v>874.5</v>
      </c>
      <c r="O503">
        <f>DAY(InputData[[#This Row],[DATE]])</f>
        <v>27</v>
      </c>
      <c r="P503" t="str">
        <f>TEXT(InputData[[#This Row],[DATE]], "mmm")</f>
        <v>Nov</v>
      </c>
      <c r="Q503">
        <f>YEAR(InputData[[#This Row],[DATE]])</f>
        <v>2022</v>
      </c>
    </row>
    <row r="504" spans="1:17" x14ac:dyDescent="0.2">
      <c r="A504" s="8">
        <v>44893</v>
      </c>
      <c r="B504" s="9" t="s">
        <v>71</v>
      </c>
      <c r="C504" s="10">
        <v>8</v>
      </c>
      <c r="D504" s="10" t="s">
        <v>108</v>
      </c>
      <c r="E504" s="10" t="s">
        <v>107</v>
      </c>
      <c r="F504" s="11">
        <v>0</v>
      </c>
      <c r="G504" t="str">
        <f>VLOOKUP(InputData[[#This Row],[PRODUCT ID]],MasterData[],2,0)</f>
        <v>Product31</v>
      </c>
      <c r="H504" t="str">
        <f>VLOOKUP(InputData[[#This Row],[PRODUCT ID]],MasterData[],3,0)</f>
        <v>Category04</v>
      </c>
      <c r="I504" t="str">
        <f t="shared" ca="1" si="7"/>
        <v>ON</v>
      </c>
      <c r="J504" t="str">
        <f>VLOOKUP(InputData[[#This Row],[PRODUCT ID]],MasterData[],4,0)</f>
        <v>Kg</v>
      </c>
      <c r="K504" s="1">
        <f>VLOOKUP(InputData[[#This Row],[PRODUCT ID]],MasterData[],5,0)</f>
        <v>93</v>
      </c>
      <c r="L504" s="1">
        <f>VLOOKUP(InputData[[#This Row],[PRODUCT ID]],MasterData[],6,0)</f>
        <v>104.16</v>
      </c>
      <c r="M504" s="1">
        <f>(InputData[[#This Row],[BUYING PRICE]]*InputData[[#This Row],[QUANTITY]])</f>
        <v>744</v>
      </c>
      <c r="N504" s="1">
        <f>(InputData[[#This Row],[SELLING PRICE]]*InputData[[#This Row],[QUANTITY]])*(1-InputData[[#This Row],[DISCOUNT %]])</f>
        <v>833.28</v>
      </c>
      <c r="O504">
        <f>DAY(InputData[[#This Row],[DATE]])</f>
        <v>28</v>
      </c>
      <c r="P504" t="str">
        <f>TEXT(InputData[[#This Row],[DATE]], "mmm")</f>
        <v>Nov</v>
      </c>
      <c r="Q504">
        <f>YEAR(InputData[[#This Row],[DATE]])</f>
        <v>2022</v>
      </c>
    </row>
    <row r="505" spans="1:17" x14ac:dyDescent="0.2">
      <c r="A505" s="8">
        <v>44895</v>
      </c>
      <c r="B505" s="9" t="s">
        <v>37</v>
      </c>
      <c r="C505" s="10">
        <v>2</v>
      </c>
      <c r="D505" s="10" t="s">
        <v>108</v>
      </c>
      <c r="E505" s="10" t="s">
        <v>106</v>
      </c>
      <c r="F505" s="11">
        <v>0</v>
      </c>
      <c r="G505" t="str">
        <f>VLOOKUP(InputData[[#This Row],[PRODUCT ID]],MasterData[],2,0)</f>
        <v>Product15</v>
      </c>
      <c r="H505" t="str">
        <f>VLOOKUP(InputData[[#This Row],[PRODUCT ID]],MasterData[],3,0)</f>
        <v>Category02</v>
      </c>
      <c r="I505" t="str">
        <f t="shared" ca="1" si="7"/>
        <v>SK</v>
      </c>
      <c r="J505" t="str">
        <f>VLOOKUP(InputData[[#This Row],[PRODUCT ID]],MasterData[],4,0)</f>
        <v>No.</v>
      </c>
      <c r="K505" s="1">
        <f>VLOOKUP(InputData[[#This Row],[PRODUCT ID]],MasterData[],5,0)</f>
        <v>12</v>
      </c>
      <c r="L505" s="1">
        <f>VLOOKUP(InputData[[#This Row],[PRODUCT ID]],MasterData[],6,0)</f>
        <v>15.719999999999999</v>
      </c>
      <c r="M505" s="1">
        <f>(InputData[[#This Row],[BUYING PRICE]]*InputData[[#This Row],[QUANTITY]])</f>
        <v>24</v>
      </c>
      <c r="N505" s="1">
        <f>(InputData[[#This Row],[SELLING PRICE]]*InputData[[#This Row],[QUANTITY]])*(1-InputData[[#This Row],[DISCOUNT %]])</f>
        <v>31.439999999999998</v>
      </c>
      <c r="O505">
        <f>DAY(InputData[[#This Row],[DATE]])</f>
        <v>30</v>
      </c>
      <c r="P505" t="str">
        <f>TEXT(InputData[[#This Row],[DATE]], "mmm")</f>
        <v>Nov</v>
      </c>
      <c r="Q505">
        <f>YEAR(InputData[[#This Row],[DATE]])</f>
        <v>2022</v>
      </c>
    </row>
    <row r="506" spans="1:17" x14ac:dyDescent="0.2">
      <c r="A506" s="8">
        <v>44898</v>
      </c>
      <c r="B506" s="9" t="s">
        <v>65</v>
      </c>
      <c r="C506" s="10">
        <v>5</v>
      </c>
      <c r="D506" s="10" t="s">
        <v>105</v>
      </c>
      <c r="E506" s="10" t="s">
        <v>107</v>
      </c>
      <c r="F506" s="11">
        <v>0</v>
      </c>
      <c r="G506" t="str">
        <f>VLOOKUP(InputData[[#This Row],[PRODUCT ID]],MasterData[],2,0)</f>
        <v>Product28</v>
      </c>
      <c r="H506" t="str">
        <f>VLOOKUP(InputData[[#This Row],[PRODUCT ID]],MasterData[],3,0)</f>
        <v>Category04</v>
      </c>
      <c r="I506" t="str">
        <f t="shared" ca="1" si="7"/>
        <v>MB</v>
      </c>
      <c r="J506" t="str">
        <f>VLOOKUP(InputData[[#This Row],[PRODUCT ID]],MasterData[],4,0)</f>
        <v>No.</v>
      </c>
      <c r="K506" s="1">
        <f>VLOOKUP(InputData[[#This Row],[PRODUCT ID]],MasterData[],5,0)</f>
        <v>37</v>
      </c>
      <c r="L506" s="1">
        <f>VLOOKUP(InputData[[#This Row],[PRODUCT ID]],MasterData[],6,0)</f>
        <v>41.81</v>
      </c>
      <c r="M506" s="1">
        <f>(InputData[[#This Row],[BUYING PRICE]]*InputData[[#This Row],[QUANTITY]])</f>
        <v>185</v>
      </c>
      <c r="N506" s="1">
        <f>(InputData[[#This Row],[SELLING PRICE]]*InputData[[#This Row],[QUANTITY]])*(1-InputData[[#This Row],[DISCOUNT %]])</f>
        <v>209.05</v>
      </c>
      <c r="O506">
        <f>DAY(InputData[[#This Row],[DATE]])</f>
        <v>3</v>
      </c>
      <c r="P506" t="str">
        <f>TEXT(InputData[[#This Row],[DATE]], "mmm")</f>
        <v>Dec</v>
      </c>
      <c r="Q506">
        <f>YEAR(InputData[[#This Row],[DATE]])</f>
        <v>2022</v>
      </c>
    </row>
    <row r="507" spans="1:17" x14ac:dyDescent="0.2">
      <c r="A507" s="8">
        <v>44899</v>
      </c>
      <c r="B507" s="9" t="s">
        <v>60</v>
      </c>
      <c r="C507" s="10">
        <v>10</v>
      </c>
      <c r="D507" s="10" t="s">
        <v>108</v>
      </c>
      <c r="E507" s="10" t="s">
        <v>107</v>
      </c>
      <c r="F507" s="11">
        <v>0</v>
      </c>
      <c r="G507" t="str">
        <f>VLOOKUP(InputData[[#This Row],[PRODUCT ID]],MasterData[],2,0)</f>
        <v>Product26</v>
      </c>
      <c r="H507" t="str">
        <f>VLOOKUP(InputData[[#This Row],[PRODUCT ID]],MasterData[],3,0)</f>
        <v>Category04</v>
      </c>
      <c r="I507" t="str">
        <f t="shared" ca="1" si="7"/>
        <v>MB</v>
      </c>
      <c r="J507" t="str">
        <f>VLOOKUP(InputData[[#This Row],[PRODUCT ID]],MasterData[],4,0)</f>
        <v>No.</v>
      </c>
      <c r="K507" s="1">
        <f>VLOOKUP(InputData[[#This Row],[PRODUCT ID]],MasterData[],5,0)</f>
        <v>18</v>
      </c>
      <c r="L507" s="1">
        <f>VLOOKUP(InputData[[#This Row],[PRODUCT ID]],MasterData[],6,0)</f>
        <v>24.66</v>
      </c>
      <c r="M507" s="1">
        <f>(InputData[[#This Row],[BUYING PRICE]]*InputData[[#This Row],[QUANTITY]])</f>
        <v>180</v>
      </c>
      <c r="N507" s="1">
        <f>(InputData[[#This Row],[SELLING PRICE]]*InputData[[#This Row],[QUANTITY]])*(1-InputData[[#This Row],[DISCOUNT %]])</f>
        <v>246.6</v>
      </c>
      <c r="O507">
        <f>DAY(InputData[[#This Row],[DATE]])</f>
        <v>4</v>
      </c>
      <c r="P507" t="str">
        <f>TEXT(InputData[[#This Row],[DATE]], "mmm")</f>
        <v>Dec</v>
      </c>
      <c r="Q507">
        <f>YEAR(InputData[[#This Row],[DATE]])</f>
        <v>2022</v>
      </c>
    </row>
    <row r="508" spans="1:17" x14ac:dyDescent="0.2">
      <c r="A508" s="8">
        <v>44899</v>
      </c>
      <c r="B508" s="9" t="s">
        <v>98</v>
      </c>
      <c r="C508" s="10">
        <v>15</v>
      </c>
      <c r="D508" s="10" t="s">
        <v>108</v>
      </c>
      <c r="E508" s="10" t="s">
        <v>107</v>
      </c>
      <c r="F508" s="11">
        <v>0</v>
      </c>
      <c r="G508" t="str">
        <f>VLOOKUP(InputData[[#This Row],[PRODUCT ID]],MasterData[],2,0)</f>
        <v>Product44</v>
      </c>
      <c r="H508" t="str">
        <f>VLOOKUP(InputData[[#This Row],[PRODUCT ID]],MasterData[],3,0)</f>
        <v>Category05</v>
      </c>
      <c r="I508" t="str">
        <f t="shared" ca="1" si="7"/>
        <v>BC</v>
      </c>
      <c r="J508" t="str">
        <f>VLOOKUP(InputData[[#This Row],[PRODUCT ID]],MasterData[],4,0)</f>
        <v>Kg</v>
      </c>
      <c r="K508" s="1">
        <f>VLOOKUP(InputData[[#This Row],[PRODUCT ID]],MasterData[],5,0)</f>
        <v>76</v>
      </c>
      <c r="L508" s="1">
        <f>VLOOKUP(InputData[[#This Row],[PRODUCT ID]],MasterData[],6,0)</f>
        <v>82.08</v>
      </c>
      <c r="M508" s="1">
        <f>(InputData[[#This Row],[BUYING PRICE]]*InputData[[#This Row],[QUANTITY]])</f>
        <v>1140</v>
      </c>
      <c r="N508" s="1">
        <f>(InputData[[#This Row],[SELLING PRICE]]*InputData[[#This Row],[QUANTITY]])*(1-InputData[[#This Row],[DISCOUNT %]])</f>
        <v>1231.2</v>
      </c>
      <c r="O508">
        <f>DAY(InputData[[#This Row],[DATE]])</f>
        <v>4</v>
      </c>
      <c r="P508" t="str">
        <f>TEXT(InputData[[#This Row],[DATE]], "mmm")</f>
        <v>Dec</v>
      </c>
      <c r="Q508">
        <f>YEAR(InputData[[#This Row],[DATE]])</f>
        <v>2022</v>
      </c>
    </row>
    <row r="509" spans="1:17" x14ac:dyDescent="0.2">
      <c r="A509" s="8">
        <v>44902</v>
      </c>
      <c r="B509" s="9" t="s">
        <v>86</v>
      </c>
      <c r="C509" s="10">
        <v>12</v>
      </c>
      <c r="D509" s="10" t="s">
        <v>108</v>
      </c>
      <c r="E509" s="10" t="s">
        <v>107</v>
      </c>
      <c r="F509" s="11">
        <v>0</v>
      </c>
      <c r="G509" t="str">
        <f>VLOOKUP(InputData[[#This Row],[PRODUCT ID]],MasterData[],2,0)</f>
        <v>Product38</v>
      </c>
      <c r="H509" t="str">
        <f>VLOOKUP(InputData[[#This Row],[PRODUCT ID]],MasterData[],3,0)</f>
        <v>Category05</v>
      </c>
      <c r="I509" t="str">
        <f t="shared" ca="1" si="7"/>
        <v>ON</v>
      </c>
      <c r="J509" t="str">
        <f>VLOOKUP(InputData[[#This Row],[PRODUCT ID]],MasterData[],4,0)</f>
        <v>Kg</v>
      </c>
      <c r="K509" s="1">
        <f>VLOOKUP(InputData[[#This Row],[PRODUCT ID]],MasterData[],5,0)</f>
        <v>72</v>
      </c>
      <c r="L509" s="1">
        <f>VLOOKUP(InputData[[#This Row],[PRODUCT ID]],MasterData[],6,0)</f>
        <v>79.92</v>
      </c>
      <c r="M509" s="1">
        <f>(InputData[[#This Row],[BUYING PRICE]]*InputData[[#This Row],[QUANTITY]])</f>
        <v>864</v>
      </c>
      <c r="N509" s="1">
        <f>(InputData[[#This Row],[SELLING PRICE]]*InputData[[#This Row],[QUANTITY]])*(1-InputData[[#This Row],[DISCOUNT %]])</f>
        <v>959.04</v>
      </c>
      <c r="O509">
        <f>DAY(InputData[[#This Row],[DATE]])</f>
        <v>7</v>
      </c>
      <c r="P509" t="str">
        <f>TEXT(InputData[[#This Row],[DATE]], "mmm")</f>
        <v>Dec</v>
      </c>
      <c r="Q509">
        <f>YEAR(InputData[[#This Row],[DATE]])</f>
        <v>2022</v>
      </c>
    </row>
    <row r="510" spans="1:17" x14ac:dyDescent="0.2">
      <c r="A510" s="8">
        <v>44902</v>
      </c>
      <c r="B510" s="9" t="s">
        <v>39</v>
      </c>
      <c r="C510" s="10">
        <v>13</v>
      </c>
      <c r="D510" s="10" t="s">
        <v>108</v>
      </c>
      <c r="E510" s="10" t="s">
        <v>106</v>
      </c>
      <c r="F510" s="11">
        <v>0</v>
      </c>
      <c r="G510" t="str">
        <f>VLOOKUP(InputData[[#This Row],[PRODUCT ID]],MasterData[],2,0)</f>
        <v>Product16</v>
      </c>
      <c r="H510" t="str">
        <f>VLOOKUP(InputData[[#This Row],[PRODUCT ID]],MasterData[],3,0)</f>
        <v>Category02</v>
      </c>
      <c r="I510" t="str">
        <f t="shared" ca="1" si="7"/>
        <v>ON</v>
      </c>
      <c r="J510" t="str">
        <f>VLOOKUP(InputData[[#This Row],[PRODUCT ID]],MasterData[],4,0)</f>
        <v>No.</v>
      </c>
      <c r="K510" s="1">
        <f>VLOOKUP(InputData[[#This Row],[PRODUCT ID]],MasterData[],5,0)</f>
        <v>13</v>
      </c>
      <c r="L510" s="1">
        <f>VLOOKUP(InputData[[#This Row],[PRODUCT ID]],MasterData[],6,0)</f>
        <v>16.64</v>
      </c>
      <c r="M510" s="1">
        <f>(InputData[[#This Row],[BUYING PRICE]]*InputData[[#This Row],[QUANTITY]])</f>
        <v>169</v>
      </c>
      <c r="N510" s="1">
        <f>(InputData[[#This Row],[SELLING PRICE]]*InputData[[#This Row],[QUANTITY]])*(1-InputData[[#This Row],[DISCOUNT %]])</f>
        <v>216.32</v>
      </c>
      <c r="O510">
        <f>DAY(InputData[[#This Row],[DATE]])</f>
        <v>7</v>
      </c>
      <c r="P510" t="str">
        <f>TEXT(InputData[[#This Row],[DATE]], "mmm")</f>
        <v>Dec</v>
      </c>
      <c r="Q510">
        <f>YEAR(InputData[[#This Row],[DATE]])</f>
        <v>2022</v>
      </c>
    </row>
    <row r="511" spans="1:17" x14ac:dyDescent="0.2">
      <c r="A511" s="8">
        <v>44902</v>
      </c>
      <c r="B511" s="9" t="s">
        <v>86</v>
      </c>
      <c r="C511" s="10">
        <v>5</v>
      </c>
      <c r="D511" s="10" t="s">
        <v>108</v>
      </c>
      <c r="E511" s="10" t="s">
        <v>107</v>
      </c>
      <c r="F511" s="11">
        <v>0</v>
      </c>
      <c r="G511" t="str">
        <f>VLOOKUP(InputData[[#This Row],[PRODUCT ID]],MasterData[],2,0)</f>
        <v>Product38</v>
      </c>
      <c r="H511" t="str">
        <f>VLOOKUP(InputData[[#This Row],[PRODUCT ID]],MasterData[],3,0)</f>
        <v>Category05</v>
      </c>
      <c r="I511" t="str">
        <f t="shared" ca="1" si="7"/>
        <v>QC</v>
      </c>
      <c r="J511" t="str">
        <f>VLOOKUP(InputData[[#This Row],[PRODUCT ID]],MasterData[],4,0)</f>
        <v>Kg</v>
      </c>
      <c r="K511" s="1">
        <f>VLOOKUP(InputData[[#This Row],[PRODUCT ID]],MasterData[],5,0)</f>
        <v>72</v>
      </c>
      <c r="L511" s="1">
        <f>VLOOKUP(InputData[[#This Row],[PRODUCT ID]],MasterData[],6,0)</f>
        <v>79.92</v>
      </c>
      <c r="M511" s="1">
        <f>(InputData[[#This Row],[BUYING PRICE]]*InputData[[#This Row],[QUANTITY]])</f>
        <v>360</v>
      </c>
      <c r="N511" s="1">
        <f>(InputData[[#This Row],[SELLING PRICE]]*InputData[[#This Row],[QUANTITY]])*(1-InputData[[#This Row],[DISCOUNT %]])</f>
        <v>399.6</v>
      </c>
      <c r="O511">
        <f>DAY(InputData[[#This Row],[DATE]])</f>
        <v>7</v>
      </c>
      <c r="P511" t="str">
        <f>TEXT(InputData[[#This Row],[DATE]], "mmm")</f>
        <v>Dec</v>
      </c>
      <c r="Q511">
        <f>YEAR(InputData[[#This Row],[DATE]])</f>
        <v>2022</v>
      </c>
    </row>
    <row r="512" spans="1:17" x14ac:dyDescent="0.2">
      <c r="A512" s="8">
        <v>44906</v>
      </c>
      <c r="B512" s="9" t="s">
        <v>63</v>
      </c>
      <c r="C512" s="10">
        <v>5</v>
      </c>
      <c r="D512" s="10" t="s">
        <v>108</v>
      </c>
      <c r="E512" s="10" t="s">
        <v>106</v>
      </c>
      <c r="F512" s="11">
        <v>0</v>
      </c>
      <c r="G512" t="str">
        <f>VLOOKUP(InputData[[#This Row],[PRODUCT ID]],MasterData[],2,0)</f>
        <v>Product27</v>
      </c>
      <c r="H512" t="str">
        <f>VLOOKUP(InputData[[#This Row],[PRODUCT ID]],MasterData[],3,0)</f>
        <v>Category04</v>
      </c>
      <c r="I512" t="str">
        <f t="shared" ca="1" si="7"/>
        <v>BC</v>
      </c>
      <c r="J512" t="str">
        <f>VLOOKUP(InputData[[#This Row],[PRODUCT ID]],MasterData[],4,0)</f>
        <v>Lt</v>
      </c>
      <c r="K512" s="1">
        <f>VLOOKUP(InputData[[#This Row],[PRODUCT ID]],MasterData[],5,0)</f>
        <v>48</v>
      </c>
      <c r="L512" s="1">
        <f>VLOOKUP(InputData[[#This Row],[PRODUCT ID]],MasterData[],6,0)</f>
        <v>57.120000000000005</v>
      </c>
      <c r="M512" s="1">
        <f>(InputData[[#This Row],[BUYING PRICE]]*InputData[[#This Row],[QUANTITY]])</f>
        <v>240</v>
      </c>
      <c r="N512" s="1">
        <f>(InputData[[#This Row],[SELLING PRICE]]*InputData[[#This Row],[QUANTITY]])*(1-InputData[[#This Row],[DISCOUNT %]])</f>
        <v>285.60000000000002</v>
      </c>
      <c r="O512">
        <f>DAY(InputData[[#This Row],[DATE]])</f>
        <v>11</v>
      </c>
      <c r="P512" t="str">
        <f>TEXT(InputData[[#This Row],[DATE]], "mmm")</f>
        <v>Dec</v>
      </c>
      <c r="Q512">
        <f>YEAR(InputData[[#This Row],[DATE]])</f>
        <v>2022</v>
      </c>
    </row>
    <row r="513" spans="1:17" x14ac:dyDescent="0.2">
      <c r="A513" s="8">
        <v>44906</v>
      </c>
      <c r="B513" s="9" t="s">
        <v>33</v>
      </c>
      <c r="C513" s="10">
        <v>9</v>
      </c>
      <c r="D513" s="10" t="s">
        <v>105</v>
      </c>
      <c r="E513" s="10" t="s">
        <v>106</v>
      </c>
      <c r="F513" s="11">
        <v>0</v>
      </c>
      <c r="G513" t="str">
        <f>VLOOKUP(InputData[[#This Row],[PRODUCT ID]],MasterData[],2,0)</f>
        <v>Product13</v>
      </c>
      <c r="H513" t="str">
        <f>VLOOKUP(InputData[[#This Row],[PRODUCT ID]],MasterData[],3,0)</f>
        <v>Category02</v>
      </c>
      <c r="I513" t="str">
        <f t="shared" ca="1" si="7"/>
        <v>SK</v>
      </c>
      <c r="J513" t="str">
        <f>VLOOKUP(InputData[[#This Row],[PRODUCT ID]],MasterData[],4,0)</f>
        <v>Kg</v>
      </c>
      <c r="K513" s="1">
        <f>VLOOKUP(InputData[[#This Row],[PRODUCT ID]],MasterData[],5,0)</f>
        <v>112</v>
      </c>
      <c r="L513" s="1">
        <f>VLOOKUP(InputData[[#This Row],[PRODUCT ID]],MasterData[],6,0)</f>
        <v>122.08</v>
      </c>
      <c r="M513" s="1">
        <f>(InputData[[#This Row],[BUYING PRICE]]*InputData[[#This Row],[QUANTITY]])</f>
        <v>1008</v>
      </c>
      <c r="N513" s="1">
        <f>(InputData[[#This Row],[SELLING PRICE]]*InputData[[#This Row],[QUANTITY]])*(1-InputData[[#This Row],[DISCOUNT %]])</f>
        <v>1098.72</v>
      </c>
      <c r="O513">
        <f>DAY(InputData[[#This Row],[DATE]])</f>
        <v>11</v>
      </c>
      <c r="P513" t="str">
        <f>TEXT(InputData[[#This Row],[DATE]], "mmm")</f>
        <v>Dec</v>
      </c>
      <c r="Q513">
        <f>YEAR(InputData[[#This Row],[DATE]])</f>
        <v>2022</v>
      </c>
    </row>
    <row r="514" spans="1:17" x14ac:dyDescent="0.2">
      <c r="A514" s="8">
        <v>44906</v>
      </c>
      <c r="B514" s="9" t="s">
        <v>35</v>
      </c>
      <c r="C514" s="10">
        <v>10</v>
      </c>
      <c r="D514" s="10" t="s">
        <v>106</v>
      </c>
      <c r="E514" s="10" t="s">
        <v>107</v>
      </c>
      <c r="F514" s="11">
        <v>0</v>
      </c>
      <c r="G514" t="str">
        <f>VLOOKUP(InputData[[#This Row],[PRODUCT ID]],MasterData[],2,0)</f>
        <v>Product14</v>
      </c>
      <c r="H514" t="str">
        <f>VLOOKUP(InputData[[#This Row],[PRODUCT ID]],MasterData[],3,0)</f>
        <v>Category02</v>
      </c>
      <c r="I514" t="str">
        <f t="shared" ref="I514:I528" ca="1" si="8">CHOOSE(RANDBETWEEN(1,5),"SK","ON","BC","MB","QC")</f>
        <v>ON</v>
      </c>
      <c r="J514" t="str">
        <f>VLOOKUP(InputData[[#This Row],[PRODUCT ID]],MasterData[],4,0)</f>
        <v>Kg</v>
      </c>
      <c r="K514" s="1">
        <f>VLOOKUP(InputData[[#This Row],[PRODUCT ID]],MasterData[],5,0)</f>
        <v>112</v>
      </c>
      <c r="L514" s="1">
        <f>VLOOKUP(InputData[[#This Row],[PRODUCT ID]],MasterData[],6,0)</f>
        <v>146.72</v>
      </c>
      <c r="M514" s="1">
        <f>(InputData[[#This Row],[BUYING PRICE]]*InputData[[#This Row],[QUANTITY]])</f>
        <v>1120</v>
      </c>
      <c r="N514" s="1">
        <f>(InputData[[#This Row],[SELLING PRICE]]*InputData[[#This Row],[QUANTITY]])*(1-InputData[[#This Row],[DISCOUNT %]])</f>
        <v>1467.2</v>
      </c>
      <c r="O514">
        <f>DAY(InputData[[#This Row],[DATE]])</f>
        <v>11</v>
      </c>
      <c r="P514" t="str">
        <f>TEXT(InputData[[#This Row],[DATE]], "mmm")</f>
        <v>Dec</v>
      </c>
      <c r="Q514">
        <f>YEAR(InputData[[#This Row],[DATE]])</f>
        <v>2022</v>
      </c>
    </row>
    <row r="515" spans="1:17" x14ac:dyDescent="0.2">
      <c r="A515" s="8">
        <v>44907</v>
      </c>
      <c r="B515" s="9" t="s">
        <v>69</v>
      </c>
      <c r="C515" s="10">
        <v>9</v>
      </c>
      <c r="D515" s="10" t="s">
        <v>105</v>
      </c>
      <c r="E515" s="10" t="s">
        <v>107</v>
      </c>
      <c r="F515" s="11">
        <v>0</v>
      </c>
      <c r="G515" t="str">
        <f>VLOOKUP(InputData[[#This Row],[PRODUCT ID]],MasterData[],2,0)</f>
        <v>Product30</v>
      </c>
      <c r="H515" t="str">
        <f>VLOOKUP(InputData[[#This Row],[PRODUCT ID]],MasterData[],3,0)</f>
        <v>Category04</v>
      </c>
      <c r="I515" t="str">
        <f t="shared" ca="1" si="8"/>
        <v>QC</v>
      </c>
      <c r="J515" t="str">
        <f>VLOOKUP(InputData[[#This Row],[PRODUCT ID]],MasterData[],4,0)</f>
        <v>Ft</v>
      </c>
      <c r="K515" s="1">
        <f>VLOOKUP(InputData[[#This Row],[PRODUCT ID]],MasterData[],5,0)</f>
        <v>148</v>
      </c>
      <c r="L515" s="1">
        <f>VLOOKUP(InputData[[#This Row],[PRODUCT ID]],MasterData[],6,0)</f>
        <v>201.28</v>
      </c>
      <c r="M515" s="1">
        <f>(InputData[[#This Row],[BUYING PRICE]]*InputData[[#This Row],[QUANTITY]])</f>
        <v>1332</v>
      </c>
      <c r="N515" s="1">
        <f>(InputData[[#This Row],[SELLING PRICE]]*InputData[[#This Row],[QUANTITY]])*(1-InputData[[#This Row],[DISCOUNT %]])</f>
        <v>1811.52</v>
      </c>
      <c r="O515">
        <f>DAY(InputData[[#This Row],[DATE]])</f>
        <v>12</v>
      </c>
      <c r="P515" t="str">
        <f>TEXT(InputData[[#This Row],[DATE]], "mmm")</f>
        <v>Dec</v>
      </c>
      <c r="Q515">
        <f>YEAR(InputData[[#This Row],[DATE]])</f>
        <v>2022</v>
      </c>
    </row>
    <row r="516" spans="1:17" x14ac:dyDescent="0.2">
      <c r="A516" s="8">
        <v>44907</v>
      </c>
      <c r="B516" s="9" t="s">
        <v>92</v>
      </c>
      <c r="C516" s="10">
        <v>10</v>
      </c>
      <c r="D516" s="10" t="s">
        <v>105</v>
      </c>
      <c r="E516" s="10" t="s">
        <v>106</v>
      </c>
      <c r="F516" s="11">
        <v>0</v>
      </c>
      <c r="G516" t="str">
        <f>VLOOKUP(InputData[[#This Row],[PRODUCT ID]],MasterData[],2,0)</f>
        <v>Product41</v>
      </c>
      <c r="H516" t="str">
        <f>VLOOKUP(InputData[[#This Row],[PRODUCT ID]],MasterData[],3,0)</f>
        <v>Category05</v>
      </c>
      <c r="I516" t="str">
        <f t="shared" ca="1" si="8"/>
        <v>ON</v>
      </c>
      <c r="J516" t="str">
        <f>VLOOKUP(InputData[[#This Row],[PRODUCT ID]],MasterData[],4,0)</f>
        <v>Ft</v>
      </c>
      <c r="K516" s="1">
        <f>VLOOKUP(InputData[[#This Row],[PRODUCT ID]],MasterData[],5,0)</f>
        <v>138</v>
      </c>
      <c r="L516" s="1">
        <f>VLOOKUP(InputData[[#This Row],[PRODUCT ID]],MasterData[],6,0)</f>
        <v>173.88</v>
      </c>
      <c r="M516" s="1">
        <f>(InputData[[#This Row],[BUYING PRICE]]*InputData[[#This Row],[QUANTITY]])</f>
        <v>1380</v>
      </c>
      <c r="N516" s="1">
        <f>(InputData[[#This Row],[SELLING PRICE]]*InputData[[#This Row],[QUANTITY]])*(1-InputData[[#This Row],[DISCOUNT %]])</f>
        <v>1738.8</v>
      </c>
      <c r="O516">
        <f>DAY(InputData[[#This Row],[DATE]])</f>
        <v>12</v>
      </c>
      <c r="P516" t="str">
        <f>TEXT(InputData[[#This Row],[DATE]], "mmm")</f>
        <v>Dec</v>
      </c>
      <c r="Q516">
        <f>YEAR(InputData[[#This Row],[DATE]])</f>
        <v>2022</v>
      </c>
    </row>
    <row r="517" spans="1:17" x14ac:dyDescent="0.2">
      <c r="A517" s="8">
        <v>44909</v>
      </c>
      <c r="B517" s="9" t="s">
        <v>16</v>
      </c>
      <c r="C517" s="10">
        <v>4</v>
      </c>
      <c r="D517" s="10" t="s">
        <v>108</v>
      </c>
      <c r="E517" s="10" t="s">
        <v>107</v>
      </c>
      <c r="F517" s="11">
        <v>0</v>
      </c>
      <c r="G517" t="str">
        <f>VLOOKUP(InputData[[#This Row],[PRODUCT ID]],MasterData[],2,0)</f>
        <v>Product05</v>
      </c>
      <c r="H517" t="str">
        <f>VLOOKUP(InputData[[#This Row],[PRODUCT ID]],MasterData[],3,0)</f>
        <v>Category01</v>
      </c>
      <c r="I517" t="str">
        <f t="shared" ca="1" si="8"/>
        <v>MB</v>
      </c>
      <c r="J517" t="str">
        <f>VLOOKUP(InputData[[#This Row],[PRODUCT ID]],MasterData[],4,0)</f>
        <v>Ft</v>
      </c>
      <c r="K517" s="1">
        <f>VLOOKUP(InputData[[#This Row],[PRODUCT ID]],MasterData[],5,0)</f>
        <v>133</v>
      </c>
      <c r="L517" s="1">
        <f>VLOOKUP(InputData[[#This Row],[PRODUCT ID]],MasterData[],6,0)</f>
        <v>155.61000000000001</v>
      </c>
      <c r="M517" s="1">
        <f>(InputData[[#This Row],[BUYING PRICE]]*InputData[[#This Row],[QUANTITY]])</f>
        <v>532</v>
      </c>
      <c r="N517" s="1">
        <f>(InputData[[#This Row],[SELLING PRICE]]*InputData[[#This Row],[QUANTITY]])*(1-InputData[[#This Row],[DISCOUNT %]])</f>
        <v>622.44000000000005</v>
      </c>
      <c r="O517">
        <f>DAY(InputData[[#This Row],[DATE]])</f>
        <v>14</v>
      </c>
      <c r="P517" t="str">
        <f>TEXT(InputData[[#This Row],[DATE]], "mmm")</f>
        <v>Dec</v>
      </c>
      <c r="Q517">
        <f>YEAR(InputData[[#This Row],[DATE]])</f>
        <v>2022</v>
      </c>
    </row>
    <row r="518" spans="1:17" x14ac:dyDescent="0.2">
      <c r="A518" s="8">
        <v>44910</v>
      </c>
      <c r="B518" s="9" t="s">
        <v>24</v>
      </c>
      <c r="C518" s="10">
        <v>13</v>
      </c>
      <c r="D518" s="10" t="s">
        <v>108</v>
      </c>
      <c r="E518" s="10" t="s">
        <v>106</v>
      </c>
      <c r="F518" s="11">
        <v>0</v>
      </c>
      <c r="G518" t="str">
        <f>VLOOKUP(InputData[[#This Row],[PRODUCT ID]],MasterData[],2,0)</f>
        <v>Product09</v>
      </c>
      <c r="H518" t="str">
        <f>VLOOKUP(InputData[[#This Row],[PRODUCT ID]],MasterData[],3,0)</f>
        <v>Category01</v>
      </c>
      <c r="I518" t="str">
        <f t="shared" ca="1" si="8"/>
        <v>SK</v>
      </c>
      <c r="J518" t="str">
        <f>VLOOKUP(InputData[[#This Row],[PRODUCT ID]],MasterData[],4,0)</f>
        <v>No.</v>
      </c>
      <c r="K518" s="1">
        <f>VLOOKUP(InputData[[#This Row],[PRODUCT ID]],MasterData[],5,0)</f>
        <v>6</v>
      </c>
      <c r="L518" s="1">
        <f>VLOOKUP(InputData[[#This Row],[PRODUCT ID]],MasterData[],6,0)</f>
        <v>7.8599999999999994</v>
      </c>
      <c r="M518" s="1">
        <f>(InputData[[#This Row],[BUYING PRICE]]*InputData[[#This Row],[QUANTITY]])</f>
        <v>78</v>
      </c>
      <c r="N518" s="1">
        <f>(InputData[[#This Row],[SELLING PRICE]]*InputData[[#This Row],[QUANTITY]])*(1-InputData[[#This Row],[DISCOUNT %]])</f>
        <v>102.17999999999999</v>
      </c>
      <c r="O518">
        <f>DAY(InputData[[#This Row],[DATE]])</f>
        <v>15</v>
      </c>
      <c r="P518" t="str">
        <f>TEXT(InputData[[#This Row],[DATE]], "mmm")</f>
        <v>Dec</v>
      </c>
      <c r="Q518">
        <f>YEAR(InputData[[#This Row],[DATE]])</f>
        <v>2022</v>
      </c>
    </row>
    <row r="519" spans="1:17" x14ac:dyDescent="0.2">
      <c r="A519" s="8">
        <v>44914</v>
      </c>
      <c r="B519" s="9" t="s">
        <v>98</v>
      </c>
      <c r="C519" s="10">
        <v>7</v>
      </c>
      <c r="D519" s="10" t="s">
        <v>108</v>
      </c>
      <c r="E519" s="10" t="s">
        <v>106</v>
      </c>
      <c r="F519" s="11">
        <v>0</v>
      </c>
      <c r="G519" t="str">
        <f>VLOOKUP(InputData[[#This Row],[PRODUCT ID]],MasterData[],2,0)</f>
        <v>Product44</v>
      </c>
      <c r="H519" t="str">
        <f>VLOOKUP(InputData[[#This Row],[PRODUCT ID]],MasterData[],3,0)</f>
        <v>Category05</v>
      </c>
      <c r="I519" t="str">
        <f t="shared" ca="1" si="8"/>
        <v>BC</v>
      </c>
      <c r="J519" t="str">
        <f>VLOOKUP(InputData[[#This Row],[PRODUCT ID]],MasterData[],4,0)</f>
        <v>Kg</v>
      </c>
      <c r="K519" s="1">
        <f>VLOOKUP(InputData[[#This Row],[PRODUCT ID]],MasterData[],5,0)</f>
        <v>76</v>
      </c>
      <c r="L519" s="1">
        <f>VLOOKUP(InputData[[#This Row],[PRODUCT ID]],MasterData[],6,0)</f>
        <v>82.08</v>
      </c>
      <c r="M519" s="1">
        <f>(InputData[[#This Row],[BUYING PRICE]]*InputData[[#This Row],[QUANTITY]])</f>
        <v>532</v>
      </c>
      <c r="N519" s="1">
        <f>(InputData[[#This Row],[SELLING PRICE]]*InputData[[#This Row],[QUANTITY]])*(1-InputData[[#This Row],[DISCOUNT %]])</f>
        <v>574.55999999999995</v>
      </c>
      <c r="O519">
        <f>DAY(InputData[[#This Row],[DATE]])</f>
        <v>19</v>
      </c>
      <c r="P519" t="str">
        <f>TEXT(InputData[[#This Row],[DATE]], "mmm")</f>
        <v>Dec</v>
      </c>
      <c r="Q519">
        <f>YEAR(InputData[[#This Row],[DATE]])</f>
        <v>2022</v>
      </c>
    </row>
    <row r="520" spans="1:17" x14ac:dyDescent="0.2">
      <c r="A520" s="8">
        <v>44914</v>
      </c>
      <c r="B520" s="9" t="s">
        <v>29</v>
      </c>
      <c r="C520" s="10">
        <v>14</v>
      </c>
      <c r="D520" s="10" t="s">
        <v>108</v>
      </c>
      <c r="E520" s="10" t="s">
        <v>107</v>
      </c>
      <c r="F520" s="11">
        <v>0</v>
      </c>
      <c r="G520" t="str">
        <f>VLOOKUP(InputData[[#This Row],[PRODUCT ID]],MasterData[],2,0)</f>
        <v>Product11</v>
      </c>
      <c r="H520" t="str">
        <f>VLOOKUP(InputData[[#This Row],[PRODUCT ID]],MasterData[],3,0)</f>
        <v>Category02</v>
      </c>
      <c r="I520" t="str">
        <f t="shared" ca="1" si="8"/>
        <v>QC</v>
      </c>
      <c r="J520" t="str">
        <f>VLOOKUP(InputData[[#This Row],[PRODUCT ID]],MasterData[],4,0)</f>
        <v>Lt</v>
      </c>
      <c r="K520" s="1">
        <f>VLOOKUP(InputData[[#This Row],[PRODUCT ID]],MasterData[],5,0)</f>
        <v>44</v>
      </c>
      <c r="L520" s="1">
        <f>VLOOKUP(InputData[[#This Row],[PRODUCT ID]],MasterData[],6,0)</f>
        <v>48.4</v>
      </c>
      <c r="M520" s="1">
        <f>(InputData[[#This Row],[BUYING PRICE]]*InputData[[#This Row],[QUANTITY]])</f>
        <v>616</v>
      </c>
      <c r="N520" s="1">
        <f>(InputData[[#This Row],[SELLING PRICE]]*InputData[[#This Row],[QUANTITY]])*(1-InputData[[#This Row],[DISCOUNT %]])</f>
        <v>677.6</v>
      </c>
      <c r="O520">
        <f>DAY(InputData[[#This Row],[DATE]])</f>
        <v>19</v>
      </c>
      <c r="P520" t="str">
        <f>TEXT(InputData[[#This Row],[DATE]], "mmm")</f>
        <v>Dec</v>
      </c>
      <c r="Q520">
        <f>YEAR(InputData[[#This Row],[DATE]])</f>
        <v>2022</v>
      </c>
    </row>
    <row r="521" spans="1:17" x14ac:dyDescent="0.2">
      <c r="A521" s="8">
        <v>44914</v>
      </c>
      <c r="B521" s="9" t="s">
        <v>24</v>
      </c>
      <c r="C521" s="10">
        <v>11</v>
      </c>
      <c r="D521" s="10" t="s">
        <v>106</v>
      </c>
      <c r="E521" s="10" t="s">
        <v>106</v>
      </c>
      <c r="F521" s="11">
        <v>0</v>
      </c>
      <c r="G521" t="str">
        <f>VLOOKUP(InputData[[#This Row],[PRODUCT ID]],MasterData[],2,0)</f>
        <v>Product09</v>
      </c>
      <c r="H521" t="str">
        <f>VLOOKUP(InputData[[#This Row],[PRODUCT ID]],MasterData[],3,0)</f>
        <v>Category01</v>
      </c>
      <c r="I521" t="str">
        <f t="shared" ca="1" si="8"/>
        <v>QC</v>
      </c>
      <c r="J521" t="str">
        <f>VLOOKUP(InputData[[#This Row],[PRODUCT ID]],MasterData[],4,0)</f>
        <v>No.</v>
      </c>
      <c r="K521" s="1">
        <f>VLOOKUP(InputData[[#This Row],[PRODUCT ID]],MasterData[],5,0)</f>
        <v>6</v>
      </c>
      <c r="L521" s="1">
        <f>VLOOKUP(InputData[[#This Row],[PRODUCT ID]],MasterData[],6,0)</f>
        <v>7.8599999999999994</v>
      </c>
      <c r="M521" s="1">
        <f>(InputData[[#This Row],[BUYING PRICE]]*InputData[[#This Row],[QUANTITY]])</f>
        <v>66</v>
      </c>
      <c r="N521" s="1">
        <f>(InputData[[#This Row],[SELLING PRICE]]*InputData[[#This Row],[QUANTITY]])*(1-InputData[[#This Row],[DISCOUNT %]])</f>
        <v>86.46</v>
      </c>
      <c r="O521">
        <f>DAY(InputData[[#This Row],[DATE]])</f>
        <v>19</v>
      </c>
      <c r="P521" t="str">
        <f>TEXT(InputData[[#This Row],[DATE]], "mmm")</f>
        <v>Dec</v>
      </c>
      <c r="Q521">
        <f>YEAR(InputData[[#This Row],[DATE]])</f>
        <v>2022</v>
      </c>
    </row>
    <row r="522" spans="1:17" x14ac:dyDescent="0.2">
      <c r="A522" s="8">
        <v>44916</v>
      </c>
      <c r="B522" s="9" t="s">
        <v>18</v>
      </c>
      <c r="C522" s="10">
        <v>10</v>
      </c>
      <c r="D522" s="10" t="s">
        <v>108</v>
      </c>
      <c r="E522" s="10" t="s">
        <v>106</v>
      </c>
      <c r="F522" s="11">
        <v>0</v>
      </c>
      <c r="G522" t="str">
        <f>VLOOKUP(InputData[[#This Row],[PRODUCT ID]],MasterData[],2,0)</f>
        <v>Product06</v>
      </c>
      <c r="H522" t="str">
        <f>VLOOKUP(InputData[[#This Row],[PRODUCT ID]],MasterData[],3,0)</f>
        <v>Category01</v>
      </c>
      <c r="I522" t="str">
        <f t="shared" ca="1" si="8"/>
        <v>ON</v>
      </c>
      <c r="J522" t="str">
        <f>VLOOKUP(InputData[[#This Row],[PRODUCT ID]],MasterData[],4,0)</f>
        <v>Kg</v>
      </c>
      <c r="K522" s="1">
        <f>VLOOKUP(InputData[[#This Row],[PRODUCT ID]],MasterData[],5,0)</f>
        <v>75</v>
      </c>
      <c r="L522" s="1">
        <f>VLOOKUP(InputData[[#This Row],[PRODUCT ID]],MasterData[],6,0)</f>
        <v>85.5</v>
      </c>
      <c r="M522" s="1">
        <f>(InputData[[#This Row],[BUYING PRICE]]*InputData[[#This Row],[QUANTITY]])</f>
        <v>750</v>
      </c>
      <c r="N522" s="1">
        <f>(InputData[[#This Row],[SELLING PRICE]]*InputData[[#This Row],[QUANTITY]])*(1-InputData[[#This Row],[DISCOUNT %]])</f>
        <v>855</v>
      </c>
      <c r="O522">
        <f>DAY(InputData[[#This Row],[DATE]])</f>
        <v>21</v>
      </c>
      <c r="P522" t="str">
        <f>TEXT(InputData[[#This Row],[DATE]], "mmm")</f>
        <v>Dec</v>
      </c>
      <c r="Q522">
        <f>YEAR(InputData[[#This Row],[DATE]])</f>
        <v>2022</v>
      </c>
    </row>
    <row r="523" spans="1:17" x14ac:dyDescent="0.2">
      <c r="A523" s="8">
        <v>44924</v>
      </c>
      <c r="B523" s="9" t="s">
        <v>22</v>
      </c>
      <c r="C523" s="10">
        <v>15</v>
      </c>
      <c r="D523" s="10" t="s">
        <v>108</v>
      </c>
      <c r="E523" s="10" t="s">
        <v>106</v>
      </c>
      <c r="F523" s="11">
        <v>0</v>
      </c>
      <c r="G523" t="str">
        <f>VLOOKUP(InputData[[#This Row],[PRODUCT ID]],MasterData[],2,0)</f>
        <v>Product08</v>
      </c>
      <c r="H523" t="str">
        <f>VLOOKUP(InputData[[#This Row],[PRODUCT ID]],MasterData[],3,0)</f>
        <v>Category01</v>
      </c>
      <c r="I523" t="str">
        <f t="shared" ca="1" si="8"/>
        <v>QC</v>
      </c>
      <c r="J523" t="str">
        <f>VLOOKUP(InputData[[#This Row],[PRODUCT ID]],MasterData[],4,0)</f>
        <v>Kg</v>
      </c>
      <c r="K523" s="1">
        <f>VLOOKUP(InputData[[#This Row],[PRODUCT ID]],MasterData[],5,0)</f>
        <v>83</v>
      </c>
      <c r="L523" s="1">
        <f>VLOOKUP(InputData[[#This Row],[PRODUCT ID]],MasterData[],6,0)</f>
        <v>94.62</v>
      </c>
      <c r="M523" s="1">
        <f>(InputData[[#This Row],[BUYING PRICE]]*InputData[[#This Row],[QUANTITY]])</f>
        <v>1245</v>
      </c>
      <c r="N523" s="1">
        <f>(InputData[[#This Row],[SELLING PRICE]]*InputData[[#This Row],[QUANTITY]])*(1-InputData[[#This Row],[DISCOUNT %]])</f>
        <v>1419.3000000000002</v>
      </c>
      <c r="O523">
        <f>DAY(InputData[[#This Row],[DATE]])</f>
        <v>29</v>
      </c>
      <c r="P523" t="str">
        <f>TEXT(InputData[[#This Row],[DATE]], "mmm")</f>
        <v>Dec</v>
      </c>
      <c r="Q523">
        <f>YEAR(InputData[[#This Row],[DATE]])</f>
        <v>2022</v>
      </c>
    </row>
    <row r="524" spans="1:17" x14ac:dyDescent="0.2">
      <c r="A524" s="8">
        <v>44924</v>
      </c>
      <c r="B524" s="9" t="s">
        <v>94</v>
      </c>
      <c r="C524" s="10">
        <v>1</v>
      </c>
      <c r="D524" s="10" t="s">
        <v>105</v>
      </c>
      <c r="E524" s="10" t="s">
        <v>107</v>
      </c>
      <c r="F524" s="11">
        <v>0</v>
      </c>
      <c r="G524" t="str">
        <f>VLOOKUP(InputData[[#This Row],[PRODUCT ID]],MasterData[],2,0)</f>
        <v>Product42</v>
      </c>
      <c r="H524" t="str">
        <f>VLOOKUP(InputData[[#This Row],[PRODUCT ID]],MasterData[],3,0)</f>
        <v>Category05</v>
      </c>
      <c r="I524" t="str">
        <f t="shared" ca="1" si="8"/>
        <v>BC</v>
      </c>
      <c r="J524" t="str">
        <f>VLOOKUP(InputData[[#This Row],[PRODUCT ID]],MasterData[],4,0)</f>
        <v>Ft</v>
      </c>
      <c r="K524" s="1">
        <f>VLOOKUP(InputData[[#This Row],[PRODUCT ID]],MasterData[],5,0)</f>
        <v>120</v>
      </c>
      <c r="L524" s="1">
        <f>VLOOKUP(InputData[[#This Row],[PRODUCT ID]],MasterData[],6,0)</f>
        <v>162</v>
      </c>
      <c r="M524" s="1">
        <f>(InputData[[#This Row],[BUYING PRICE]]*InputData[[#This Row],[QUANTITY]])</f>
        <v>120</v>
      </c>
      <c r="N524" s="1">
        <f>(InputData[[#This Row],[SELLING PRICE]]*InputData[[#This Row],[QUANTITY]])*(1-InputData[[#This Row],[DISCOUNT %]])</f>
        <v>162</v>
      </c>
      <c r="O524">
        <f>DAY(InputData[[#This Row],[DATE]])</f>
        <v>29</v>
      </c>
      <c r="P524" t="str">
        <f>TEXT(InputData[[#This Row],[DATE]], "mmm")</f>
        <v>Dec</v>
      </c>
      <c r="Q524">
        <f>YEAR(InputData[[#This Row],[DATE]])</f>
        <v>2022</v>
      </c>
    </row>
    <row r="525" spans="1:17" x14ac:dyDescent="0.2">
      <c r="A525" s="8">
        <v>44925</v>
      </c>
      <c r="B525" s="9" t="s">
        <v>92</v>
      </c>
      <c r="C525" s="10">
        <v>14</v>
      </c>
      <c r="D525" s="10" t="s">
        <v>108</v>
      </c>
      <c r="E525" s="10" t="s">
        <v>106</v>
      </c>
      <c r="F525" s="11">
        <v>0</v>
      </c>
      <c r="G525" t="str">
        <f>VLOOKUP(InputData[[#This Row],[PRODUCT ID]],MasterData[],2,0)</f>
        <v>Product41</v>
      </c>
      <c r="H525" t="str">
        <f>VLOOKUP(InputData[[#This Row],[PRODUCT ID]],MasterData[],3,0)</f>
        <v>Category05</v>
      </c>
      <c r="I525" t="str">
        <f t="shared" ca="1" si="8"/>
        <v>ON</v>
      </c>
      <c r="J525" t="str">
        <f>VLOOKUP(InputData[[#This Row],[PRODUCT ID]],MasterData[],4,0)</f>
        <v>Ft</v>
      </c>
      <c r="K525" s="1">
        <f>VLOOKUP(InputData[[#This Row],[PRODUCT ID]],MasterData[],5,0)</f>
        <v>138</v>
      </c>
      <c r="L525" s="1">
        <f>VLOOKUP(InputData[[#This Row],[PRODUCT ID]],MasterData[],6,0)</f>
        <v>173.88</v>
      </c>
      <c r="M525" s="1">
        <f>(InputData[[#This Row],[BUYING PRICE]]*InputData[[#This Row],[QUANTITY]])</f>
        <v>1932</v>
      </c>
      <c r="N525" s="1">
        <f>(InputData[[#This Row],[SELLING PRICE]]*InputData[[#This Row],[QUANTITY]])*(1-InputData[[#This Row],[DISCOUNT %]])</f>
        <v>2434.3199999999997</v>
      </c>
      <c r="O525">
        <f>DAY(InputData[[#This Row],[DATE]])</f>
        <v>30</v>
      </c>
      <c r="P525" t="str">
        <f>TEXT(InputData[[#This Row],[DATE]], "mmm")</f>
        <v>Dec</v>
      </c>
      <c r="Q525">
        <f>YEAR(InputData[[#This Row],[DATE]])</f>
        <v>2022</v>
      </c>
    </row>
    <row r="526" spans="1:17" x14ac:dyDescent="0.2">
      <c r="A526" s="8">
        <v>44926</v>
      </c>
      <c r="B526" s="9" t="s">
        <v>75</v>
      </c>
      <c r="C526" s="10">
        <v>12</v>
      </c>
      <c r="D526" s="10" t="s">
        <v>106</v>
      </c>
      <c r="E526" s="10" t="s">
        <v>106</v>
      </c>
      <c r="F526" s="11">
        <v>0</v>
      </c>
      <c r="G526" t="str">
        <f>VLOOKUP(InputData[[#This Row],[PRODUCT ID]],MasterData[],2,0)</f>
        <v>Product33</v>
      </c>
      <c r="H526" t="str">
        <f>VLOOKUP(InputData[[#This Row],[PRODUCT ID]],MasterData[],3,0)</f>
        <v>Category04</v>
      </c>
      <c r="I526" t="str">
        <f t="shared" ca="1" si="8"/>
        <v>SK</v>
      </c>
      <c r="J526" t="str">
        <f>VLOOKUP(InputData[[#This Row],[PRODUCT ID]],MasterData[],4,0)</f>
        <v>Kg</v>
      </c>
      <c r="K526" s="1">
        <f>VLOOKUP(InputData[[#This Row],[PRODUCT ID]],MasterData[],5,0)</f>
        <v>95</v>
      </c>
      <c r="L526" s="1">
        <f>VLOOKUP(InputData[[#This Row],[PRODUCT ID]],MasterData[],6,0)</f>
        <v>119.7</v>
      </c>
      <c r="M526" s="1">
        <f>(InputData[[#This Row],[BUYING PRICE]]*InputData[[#This Row],[QUANTITY]])</f>
        <v>1140</v>
      </c>
      <c r="N526" s="1">
        <f>(InputData[[#This Row],[SELLING PRICE]]*InputData[[#This Row],[QUANTITY]])*(1-InputData[[#This Row],[DISCOUNT %]])</f>
        <v>1436.4</v>
      </c>
      <c r="O526">
        <f>DAY(InputData[[#This Row],[DATE]])</f>
        <v>31</v>
      </c>
      <c r="P526" t="str">
        <f>TEXT(InputData[[#This Row],[DATE]], "mmm")</f>
        <v>Dec</v>
      </c>
      <c r="Q526">
        <f>YEAR(InputData[[#This Row],[DATE]])</f>
        <v>2022</v>
      </c>
    </row>
    <row r="527" spans="1:17" x14ac:dyDescent="0.2">
      <c r="A527" s="8">
        <v>44926</v>
      </c>
      <c r="B527" s="9" t="s">
        <v>29</v>
      </c>
      <c r="C527" s="10">
        <v>6</v>
      </c>
      <c r="D527" s="10" t="s">
        <v>106</v>
      </c>
      <c r="E527" s="10" t="s">
        <v>106</v>
      </c>
      <c r="F527" s="11">
        <v>0</v>
      </c>
      <c r="G527" t="str">
        <f>VLOOKUP(InputData[[#This Row],[PRODUCT ID]],MasterData[],2,0)</f>
        <v>Product11</v>
      </c>
      <c r="H527" t="str">
        <f>VLOOKUP(InputData[[#This Row],[PRODUCT ID]],MasterData[],3,0)</f>
        <v>Category02</v>
      </c>
      <c r="I527" t="str">
        <f t="shared" ca="1" si="8"/>
        <v>ON</v>
      </c>
      <c r="J527" t="str">
        <f>VLOOKUP(InputData[[#This Row],[PRODUCT ID]],MasterData[],4,0)</f>
        <v>Lt</v>
      </c>
      <c r="K527" s="1">
        <f>VLOOKUP(InputData[[#This Row],[PRODUCT ID]],MasterData[],5,0)</f>
        <v>44</v>
      </c>
      <c r="L527" s="1">
        <f>VLOOKUP(InputData[[#This Row],[PRODUCT ID]],MasterData[],6,0)</f>
        <v>48.4</v>
      </c>
      <c r="M527" s="1">
        <f>(InputData[[#This Row],[BUYING PRICE]]*InputData[[#This Row],[QUANTITY]])</f>
        <v>264</v>
      </c>
      <c r="N527" s="1">
        <f>(InputData[[#This Row],[SELLING PRICE]]*InputData[[#This Row],[QUANTITY]])*(1-InputData[[#This Row],[DISCOUNT %]])</f>
        <v>290.39999999999998</v>
      </c>
      <c r="O527">
        <f>DAY(InputData[[#This Row],[DATE]])</f>
        <v>31</v>
      </c>
      <c r="P527" t="str">
        <f>TEXT(InputData[[#This Row],[DATE]], "mmm")</f>
        <v>Dec</v>
      </c>
      <c r="Q527">
        <f>YEAR(InputData[[#This Row],[DATE]])</f>
        <v>2022</v>
      </c>
    </row>
    <row r="528" spans="1:17" x14ac:dyDescent="0.2">
      <c r="A528" s="8">
        <v>44926</v>
      </c>
      <c r="B528" s="9" t="s">
        <v>29</v>
      </c>
      <c r="C528" s="10">
        <v>3</v>
      </c>
      <c r="D528" s="10" t="s">
        <v>105</v>
      </c>
      <c r="E528" s="10" t="s">
        <v>107</v>
      </c>
      <c r="F528" s="11">
        <v>0</v>
      </c>
      <c r="G528" t="str">
        <f>VLOOKUP(InputData[[#This Row],[PRODUCT ID]],MasterData[],2,0)</f>
        <v>Product11</v>
      </c>
      <c r="H528" t="str">
        <f>VLOOKUP(InputData[[#This Row],[PRODUCT ID]],MasterData[],3,0)</f>
        <v>Category02</v>
      </c>
      <c r="I528" t="str">
        <f t="shared" ca="1" si="8"/>
        <v>ON</v>
      </c>
      <c r="J528" t="str">
        <f>VLOOKUP(InputData[[#This Row],[PRODUCT ID]],MasterData[],4,0)</f>
        <v>Lt</v>
      </c>
      <c r="K528" s="1">
        <f>VLOOKUP(InputData[[#This Row],[PRODUCT ID]],MasterData[],5,0)</f>
        <v>44</v>
      </c>
      <c r="L528" s="1">
        <f>VLOOKUP(InputData[[#This Row],[PRODUCT ID]],MasterData[],6,0)</f>
        <v>48.4</v>
      </c>
      <c r="M528" s="1">
        <f>(InputData[[#This Row],[BUYING PRICE]]*InputData[[#This Row],[QUANTITY]])</f>
        <v>132</v>
      </c>
      <c r="N528" s="1">
        <f>(InputData[[#This Row],[SELLING PRICE]]*InputData[[#This Row],[QUANTITY]])*(1-InputData[[#This Row],[DISCOUNT %]])</f>
        <v>145.19999999999999</v>
      </c>
      <c r="O528">
        <f>DAY(InputData[[#This Row],[DATE]])</f>
        <v>31</v>
      </c>
      <c r="P528" t="str">
        <f>TEXT(InputData[[#This Row],[DATE]], "mmm")</f>
        <v>Dec</v>
      </c>
      <c r="Q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E5" sqref="E5"/>
    </sheetView>
  </sheetViews>
  <sheetFormatPr baseColWidth="10" defaultColWidth="8.83203125" defaultRowHeight="15" x14ac:dyDescent="0.2"/>
  <cols>
    <col min="1" max="1" width="15.83203125" bestFit="1" customWidth="1"/>
    <col min="2" max="2" width="13.6640625" bestFit="1" customWidth="1"/>
    <col min="3" max="3" width="14.5" bestFit="1" customWidth="1"/>
    <col min="4" max="4" width="9.83203125" bestFit="1" customWidth="1"/>
    <col min="5" max="5" width="17.1640625" bestFit="1" customWidth="1"/>
    <col min="6" max="6" width="17.83203125" bestFit="1" customWidth="1"/>
  </cols>
  <sheetData>
    <row r="1" spans="1:6" ht="16" thickBot="1" x14ac:dyDescent="0.25">
      <c r="A1" s="12" t="s">
        <v>0</v>
      </c>
      <c r="B1" s="13" t="s">
        <v>1</v>
      </c>
      <c r="C1" s="13" t="s">
        <v>2</v>
      </c>
      <c r="D1" s="13" t="s">
        <v>3</v>
      </c>
      <c r="E1" s="13" t="s">
        <v>4</v>
      </c>
      <c r="F1" s="13" t="s">
        <v>5</v>
      </c>
    </row>
    <row r="2" spans="1:6" x14ac:dyDescent="0.2">
      <c r="A2" t="s">
        <v>6</v>
      </c>
      <c r="B2" t="s">
        <v>7</v>
      </c>
      <c r="C2" t="s">
        <v>8</v>
      </c>
      <c r="D2" t="s">
        <v>9</v>
      </c>
      <c r="E2">
        <v>98</v>
      </c>
      <c r="F2">
        <v>103.88</v>
      </c>
    </row>
    <row r="3" spans="1:6" x14ac:dyDescent="0.2">
      <c r="A3" t="s">
        <v>10</v>
      </c>
      <c r="B3" t="s">
        <v>11</v>
      </c>
      <c r="C3" t="s">
        <v>8</v>
      </c>
      <c r="D3" t="s">
        <v>9</v>
      </c>
      <c r="E3">
        <v>105</v>
      </c>
      <c r="F3">
        <v>142.80000000000001</v>
      </c>
    </row>
    <row r="4" spans="1:6" x14ac:dyDescent="0.2">
      <c r="A4" t="s">
        <v>12</v>
      </c>
      <c r="B4" t="s">
        <v>13</v>
      </c>
      <c r="C4" t="s">
        <v>8</v>
      </c>
      <c r="D4" t="s">
        <v>9</v>
      </c>
      <c r="E4">
        <v>71</v>
      </c>
      <c r="F4">
        <v>80.94</v>
      </c>
    </row>
    <row r="5" spans="1:6" x14ac:dyDescent="0.2">
      <c r="A5" t="s">
        <v>14</v>
      </c>
      <c r="B5" t="s">
        <v>15</v>
      </c>
      <c r="C5" t="s">
        <v>8</v>
      </c>
      <c r="D5" t="s">
        <v>109</v>
      </c>
      <c r="E5">
        <v>44</v>
      </c>
      <c r="F5">
        <v>48.84</v>
      </c>
    </row>
    <row r="6" spans="1:6" x14ac:dyDescent="0.2">
      <c r="A6" t="s">
        <v>16</v>
      </c>
      <c r="B6" t="s">
        <v>17</v>
      </c>
      <c r="C6" t="s">
        <v>8</v>
      </c>
      <c r="D6" t="s">
        <v>110</v>
      </c>
      <c r="E6">
        <v>133</v>
      </c>
      <c r="F6">
        <v>155.61000000000001</v>
      </c>
    </row>
    <row r="7" spans="1:6" x14ac:dyDescent="0.2">
      <c r="A7" t="s">
        <v>18</v>
      </c>
      <c r="B7" t="s">
        <v>19</v>
      </c>
      <c r="C7" t="s">
        <v>8</v>
      </c>
      <c r="D7" t="s">
        <v>9</v>
      </c>
      <c r="E7">
        <v>75</v>
      </c>
      <c r="F7">
        <v>85.5</v>
      </c>
    </row>
    <row r="8" spans="1:6" x14ac:dyDescent="0.2">
      <c r="A8" t="s">
        <v>20</v>
      </c>
      <c r="B8" t="s">
        <v>21</v>
      </c>
      <c r="C8" t="s">
        <v>8</v>
      </c>
      <c r="D8" t="s">
        <v>109</v>
      </c>
      <c r="E8">
        <v>43</v>
      </c>
      <c r="F8">
        <v>47.730000000000004</v>
      </c>
    </row>
    <row r="9" spans="1:6" x14ac:dyDescent="0.2">
      <c r="A9" t="s">
        <v>22</v>
      </c>
      <c r="B9" t="s">
        <v>23</v>
      </c>
      <c r="C9" t="s">
        <v>8</v>
      </c>
      <c r="D9" t="s">
        <v>9</v>
      </c>
      <c r="E9">
        <v>83</v>
      </c>
      <c r="F9">
        <v>94.62</v>
      </c>
    </row>
    <row r="10" spans="1:6" x14ac:dyDescent="0.2">
      <c r="A10" t="s">
        <v>24</v>
      </c>
      <c r="B10" t="s">
        <v>25</v>
      </c>
      <c r="C10" t="s">
        <v>8</v>
      </c>
      <c r="D10" t="s">
        <v>111</v>
      </c>
      <c r="E10">
        <v>6</v>
      </c>
      <c r="F10">
        <v>7.8599999999999994</v>
      </c>
    </row>
    <row r="11" spans="1:6" x14ac:dyDescent="0.2">
      <c r="A11" t="s">
        <v>26</v>
      </c>
      <c r="B11" t="s">
        <v>27</v>
      </c>
      <c r="C11" t="s">
        <v>28</v>
      </c>
      <c r="D11" t="s">
        <v>110</v>
      </c>
      <c r="E11">
        <v>148</v>
      </c>
      <c r="F11">
        <v>164.28</v>
      </c>
    </row>
    <row r="12" spans="1:6" x14ac:dyDescent="0.2">
      <c r="A12" t="s">
        <v>29</v>
      </c>
      <c r="B12" t="s">
        <v>30</v>
      </c>
      <c r="C12" t="s">
        <v>28</v>
      </c>
      <c r="D12" t="s">
        <v>109</v>
      </c>
      <c r="E12">
        <v>44</v>
      </c>
      <c r="F12">
        <v>48.4</v>
      </c>
    </row>
    <row r="13" spans="1:6" x14ac:dyDescent="0.2">
      <c r="A13" t="s">
        <v>31</v>
      </c>
      <c r="B13" t="s">
        <v>32</v>
      </c>
      <c r="C13" t="s">
        <v>28</v>
      </c>
      <c r="D13" t="s">
        <v>9</v>
      </c>
      <c r="E13">
        <v>73</v>
      </c>
      <c r="F13">
        <v>94.17</v>
      </c>
    </row>
    <row r="14" spans="1:6" x14ac:dyDescent="0.2">
      <c r="A14" t="s">
        <v>33</v>
      </c>
      <c r="B14" t="s">
        <v>34</v>
      </c>
      <c r="C14" t="s">
        <v>28</v>
      </c>
      <c r="D14" t="s">
        <v>9</v>
      </c>
      <c r="E14">
        <v>112</v>
      </c>
      <c r="F14">
        <v>122.08</v>
      </c>
    </row>
    <row r="15" spans="1:6" x14ac:dyDescent="0.2">
      <c r="A15" t="s">
        <v>35</v>
      </c>
      <c r="B15" t="s">
        <v>36</v>
      </c>
      <c r="C15" t="s">
        <v>28</v>
      </c>
      <c r="D15" t="s">
        <v>9</v>
      </c>
      <c r="E15">
        <v>112</v>
      </c>
      <c r="F15">
        <v>146.72</v>
      </c>
    </row>
    <row r="16" spans="1:6" x14ac:dyDescent="0.2">
      <c r="A16" t="s">
        <v>37</v>
      </c>
      <c r="B16" t="s">
        <v>38</v>
      </c>
      <c r="C16" t="s">
        <v>28</v>
      </c>
      <c r="D16" t="s">
        <v>111</v>
      </c>
      <c r="E16">
        <v>12</v>
      </c>
      <c r="F16">
        <v>15.719999999999999</v>
      </c>
    </row>
    <row r="17" spans="1:6" x14ac:dyDescent="0.2">
      <c r="A17" t="s">
        <v>39</v>
      </c>
      <c r="B17" t="s">
        <v>40</v>
      </c>
      <c r="C17" t="s">
        <v>28</v>
      </c>
      <c r="D17" t="s">
        <v>111</v>
      </c>
      <c r="E17">
        <v>13</v>
      </c>
      <c r="F17">
        <v>16.64</v>
      </c>
    </row>
    <row r="18" spans="1:6" x14ac:dyDescent="0.2">
      <c r="A18" t="s">
        <v>41</v>
      </c>
      <c r="B18" t="s">
        <v>42</v>
      </c>
      <c r="C18" t="s">
        <v>28</v>
      </c>
      <c r="D18" t="s">
        <v>110</v>
      </c>
      <c r="E18">
        <v>134</v>
      </c>
      <c r="F18">
        <v>156.78</v>
      </c>
    </row>
    <row r="19" spans="1:6" x14ac:dyDescent="0.2">
      <c r="A19" t="s">
        <v>43</v>
      </c>
      <c r="B19" t="s">
        <v>44</v>
      </c>
      <c r="C19" t="s">
        <v>28</v>
      </c>
      <c r="D19" t="s">
        <v>111</v>
      </c>
      <c r="E19">
        <v>37</v>
      </c>
      <c r="F19">
        <v>49.21</v>
      </c>
    </row>
    <row r="20" spans="1:6" x14ac:dyDescent="0.2">
      <c r="A20" t="s">
        <v>45</v>
      </c>
      <c r="B20" t="s">
        <v>46</v>
      </c>
      <c r="C20" t="s">
        <v>28</v>
      </c>
      <c r="D20" t="s">
        <v>110</v>
      </c>
      <c r="E20">
        <v>150</v>
      </c>
      <c r="F20">
        <v>210</v>
      </c>
    </row>
    <row r="21" spans="1:6" x14ac:dyDescent="0.2">
      <c r="A21" t="s">
        <v>47</v>
      </c>
      <c r="B21" t="s">
        <v>48</v>
      </c>
      <c r="C21" t="s">
        <v>49</v>
      </c>
      <c r="D21" t="s">
        <v>109</v>
      </c>
      <c r="E21">
        <v>61</v>
      </c>
      <c r="F21">
        <v>76.25</v>
      </c>
    </row>
    <row r="22" spans="1:6" x14ac:dyDescent="0.2">
      <c r="A22" t="s">
        <v>50</v>
      </c>
      <c r="B22" t="s">
        <v>51</v>
      </c>
      <c r="C22" t="s">
        <v>49</v>
      </c>
      <c r="D22" t="s">
        <v>110</v>
      </c>
      <c r="E22">
        <v>126</v>
      </c>
      <c r="F22">
        <v>162.54</v>
      </c>
    </row>
    <row r="23" spans="1:6" x14ac:dyDescent="0.2">
      <c r="A23" t="s">
        <v>52</v>
      </c>
      <c r="B23" t="s">
        <v>53</v>
      </c>
      <c r="C23" t="s">
        <v>49</v>
      </c>
      <c r="D23" t="s">
        <v>110</v>
      </c>
      <c r="E23">
        <v>121</v>
      </c>
      <c r="F23">
        <v>141.57</v>
      </c>
    </row>
    <row r="24" spans="1:6" x14ac:dyDescent="0.2">
      <c r="A24" t="s">
        <v>54</v>
      </c>
      <c r="B24" t="s">
        <v>55</v>
      </c>
      <c r="C24" t="s">
        <v>49</v>
      </c>
      <c r="D24" t="s">
        <v>110</v>
      </c>
      <c r="E24">
        <v>141</v>
      </c>
      <c r="F24">
        <v>149.46</v>
      </c>
    </row>
    <row r="25" spans="1:6" x14ac:dyDescent="0.2">
      <c r="A25" t="s">
        <v>56</v>
      </c>
      <c r="B25" t="s">
        <v>57</v>
      </c>
      <c r="C25" t="s">
        <v>49</v>
      </c>
      <c r="D25" t="s">
        <v>110</v>
      </c>
      <c r="E25">
        <v>144</v>
      </c>
      <c r="F25">
        <v>156.96</v>
      </c>
    </row>
    <row r="26" spans="1:6" x14ac:dyDescent="0.2">
      <c r="A26" t="s">
        <v>58</v>
      </c>
      <c r="B26" t="s">
        <v>59</v>
      </c>
      <c r="C26" t="s">
        <v>49</v>
      </c>
      <c r="D26" t="s">
        <v>111</v>
      </c>
      <c r="E26">
        <v>7</v>
      </c>
      <c r="F26">
        <v>8.33</v>
      </c>
    </row>
    <row r="27" spans="1:6" x14ac:dyDescent="0.2">
      <c r="A27" t="s">
        <v>60</v>
      </c>
      <c r="B27" t="s">
        <v>61</v>
      </c>
      <c r="C27" t="s">
        <v>62</v>
      </c>
      <c r="D27" t="s">
        <v>111</v>
      </c>
      <c r="E27">
        <v>18</v>
      </c>
      <c r="F27">
        <v>24.66</v>
      </c>
    </row>
    <row r="28" spans="1:6" x14ac:dyDescent="0.2">
      <c r="A28" t="s">
        <v>63</v>
      </c>
      <c r="B28" t="s">
        <v>64</v>
      </c>
      <c r="C28" t="s">
        <v>62</v>
      </c>
      <c r="D28" t="s">
        <v>109</v>
      </c>
      <c r="E28">
        <v>48</v>
      </c>
      <c r="F28">
        <v>57.120000000000005</v>
      </c>
    </row>
    <row r="29" spans="1:6" x14ac:dyDescent="0.2">
      <c r="A29" t="s">
        <v>65</v>
      </c>
      <c r="B29" t="s">
        <v>66</v>
      </c>
      <c r="C29" t="s">
        <v>62</v>
      </c>
      <c r="D29" t="s">
        <v>111</v>
      </c>
      <c r="E29">
        <v>37</v>
      </c>
      <c r="F29">
        <v>41.81</v>
      </c>
    </row>
    <row r="30" spans="1:6" x14ac:dyDescent="0.2">
      <c r="A30" t="s">
        <v>67</v>
      </c>
      <c r="B30" t="s">
        <v>68</v>
      </c>
      <c r="C30" t="s">
        <v>62</v>
      </c>
      <c r="D30" t="s">
        <v>109</v>
      </c>
      <c r="E30">
        <v>47</v>
      </c>
      <c r="F30">
        <v>53.11</v>
      </c>
    </row>
    <row r="31" spans="1:6" x14ac:dyDescent="0.2">
      <c r="A31" t="s">
        <v>69</v>
      </c>
      <c r="B31" t="s">
        <v>70</v>
      </c>
      <c r="C31" t="s">
        <v>62</v>
      </c>
      <c r="D31" t="s">
        <v>110</v>
      </c>
      <c r="E31">
        <v>148</v>
      </c>
      <c r="F31">
        <v>201.28</v>
      </c>
    </row>
    <row r="32" spans="1:6" x14ac:dyDescent="0.2">
      <c r="A32" t="s">
        <v>71</v>
      </c>
      <c r="B32" t="s">
        <v>72</v>
      </c>
      <c r="C32" t="s">
        <v>62</v>
      </c>
      <c r="D32" t="s">
        <v>9</v>
      </c>
      <c r="E32">
        <v>93</v>
      </c>
      <c r="F32">
        <v>104.16</v>
      </c>
    </row>
    <row r="33" spans="1:6" x14ac:dyDescent="0.2">
      <c r="A33" t="s">
        <v>73</v>
      </c>
      <c r="B33" t="s">
        <v>74</v>
      </c>
      <c r="C33" t="s">
        <v>62</v>
      </c>
      <c r="D33" t="s">
        <v>9</v>
      </c>
      <c r="E33">
        <v>89</v>
      </c>
      <c r="F33">
        <v>117.48</v>
      </c>
    </row>
    <row r="34" spans="1:6" x14ac:dyDescent="0.2">
      <c r="A34" t="s">
        <v>75</v>
      </c>
      <c r="B34" t="s">
        <v>76</v>
      </c>
      <c r="C34" t="s">
        <v>62</v>
      </c>
      <c r="D34" t="s">
        <v>9</v>
      </c>
      <c r="E34">
        <v>95</v>
      </c>
      <c r="F34">
        <v>119.7</v>
      </c>
    </row>
    <row r="35" spans="1:6" x14ac:dyDescent="0.2">
      <c r="A35" t="s">
        <v>77</v>
      </c>
      <c r="B35" t="s">
        <v>78</v>
      </c>
      <c r="C35" t="s">
        <v>62</v>
      </c>
      <c r="D35" t="s">
        <v>109</v>
      </c>
      <c r="E35">
        <v>55</v>
      </c>
      <c r="F35">
        <v>58.3</v>
      </c>
    </row>
    <row r="36" spans="1:6" x14ac:dyDescent="0.2">
      <c r="A36" t="s">
        <v>79</v>
      </c>
      <c r="B36" t="s">
        <v>80</v>
      </c>
      <c r="C36" t="s">
        <v>62</v>
      </c>
      <c r="D36" t="s">
        <v>111</v>
      </c>
      <c r="E36">
        <v>5</v>
      </c>
      <c r="F36">
        <v>6.7</v>
      </c>
    </row>
    <row r="37" spans="1:6" x14ac:dyDescent="0.2">
      <c r="A37" t="s">
        <v>81</v>
      </c>
      <c r="B37" t="s">
        <v>82</v>
      </c>
      <c r="C37" t="s">
        <v>62</v>
      </c>
      <c r="D37" t="s">
        <v>9</v>
      </c>
      <c r="E37">
        <v>90</v>
      </c>
      <c r="F37">
        <v>96.3</v>
      </c>
    </row>
    <row r="38" spans="1:6" x14ac:dyDescent="0.2">
      <c r="A38" t="s">
        <v>83</v>
      </c>
      <c r="B38" t="s">
        <v>84</v>
      </c>
      <c r="C38" t="s">
        <v>85</v>
      </c>
      <c r="D38" t="s">
        <v>9</v>
      </c>
      <c r="E38">
        <v>67</v>
      </c>
      <c r="F38">
        <v>85.76</v>
      </c>
    </row>
    <row r="39" spans="1:6" x14ac:dyDescent="0.2">
      <c r="A39" t="s">
        <v>86</v>
      </c>
      <c r="B39" t="s">
        <v>87</v>
      </c>
      <c r="C39" t="s">
        <v>85</v>
      </c>
      <c r="D39" t="s">
        <v>9</v>
      </c>
      <c r="E39">
        <v>72</v>
      </c>
      <c r="F39">
        <v>79.92</v>
      </c>
    </row>
    <row r="40" spans="1:6" x14ac:dyDescent="0.2">
      <c r="A40" t="s">
        <v>88</v>
      </c>
      <c r="B40" t="s">
        <v>89</v>
      </c>
      <c r="C40" t="s">
        <v>85</v>
      </c>
      <c r="D40" t="s">
        <v>111</v>
      </c>
      <c r="E40">
        <v>37</v>
      </c>
      <c r="F40">
        <v>42.55</v>
      </c>
    </row>
    <row r="41" spans="1:6" x14ac:dyDescent="0.2">
      <c r="A41" t="s">
        <v>90</v>
      </c>
      <c r="B41" t="s">
        <v>91</v>
      </c>
      <c r="C41" t="s">
        <v>85</v>
      </c>
      <c r="D41" t="s">
        <v>9</v>
      </c>
      <c r="E41">
        <v>90</v>
      </c>
      <c r="F41">
        <v>115.2</v>
      </c>
    </row>
    <row r="42" spans="1:6" x14ac:dyDescent="0.2">
      <c r="A42" t="s">
        <v>92</v>
      </c>
      <c r="B42" t="s">
        <v>93</v>
      </c>
      <c r="C42" t="s">
        <v>85</v>
      </c>
      <c r="D42" t="s">
        <v>110</v>
      </c>
      <c r="E42">
        <v>138</v>
      </c>
      <c r="F42">
        <v>173.88</v>
      </c>
    </row>
    <row r="43" spans="1:6" x14ac:dyDescent="0.2">
      <c r="A43" t="s">
        <v>94</v>
      </c>
      <c r="B43" t="s">
        <v>95</v>
      </c>
      <c r="C43" t="s">
        <v>85</v>
      </c>
      <c r="D43" t="s">
        <v>110</v>
      </c>
      <c r="E43">
        <v>120</v>
      </c>
      <c r="F43">
        <v>162</v>
      </c>
    </row>
    <row r="44" spans="1:6" x14ac:dyDescent="0.2">
      <c r="A44" t="s">
        <v>96</v>
      </c>
      <c r="B44" t="s">
        <v>97</v>
      </c>
      <c r="C44" t="s">
        <v>85</v>
      </c>
      <c r="D44" t="s">
        <v>9</v>
      </c>
      <c r="E44">
        <v>67</v>
      </c>
      <c r="F44">
        <v>83.08</v>
      </c>
    </row>
    <row r="45" spans="1:6" x14ac:dyDescent="0.2">
      <c r="A45" t="s">
        <v>98</v>
      </c>
      <c r="B45" t="s">
        <v>99</v>
      </c>
      <c r="C45" t="s">
        <v>85</v>
      </c>
      <c r="D45" t="s">
        <v>9</v>
      </c>
      <c r="E45">
        <v>76</v>
      </c>
      <c r="F45">
        <v>82.08</v>
      </c>
    </row>
    <row r="46" spans="1:6" x14ac:dyDescent="0.2">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6F56B-7A78-B54A-8DDB-A5A3E9E1D2F2}">
  <dimension ref="A1:BD46"/>
  <sheetViews>
    <sheetView zoomScale="75" workbookViewId="0">
      <selection activeCell="AW11" sqref="AW11"/>
    </sheetView>
  </sheetViews>
  <sheetFormatPr baseColWidth="10" defaultRowHeight="15" x14ac:dyDescent="0.2"/>
  <cols>
    <col min="1" max="1" width="7.5" bestFit="1" customWidth="1"/>
    <col min="2" max="2" width="23.83203125" bestFit="1" customWidth="1"/>
    <col min="4" max="4" width="23.6640625" bestFit="1" customWidth="1"/>
    <col min="5" max="5" width="23.83203125" bestFit="1" customWidth="1"/>
    <col min="7" max="7" width="10.1640625" bestFit="1" customWidth="1"/>
    <col min="8" max="8" width="23.6640625" style="4" bestFit="1" customWidth="1"/>
    <col min="9" max="9" width="23.83203125" style="4" bestFit="1" customWidth="1"/>
    <col min="12" max="13" width="10.83203125" style="4"/>
    <col min="16" max="16" width="12.1640625" bestFit="1" customWidth="1"/>
    <col min="17" max="17" width="8.1640625" bestFit="1" customWidth="1"/>
    <col min="18" max="18" width="23.83203125" style="4" bestFit="1" customWidth="1"/>
    <col min="19" max="19" width="14.6640625" bestFit="1" customWidth="1"/>
    <col min="20" max="20" width="7.1640625" bestFit="1" customWidth="1"/>
    <col min="21" max="23" width="7.1640625" customWidth="1"/>
    <col min="24" max="24" width="7.83203125" style="4" bestFit="1" customWidth="1"/>
    <col min="25" max="26" width="7.1640625" customWidth="1"/>
    <col min="27" max="27" width="9.33203125" bestFit="1" customWidth="1"/>
    <col min="28" max="28" width="10.1640625" style="4" bestFit="1" customWidth="1"/>
    <col min="29" max="30" width="7.1640625" customWidth="1"/>
    <col min="31" max="31" width="12.33203125" bestFit="1" customWidth="1"/>
    <col min="32" max="32" width="23.83203125" style="4" bestFit="1" customWidth="1"/>
    <col min="33" max="33" width="9.1640625" bestFit="1" customWidth="1"/>
    <col min="34" max="34" width="5.33203125" bestFit="1" customWidth="1"/>
    <col min="35" max="35" width="10.1640625" customWidth="1"/>
    <col min="36" max="36" width="10.1640625" style="4" customWidth="1"/>
    <col min="37" max="37" width="10.1640625" customWidth="1"/>
    <col min="38" max="38" width="11.33203125" bestFit="1" customWidth="1"/>
    <col min="39" max="39" width="23.83203125" style="4" bestFit="1" customWidth="1"/>
    <col min="41" max="41" width="16.83203125" bestFit="1" customWidth="1"/>
    <col min="42" max="42" width="23.83203125" style="4" bestFit="1" customWidth="1"/>
    <col min="44" max="44" width="10.1640625" bestFit="1" customWidth="1"/>
    <col min="45" max="45" width="23.83203125" bestFit="1" customWidth="1"/>
    <col min="46" max="46" width="9" customWidth="1"/>
    <col min="47" max="47" width="5.33203125" bestFit="1" customWidth="1"/>
    <col min="48" max="48" width="6" customWidth="1"/>
    <col min="49" max="49" width="9.1640625" bestFit="1" customWidth="1"/>
    <col min="52" max="52" width="9.5" bestFit="1" customWidth="1"/>
    <col min="53" max="53" width="23.83203125" bestFit="1" customWidth="1"/>
  </cols>
  <sheetData>
    <row r="1" spans="1:56" x14ac:dyDescent="0.2">
      <c r="A1" s="2" t="s">
        <v>117</v>
      </c>
      <c r="B1" t="s">
        <v>120</v>
      </c>
      <c r="D1" t="s">
        <v>121</v>
      </c>
      <c r="E1" t="s">
        <v>120</v>
      </c>
      <c r="G1" s="2" t="s">
        <v>118</v>
      </c>
      <c r="H1" s="4" t="s">
        <v>121</v>
      </c>
      <c r="I1" s="4" t="s">
        <v>120</v>
      </c>
      <c r="L1" s="4" t="b">
        <v>1</v>
      </c>
      <c r="M1" s="4" t="b">
        <v>1</v>
      </c>
      <c r="N1" t="b">
        <v>1</v>
      </c>
      <c r="P1" s="2" t="s">
        <v>1</v>
      </c>
      <c r="Q1" s="2" t="s">
        <v>3</v>
      </c>
      <c r="R1" s="4" t="s">
        <v>120</v>
      </c>
      <c r="S1" t="s">
        <v>134</v>
      </c>
      <c r="V1" t="str">
        <f ca="1">VLOOKUP(1,$U:$AD,2,0)</f>
        <v>Product41</v>
      </c>
      <c r="W1" t="str">
        <f ca="1">VLOOKUP(1,$U:$AD,3,0)</f>
        <v>Ft</v>
      </c>
      <c r="X1" s="4">
        <f ca="1">VLOOKUP(1,$U:$AD,4,0)</f>
        <v>22952.16</v>
      </c>
      <c r="Y1">
        <f ca="1">VLOOKUP(1,$U:$AD,5,0)</f>
        <v>132</v>
      </c>
      <c r="AA1">
        <v>1</v>
      </c>
      <c r="AB1" s="4">
        <f>COUNT(S:S)-9</f>
        <v>35</v>
      </c>
      <c r="AC1">
        <f>MIN(AA1:AB1)</f>
        <v>1</v>
      </c>
      <c r="AE1" s="2" t="s">
        <v>2</v>
      </c>
      <c r="AF1" s="4" t="s">
        <v>120</v>
      </c>
      <c r="AI1" t="str">
        <f ca="1">VLOOKUP(1,AH:AJ,2,0)</f>
        <v>Category04</v>
      </c>
      <c r="AJ1" s="4">
        <f ca="1">VLOOKUP(1,AH:AJ,3,0)</f>
        <v>95269.4</v>
      </c>
      <c r="AL1" s="2" t="s">
        <v>102</v>
      </c>
      <c r="AM1" s="4" t="s">
        <v>120</v>
      </c>
      <c r="AO1" s="2" t="s">
        <v>103</v>
      </c>
      <c r="AP1" s="4" t="s">
        <v>120</v>
      </c>
      <c r="AR1" s="2" t="s">
        <v>143</v>
      </c>
      <c r="AS1" s="4" t="s">
        <v>120</v>
      </c>
      <c r="AT1" s="4"/>
      <c r="AV1" t="str">
        <f>VLOOKUP(1,$AU:$AW,2,0)</f>
        <v>SK</v>
      </c>
      <c r="AW1" s="4">
        <f>VLOOKUP(1,$AU:$AW,3,0)</f>
        <v>100089.81000000001</v>
      </c>
    </row>
    <row r="2" spans="1:56" x14ac:dyDescent="0.2">
      <c r="A2">
        <v>1</v>
      </c>
      <c r="B2" s="4">
        <v>13167.810000000001</v>
      </c>
      <c r="D2" s="4">
        <v>332504</v>
      </c>
      <c r="E2" s="4">
        <v>401411.91999999969</v>
      </c>
      <c r="G2" t="s">
        <v>122</v>
      </c>
      <c r="H2" s="4">
        <v>34290</v>
      </c>
      <c r="I2" s="4">
        <v>41346.959999999992</v>
      </c>
      <c r="K2" t="s">
        <v>138</v>
      </c>
      <c r="L2" s="4" t="s">
        <v>139</v>
      </c>
      <c r="M2" s="4" t="s">
        <v>140</v>
      </c>
      <c r="N2" t="s">
        <v>141</v>
      </c>
      <c r="P2" t="s">
        <v>7</v>
      </c>
      <c r="Q2" t="s">
        <v>9</v>
      </c>
      <c r="R2" s="4">
        <v>9764.7199999999993</v>
      </c>
      <c r="S2">
        <v>94</v>
      </c>
      <c r="U2" t="s">
        <v>142</v>
      </c>
      <c r="AE2" t="s">
        <v>8</v>
      </c>
      <c r="AF2" s="4">
        <v>69261.950000000012</v>
      </c>
      <c r="AH2" t="s">
        <v>142</v>
      </c>
      <c r="AL2" t="s">
        <v>108</v>
      </c>
      <c r="AM2" s="4">
        <v>208140.15000000005</v>
      </c>
      <c r="AO2" t="s">
        <v>107</v>
      </c>
      <c r="AP2" s="4">
        <v>199516.90000000008</v>
      </c>
      <c r="AR2" t="s">
        <v>144</v>
      </c>
      <c r="AS2" s="4">
        <v>68533.62</v>
      </c>
      <c r="AT2" s="4"/>
      <c r="AU2" t="s">
        <v>142</v>
      </c>
      <c r="AW2" s="4"/>
      <c r="BD2" s="4"/>
    </row>
    <row r="3" spans="1:56" x14ac:dyDescent="0.2">
      <c r="A3">
        <v>2</v>
      </c>
      <c r="B3" s="4">
        <v>13210.220000000001</v>
      </c>
      <c r="G3" t="s">
        <v>123</v>
      </c>
      <c r="H3" s="4">
        <v>25341</v>
      </c>
      <c r="I3" s="4">
        <v>30857.300000000003</v>
      </c>
      <c r="K3" t="s">
        <v>122</v>
      </c>
      <c r="L3" s="4">
        <f>IF($L$1=TRUE,VLOOKUP(K3,G:I,3,0),NA())</f>
        <v>41346.959999999992</v>
      </c>
      <c r="M3" s="4">
        <f>IF($M$1=TRUE,VLOOKUP(K3,G:I,3,0)-VLOOKUP(K3,G:I,2,0),NA())</f>
        <v>7056.9599999999919</v>
      </c>
      <c r="N3" s="3">
        <f>IF($N$1=TRUE,M3/VLOOKUP(K3,G:I,2,0),"")</f>
        <v>0.20580227471566032</v>
      </c>
      <c r="P3" t="s">
        <v>11</v>
      </c>
      <c r="Q3" t="s">
        <v>9</v>
      </c>
      <c r="R3" s="4">
        <v>13423.199999999999</v>
      </c>
      <c r="S3">
        <v>94</v>
      </c>
      <c r="U3">
        <f t="shared" ref="U3:U46" ca="1" si="0">RANK(X3,$X$3:$X$46)</f>
        <v>19</v>
      </c>
      <c r="V3" t="str" cm="1">
        <f t="array" aca="1" ref="V3:V46" ca="1">OFFSET($P$1,1,0,COUNT($R:$R))</f>
        <v>Product01</v>
      </c>
      <c r="W3" t="str" cm="1">
        <f t="array" aca="1" ref="W3:W46" ca="1">OFFSET($P$1,1,1,COUNT($R:$R))</f>
        <v>Kg</v>
      </c>
      <c r="X3" s="4" cm="1">
        <f t="array" aca="1" ref="X3:X46" ca="1">OFFSET($P$1,1,2,COUNT($R:$R))</f>
        <v>9764.7199999999993</v>
      </c>
      <c r="Y3" cm="1">
        <f t="array" aca="1" ref="Y3:Y46" ca="1">OFFSET($P$1,1,3,COUNT($R:$R))</f>
        <v>94</v>
      </c>
      <c r="AA3" t="str" cm="1">
        <f t="array" aca="1" ref="AA3:AA12" ca="1">OFFSET($P$1,$AC$1,0,10)</f>
        <v>Product01</v>
      </c>
      <c r="AB3" s="4" cm="1">
        <f t="array" aca="1" ref="AB3:AB12" ca="1">OFFSET($P$1,$AC$1,2,10)</f>
        <v>9764.7199999999993</v>
      </c>
      <c r="AE3" t="s">
        <v>28</v>
      </c>
      <c r="AF3" s="4">
        <v>92963.87</v>
      </c>
      <c r="AH3">
        <f ca="1">RANK(AJ3,$AJ$3:$AJ$7)</f>
        <v>4</v>
      </c>
      <c r="AI3" t="str" cm="1">
        <f t="array" aca="1" ref="AI3:AI7" ca="1">OFFSET($AE$1,1,0,COUNT($AF:$AF))</f>
        <v>Category01</v>
      </c>
      <c r="AJ3" s="4" cm="1">
        <f t="array" aca="1" ref="AJ3:AJ7" ca="1">OFFSET($AE$1,1,1,COUNT($AF:$AF))</f>
        <v>69261.950000000012</v>
      </c>
      <c r="AL3" t="s">
        <v>106</v>
      </c>
      <c r="AM3" s="4">
        <v>133923.87000000002</v>
      </c>
      <c r="AO3" t="s">
        <v>106</v>
      </c>
      <c r="AP3" s="4">
        <v>201895.01999999993</v>
      </c>
      <c r="AR3" t="s">
        <v>145</v>
      </c>
      <c r="AS3" s="4">
        <v>84417.48000000001</v>
      </c>
      <c r="AT3" s="4"/>
      <c r="AU3">
        <f>RANK(AW3,$AW$3:$AW$7)</f>
        <v>4</v>
      </c>
      <c r="AV3" t="s">
        <v>144</v>
      </c>
      <c r="AW3" s="4">
        <f>VLOOKUP(AV3,$AR$2:$AS$6,2,0)</f>
        <v>68533.62</v>
      </c>
      <c r="AX3" s="5"/>
      <c r="AY3" s="7"/>
      <c r="BD3" s="4"/>
    </row>
    <row r="4" spans="1:56" x14ac:dyDescent="0.2">
      <c r="A4">
        <v>3</v>
      </c>
      <c r="B4" s="4">
        <v>20202.099999999995</v>
      </c>
      <c r="D4" t="s">
        <v>135</v>
      </c>
      <c r="E4" s="4">
        <f>GETPIVOTDATA("Sum of TOTAL SELLING VALUE",$D$1)</f>
        <v>401411.91999999969</v>
      </c>
      <c r="G4" t="s">
        <v>124</v>
      </c>
      <c r="H4" s="4">
        <v>23437</v>
      </c>
      <c r="I4" s="4">
        <v>28616.65</v>
      </c>
      <c r="K4" t="s">
        <v>123</v>
      </c>
      <c r="L4" s="4">
        <f t="shared" ref="L4:L14" si="1">IF($L$1=TRUE,VLOOKUP(K4,G:I,3,0),NA())</f>
        <v>30857.300000000003</v>
      </c>
      <c r="M4" s="4">
        <f t="shared" ref="M4:M14" si="2">IF($M$1=TRUE,VLOOKUP(K4,G:I,3,0)-VLOOKUP(K4,G:I,2,0),NA())</f>
        <v>5516.3000000000029</v>
      </c>
      <c r="N4" s="3">
        <f t="shared" ref="N4:N14" si="3">IF($N$1=TRUE,M4/VLOOKUP(K4,G:I,2,0),"")</f>
        <v>0.21768280651907987</v>
      </c>
      <c r="P4" t="s">
        <v>13</v>
      </c>
      <c r="Q4" t="s">
        <v>9</v>
      </c>
      <c r="R4" s="4">
        <v>6394.2599999999993</v>
      </c>
      <c r="S4">
        <v>79</v>
      </c>
      <c r="U4">
        <f t="shared" ca="1" si="0"/>
        <v>10</v>
      </c>
      <c r="V4" t="str">
        <f ca="1"/>
        <v>Product02</v>
      </c>
      <c r="W4" t="str">
        <f ca="1"/>
        <v>Kg</v>
      </c>
      <c r="X4" s="4">
        <f ca="1"/>
        <v>13423.199999999999</v>
      </c>
      <c r="Y4">
        <f ca="1"/>
        <v>94</v>
      </c>
      <c r="AA4" t="str">
        <f ca="1"/>
        <v>Product02</v>
      </c>
      <c r="AB4" s="4">
        <f ca="1"/>
        <v>13423.199999999999</v>
      </c>
      <c r="AE4" t="s">
        <v>49</v>
      </c>
      <c r="AF4" s="4">
        <v>52299.509999999995</v>
      </c>
      <c r="AH4">
        <f ca="1">RANK(AJ4,$AJ$3:$AJ$7)</f>
        <v>2</v>
      </c>
      <c r="AI4" t="str">
        <f ca="1"/>
        <v>Category02</v>
      </c>
      <c r="AJ4" s="4">
        <f ca="1"/>
        <v>92963.87</v>
      </c>
      <c r="AL4" t="s">
        <v>105</v>
      </c>
      <c r="AM4" s="4">
        <v>59347.900000000009</v>
      </c>
      <c r="AR4" t="s">
        <v>146</v>
      </c>
      <c r="AS4" s="4">
        <v>89987.930000000008</v>
      </c>
      <c r="AT4" s="4"/>
      <c r="AU4">
        <f t="shared" ref="AU4:AU7" si="4">RANK(AW4,$AW$3:$AW$7)</f>
        <v>3</v>
      </c>
      <c r="AV4" t="s">
        <v>145</v>
      </c>
      <c r="AW4" s="4">
        <f t="shared" ref="AW4:AW7" si="5">VLOOKUP(AV4,$AR$2:$AS$6,2,0)</f>
        <v>84417.48000000001</v>
      </c>
      <c r="AX4" s="5"/>
      <c r="AY4" s="7"/>
      <c r="BD4" s="4"/>
    </row>
    <row r="5" spans="1:56" x14ac:dyDescent="0.2">
      <c r="A5">
        <v>4</v>
      </c>
      <c r="B5" s="4">
        <v>11312.2</v>
      </c>
      <c r="D5" t="s">
        <v>136</v>
      </c>
      <c r="E5" s="4">
        <f>GETPIVOTDATA("Sum of TOTAL SELLING VALUE",$D$1)-GETPIVOTDATA("Sum of TOTAL BUYING VALUE",$D$1)</f>
        <v>68907.919999999693</v>
      </c>
      <c r="G5" t="s">
        <v>125</v>
      </c>
      <c r="H5" s="4">
        <v>21282</v>
      </c>
      <c r="I5" s="4">
        <v>26579.11</v>
      </c>
      <c r="K5" t="s">
        <v>124</v>
      </c>
      <c r="L5" s="4">
        <f t="shared" si="1"/>
        <v>28616.65</v>
      </c>
      <c r="M5" s="4">
        <f t="shared" si="2"/>
        <v>5179.6500000000015</v>
      </c>
      <c r="N5" s="3">
        <f t="shared" si="3"/>
        <v>0.22100311473311438</v>
      </c>
      <c r="P5" t="s">
        <v>15</v>
      </c>
      <c r="Q5" t="s">
        <v>109</v>
      </c>
      <c r="R5" s="4">
        <v>6056.1600000000008</v>
      </c>
      <c r="S5">
        <v>124</v>
      </c>
      <c r="U5">
        <f t="shared" ca="1" si="0"/>
        <v>26</v>
      </c>
      <c r="V5" t="str">
        <f ca="1"/>
        <v>Product03</v>
      </c>
      <c r="W5" t="str">
        <f ca="1"/>
        <v>Kg</v>
      </c>
      <c r="X5" s="4">
        <f ca="1"/>
        <v>6394.2599999999993</v>
      </c>
      <c r="Y5">
        <f ca="1"/>
        <v>79</v>
      </c>
      <c r="AA5" t="str">
        <f ca="1"/>
        <v>Product03</v>
      </c>
      <c r="AB5" s="4">
        <f ca="1"/>
        <v>6394.2599999999993</v>
      </c>
      <c r="AE5" t="s">
        <v>62</v>
      </c>
      <c r="AF5" s="4">
        <v>95269.4</v>
      </c>
      <c r="AH5">
        <f ca="1">RANK(AJ5,$AJ$3:$AJ$7)</f>
        <v>5</v>
      </c>
      <c r="AI5" t="str">
        <f ca="1"/>
        <v>Category03</v>
      </c>
      <c r="AJ5" s="4">
        <f ca="1"/>
        <v>52299.509999999995</v>
      </c>
      <c r="AR5" t="s">
        <v>147</v>
      </c>
      <c r="AS5" s="4">
        <v>58383.079999999994</v>
      </c>
      <c r="AT5" s="4"/>
      <c r="AU5">
        <f t="shared" si="4"/>
        <v>2</v>
      </c>
      <c r="AV5" t="s">
        <v>146</v>
      </c>
      <c r="AW5" s="4">
        <f t="shared" si="5"/>
        <v>89987.930000000008</v>
      </c>
      <c r="AX5" s="5"/>
      <c r="AY5" s="7"/>
      <c r="BD5" s="4"/>
    </row>
    <row r="6" spans="1:56" x14ac:dyDescent="0.2">
      <c r="A6">
        <v>5</v>
      </c>
      <c r="B6" s="4">
        <v>11711.449999999999</v>
      </c>
      <c r="D6" t="s">
        <v>137</v>
      </c>
      <c r="E6" s="3">
        <f>E5/GETPIVOTDATA("Sum of TOTAL BUYING VALUE",$D$1)</f>
        <v>0.20723937155643149</v>
      </c>
      <c r="G6" t="s">
        <v>126</v>
      </c>
      <c r="H6" s="4">
        <v>26526</v>
      </c>
      <c r="I6" s="4">
        <v>30910.45</v>
      </c>
      <c r="K6" t="s">
        <v>125</v>
      </c>
      <c r="L6" s="4">
        <f t="shared" si="1"/>
        <v>26579.11</v>
      </c>
      <c r="M6" s="4">
        <f t="shared" si="2"/>
        <v>5297.1100000000006</v>
      </c>
      <c r="N6" s="3">
        <f t="shared" si="3"/>
        <v>0.24890094915891367</v>
      </c>
      <c r="P6" t="s">
        <v>17</v>
      </c>
      <c r="Q6" t="s">
        <v>110</v>
      </c>
      <c r="R6" s="4">
        <v>15716.61</v>
      </c>
      <c r="S6">
        <v>101</v>
      </c>
      <c r="U6">
        <f t="shared" ca="1" si="0"/>
        <v>30</v>
      </c>
      <c r="V6" t="str">
        <f ca="1"/>
        <v>Product04</v>
      </c>
      <c r="W6" t="str">
        <f ca="1"/>
        <v>Lt</v>
      </c>
      <c r="X6" s="4">
        <f ca="1"/>
        <v>6056.1600000000008</v>
      </c>
      <c r="Y6">
        <f ca="1"/>
        <v>124</v>
      </c>
      <c r="AA6" t="str">
        <f ca="1"/>
        <v>Product04</v>
      </c>
      <c r="AB6" s="4">
        <f ca="1"/>
        <v>6056.1600000000008</v>
      </c>
      <c r="AE6" t="s">
        <v>85</v>
      </c>
      <c r="AF6" s="4">
        <v>91617.19</v>
      </c>
      <c r="AH6">
        <f ca="1">RANK(AJ6,$AJ$3:$AJ$7)</f>
        <v>1</v>
      </c>
      <c r="AI6" t="str">
        <f ca="1"/>
        <v>Category04</v>
      </c>
      <c r="AJ6" s="4">
        <f ca="1"/>
        <v>95269.4</v>
      </c>
      <c r="AR6" t="s">
        <v>148</v>
      </c>
      <c r="AS6" s="4">
        <v>100089.81000000001</v>
      </c>
      <c r="AT6" s="4"/>
      <c r="AU6">
        <f t="shared" si="4"/>
        <v>5</v>
      </c>
      <c r="AV6" t="s">
        <v>147</v>
      </c>
      <c r="AW6" s="4">
        <f t="shared" si="5"/>
        <v>58383.079999999994</v>
      </c>
      <c r="AX6" s="5"/>
      <c r="AY6" s="7"/>
      <c r="BD6" s="4"/>
    </row>
    <row r="7" spans="1:56" x14ac:dyDescent="0.2">
      <c r="A7">
        <v>6</v>
      </c>
      <c r="B7" s="4">
        <v>14365.540000000005</v>
      </c>
      <c r="G7" t="s">
        <v>127</v>
      </c>
      <c r="H7" s="4">
        <v>24879</v>
      </c>
      <c r="I7" s="4">
        <v>30533.710000000003</v>
      </c>
      <c r="K7" t="s">
        <v>126</v>
      </c>
      <c r="L7" s="4">
        <f t="shared" si="1"/>
        <v>30910.45</v>
      </c>
      <c r="M7" s="4">
        <f t="shared" si="2"/>
        <v>4384.4500000000007</v>
      </c>
      <c r="N7" s="3">
        <f t="shared" si="3"/>
        <v>0.16528877327904701</v>
      </c>
      <c r="P7" t="s">
        <v>19</v>
      </c>
      <c r="Q7" t="s">
        <v>9</v>
      </c>
      <c r="R7" s="4">
        <v>4531.5</v>
      </c>
      <c r="S7">
        <v>53</v>
      </c>
      <c r="U7">
        <f t="shared" ca="1" si="0"/>
        <v>8</v>
      </c>
      <c r="V7" t="str">
        <f ca="1"/>
        <v>Product05</v>
      </c>
      <c r="W7" t="str">
        <f ca="1"/>
        <v>Ft</v>
      </c>
      <c r="X7" s="4">
        <f ca="1"/>
        <v>15716.61</v>
      </c>
      <c r="Y7">
        <f ca="1"/>
        <v>101</v>
      </c>
      <c r="AA7" t="str">
        <f ca="1"/>
        <v>Product05</v>
      </c>
      <c r="AB7" s="4">
        <f ca="1"/>
        <v>15716.61</v>
      </c>
      <c r="AH7">
        <f ca="1">RANK(AJ7,$AJ$3:$AJ$7)</f>
        <v>3</v>
      </c>
      <c r="AI7" t="str">
        <f ca="1"/>
        <v>Category05</v>
      </c>
      <c r="AJ7" s="4">
        <f ca="1"/>
        <v>91617.19</v>
      </c>
      <c r="AU7">
        <f t="shared" si="4"/>
        <v>1</v>
      </c>
      <c r="AV7" t="s">
        <v>148</v>
      </c>
      <c r="AW7" s="4">
        <f t="shared" si="5"/>
        <v>100089.81000000001</v>
      </c>
      <c r="AX7" s="5"/>
      <c r="AY7" s="7"/>
      <c r="BA7" s="6"/>
    </row>
    <row r="8" spans="1:56" x14ac:dyDescent="0.2">
      <c r="A8">
        <v>7</v>
      </c>
      <c r="B8" s="4">
        <v>7132.79</v>
      </c>
      <c r="G8" t="s">
        <v>128</v>
      </c>
      <c r="H8" s="4">
        <v>29878</v>
      </c>
      <c r="I8" s="4">
        <v>35251.79</v>
      </c>
      <c r="K8" t="s">
        <v>127</v>
      </c>
      <c r="L8" s="4">
        <f t="shared" si="1"/>
        <v>30533.710000000003</v>
      </c>
      <c r="M8" s="4">
        <f t="shared" si="2"/>
        <v>5654.7100000000028</v>
      </c>
      <c r="N8" s="3">
        <f t="shared" si="3"/>
        <v>0.22728847622492876</v>
      </c>
      <c r="P8" t="s">
        <v>21</v>
      </c>
      <c r="Q8" t="s">
        <v>109</v>
      </c>
      <c r="R8" s="4">
        <v>2291.04</v>
      </c>
      <c r="S8">
        <v>48</v>
      </c>
      <c r="U8">
        <f t="shared" ca="1" si="0"/>
        <v>35</v>
      </c>
      <c r="V8" t="str">
        <f ca="1"/>
        <v>Product06</v>
      </c>
      <c r="W8" t="str">
        <f ca="1"/>
        <v>Kg</v>
      </c>
      <c r="X8" s="4">
        <f ca="1"/>
        <v>4531.5</v>
      </c>
      <c r="Y8">
        <f ca="1"/>
        <v>53</v>
      </c>
      <c r="AA8" t="str">
        <f ca="1"/>
        <v>Product06</v>
      </c>
      <c r="AB8" s="4">
        <f ca="1"/>
        <v>4531.5</v>
      </c>
    </row>
    <row r="9" spans="1:56" x14ac:dyDescent="0.2">
      <c r="A9">
        <v>8</v>
      </c>
      <c r="B9" s="4">
        <v>14262.46</v>
      </c>
      <c r="G9" t="s">
        <v>129</v>
      </c>
      <c r="H9" s="4">
        <v>29831</v>
      </c>
      <c r="I9" s="4">
        <v>35350.400000000016</v>
      </c>
      <c r="K9" t="s">
        <v>128</v>
      </c>
      <c r="L9" s="4">
        <f t="shared" si="1"/>
        <v>35251.79</v>
      </c>
      <c r="M9" s="4">
        <f t="shared" si="2"/>
        <v>5373.7900000000009</v>
      </c>
      <c r="N9" s="3">
        <f t="shared" si="3"/>
        <v>0.1798577548698039</v>
      </c>
      <c r="P9" t="s">
        <v>23</v>
      </c>
      <c r="Q9" t="s">
        <v>9</v>
      </c>
      <c r="R9" s="4">
        <v>10502.82</v>
      </c>
      <c r="S9">
        <v>111</v>
      </c>
      <c r="U9">
        <f t="shared" ca="1" si="0"/>
        <v>39</v>
      </c>
      <c r="V9" t="str">
        <f ca="1"/>
        <v>Product07</v>
      </c>
      <c r="W9" t="str">
        <f ca="1"/>
        <v>Lt</v>
      </c>
      <c r="X9" s="4">
        <f ca="1"/>
        <v>2291.04</v>
      </c>
      <c r="Y9">
        <f ca="1"/>
        <v>48</v>
      </c>
      <c r="AA9" t="str">
        <f ca="1"/>
        <v>Product07</v>
      </c>
      <c r="AB9" s="4">
        <f ca="1"/>
        <v>2291.04</v>
      </c>
    </row>
    <row r="10" spans="1:56" x14ac:dyDescent="0.2">
      <c r="A10">
        <v>9</v>
      </c>
      <c r="B10" s="4">
        <v>16824.670000000002</v>
      </c>
      <c r="G10" t="s">
        <v>130</v>
      </c>
      <c r="H10" s="4">
        <v>28758</v>
      </c>
      <c r="I10" s="4">
        <v>35242.810000000005</v>
      </c>
      <c r="K10" t="s">
        <v>129</v>
      </c>
      <c r="L10" s="4">
        <f t="shared" si="1"/>
        <v>35350.400000000016</v>
      </c>
      <c r="M10" s="4">
        <f t="shared" si="2"/>
        <v>5519.400000000016</v>
      </c>
      <c r="N10" s="3">
        <f t="shared" si="3"/>
        <v>0.18502229224632147</v>
      </c>
      <c r="P10" t="s">
        <v>25</v>
      </c>
      <c r="Q10" t="s">
        <v>111</v>
      </c>
      <c r="R10" s="4">
        <v>581.64</v>
      </c>
      <c r="S10">
        <v>74</v>
      </c>
      <c r="U10">
        <f t="shared" ca="1" si="0"/>
        <v>15</v>
      </c>
      <c r="V10" t="str">
        <f ca="1"/>
        <v>Product08</v>
      </c>
      <c r="W10" t="str">
        <f ca="1"/>
        <v>Kg</v>
      </c>
      <c r="X10" s="4">
        <f ca="1"/>
        <v>10502.82</v>
      </c>
      <c r="Y10">
        <f ca="1"/>
        <v>111</v>
      </c>
      <c r="AA10" t="str">
        <f ca="1"/>
        <v>Product08</v>
      </c>
      <c r="AB10" s="4">
        <f ca="1"/>
        <v>10502.82</v>
      </c>
    </row>
    <row r="11" spans="1:56" x14ac:dyDescent="0.2">
      <c r="A11">
        <v>10</v>
      </c>
      <c r="B11" s="4">
        <v>15229.35</v>
      </c>
      <c r="G11" t="s">
        <v>131</v>
      </c>
      <c r="H11" s="4">
        <v>27842</v>
      </c>
      <c r="I11" s="4">
        <v>33500.69000000001</v>
      </c>
      <c r="K11" t="s">
        <v>130</v>
      </c>
      <c r="L11" s="4">
        <f t="shared" si="1"/>
        <v>35242.810000000005</v>
      </c>
      <c r="M11" s="4">
        <f t="shared" si="2"/>
        <v>6484.8100000000049</v>
      </c>
      <c r="N11" s="3">
        <f t="shared" si="3"/>
        <v>0.22549586202100302</v>
      </c>
      <c r="P11" t="s">
        <v>27</v>
      </c>
      <c r="Q11" t="s">
        <v>110</v>
      </c>
      <c r="R11" s="4">
        <v>16428</v>
      </c>
      <c r="S11">
        <v>100</v>
      </c>
      <c r="U11">
        <f t="shared" ca="1" si="0"/>
        <v>44</v>
      </c>
      <c r="V11" t="str">
        <f ca="1"/>
        <v>Product09</v>
      </c>
      <c r="W11" t="str">
        <f ca="1"/>
        <v>No.</v>
      </c>
      <c r="X11" s="4">
        <f ca="1"/>
        <v>581.64</v>
      </c>
      <c r="Y11">
        <f ca="1"/>
        <v>74</v>
      </c>
      <c r="AA11" t="str">
        <f ca="1"/>
        <v>Product09</v>
      </c>
      <c r="AB11" s="4">
        <f ca="1"/>
        <v>581.64</v>
      </c>
    </row>
    <row r="12" spans="1:56" x14ac:dyDescent="0.2">
      <c r="A12">
        <v>11</v>
      </c>
      <c r="B12" s="4">
        <v>11915.58</v>
      </c>
      <c r="G12" t="s">
        <v>132</v>
      </c>
      <c r="H12" s="4">
        <v>29306</v>
      </c>
      <c r="I12" s="4">
        <v>36124.07</v>
      </c>
      <c r="K12" t="s">
        <v>131</v>
      </c>
      <c r="L12" s="4">
        <f t="shared" si="1"/>
        <v>33500.69000000001</v>
      </c>
      <c r="M12" s="4">
        <f t="shared" si="2"/>
        <v>5658.6900000000096</v>
      </c>
      <c r="N12" s="3">
        <f t="shared" si="3"/>
        <v>0.20324294231736259</v>
      </c>
      <c r="P12" t="s">
        <v>30</v>
      </c>
      <c r="Q12" t="s">
        <v>109</v>
      </c>
      <c r="R12" s="4">
        <v>5856.4</v>
      </c>
      <c r="S12">
        <v>121</v>
      </c>
      <c r="U12">
        <f t="shared" ca="1" si="0"/>
        <v>5</v>
      </c>
      <c r="V12" t="str">
        <f ca="1"/>
        <v>Product10</v>
      </c>
      <c r="W12" t="str">
        <f ca="1"/>
        <v>Ft</v>
      </c>
      <c r="X12" s="4">
        <f ca="1"/>
        <v>16428</v>
      </c>
      <c r="Y12">
        <f ca="1"/>
        <v>100</v>
      </c>
      <c r="AA12" t="str">
        <f ca="1"/>
        <v>Product10</v>
      </c>
      <c r="AB12" s="4">
        <f ca="1"/>
        <v>16428</v>
      </c>
    </row>
    <row r="13" spans="1:56" x14ac:dyDescent="0.2">
      <c r="A13">
        <v>12</v>
      </c>
      <c r="B13" s="4">
        <v>14837.359999999999</v>
      </c>
      <c r="G13" t="s">
        <v>133</v>
      </c>
      <c r="H13" s="4">
        <v>31134</v>
      </c>
      <c r="I13" s="4">
        <v>37097.979999999996</v>
      </c>
      <c r="K13" t="s">
        <v>132</v>
      </c>
      <c r="L13" s="4">
        <f t="shared" si="1"/>
        <v>36124.07</v>
      </c>
      <c r="M13" s="4">
        <f t="shared" si="2"/>
        <v>6818.07</v>
      </c>
      <c r="N13" s="3">
        <f t="shared" si="3"/>
        <v>0.2326509929707227</v>
      </c>
      <c r="P13" t="s">
        <v>32</v>
      </c>
      <c r="Q13" t="s">
        <v>9</v>
      </c>
      <c r="R13" s="4">
        <v>11582.910000000003</v>
      </c>
      <c r="S13">
        <v>123</v>
      </c>
      <c r="U13">
        <f t="shared" ca="1" si="0"/>
        <v>31</v>
      </c>
      <c r="V13" t="str">
        <f ca="1"/>
        <v>Product11</v>
      </c>
      <c r="W13" t="str">
        <f ca="1"/>
        <v>Lt</v>
      </c>
      <c r="X13" s="4">
        <f ca="1"/>
        <v>5856.4</v>
      </c>
      <c r="Y13">
        <f ca="1"/>
        <v>121</v>
      </c>
    </row>
    <row r="14" spans="1:56" x14ac:dyDescent="0.2">
      <c r="A14">
        <v>13</v>
      </c>
      <c r="B14" s="4">
        <v>8084.26</v>
      </c>
      <c r="K14" t="s">
        <v>133</v>
      </c>
      <c r="L14" s="4">
        <f t="shared" si="1"/>
        <v>37097.979999999996</v>
      </c>
      <c r="M14" s="4">
        <f t="shared" si="2"/>
        <v>5963.9799999999959</v>
      </c>
      <c r="N14" s="3">
        <f t="shared" si="3"/>
        <v>0.19155842487312894</v>
      </c>
      <c r="P14" t="s">
        <v>34</v>
      </c>
      <c r="Q14" t="s">
        <v>9</v>
      </c>
      <c r="R14" s="4">
        <v>8423.52</v>
      </c>
      <c r="S14">
        <v>69</v>
      </c>
      <c r="U14">
        <f t="shared" ca="1" si="0"/>
        <v>13</v>
      </c>
      <c r="V14" t="str">
        <f ca="1"/>
        <v>Product12</v>
      </c>
      <c r="W14" t="str">
        <f ca="1"/>
        <v>Kg</v>
      </c>
      <c r="X14" s="4">
        <f ca="1"/>
        <v>11582.910000000003</v>
      </c>
      <c r="Y14">
        <f ca="1"/>
        <v>123</v>
      </c>
    </row>
    <row r="15" spans="1:56" x14ac:dyDescent="0.2">
      <c r="A15">
        <v>14</v>
      </c>
      <c r="B15" s="4">
        <v>9461.1400000000012</v>
      </c>
      <c r="P15" t="s">
        <v>36</v>
      </c>
      <c r="Q15" t="s">
        <v>9</v>
      </c>
      <c r="R15" s="4">
        <v>12764.640000000001</v>
      </c>
      <c r="S15">
        <v>87</v>
      </c>
      <c r="U15">
        <f t="shared" ca="1" si="0"/>
        <v>22</v>
      </c>
      <c r="V15" t="str">
        <f ca="1"/>
        <v>Product13</v>
      </c>
      <c r="W15" t="str">
        <f ca="1"/>
        <v>Kg</v>
      </c>
      <c r="X15" s="4">
        <f ca="1"/>
        <v>8423.52</v>
      </c>
      <c r="Y15">
        <f ca="1"/>
        <v>69</v>
      </c>
    </row>
    <row r="16" spans="1:56" x14ac:dyDescent="0.2">
      <c r="A16">
        <v>15</v>
      </c>
      <c r="B16" s="4">
        <v>12189.7</v>
      </c>
      <c r="P16" t="s">
        <v>38</v>
      </c>
      <c r="Q16" t="s">
        <v>111</v>
      </c>
      <c r="R16" s="4">
        <v>1839.2399999999998</v>
      </c>
      <c r="S16">
        <v>117</v>
      </c>
      <c r="U16">
        <f t="shared" ca="1" si="0"/>
        <v>12</v>
      </c>
      <c r="V16" t="str">
        <f ca="1"/>
        <v>Product14</v>
      </c>
      <c r="W16" t="str">
        <f ca="1"/>
        <v>Kg</v>
      </c>
      <c r="X16" s="4">
        <f ca="1"/>
        <v>12764.640000000001</v>
      </c>
      <c r="Y16">
        <f ca="1"/>
        <v>87</v>
      </c>
    </row>
    <row r="17" spans="1:25" x14ac:dyDescent="0.2">
      <c r="A17">
        <v>16</v>
      </c>
      <c r="B17" s="4">
        <v>12762.63</v>
      </c>
      <c r="P17" t="s">
        <v>40</v>
      </c>
      <c r="Q17" t="s">
        <v>111</v>
      </c>
      <c r="R17" s="4">
        <v>1996.8</v>
      </c>
      <c r="S17">
        <v>120</v>
      </c>
      <c r="U17">
        <f t="shared" ca="1" si="0"/>
        <v>41</v>
      </c>
      <c r="V17" t="str">
        <f ca="1"/>
        <v>Product15</v>
      </c>
      <c r="W17" t="str">
        <f ca="1"/>
        <v>No.</v>
      </c>
      <c r="X17" s="4">
        <f ca="1"/>
        <v>1839.2399999999998</v>
      </c>
      <c r="Y17">
        <f ca="1"/>
        <v>117</v>
      </c>
    </row>
    <row r="18" spans="1:25" x14ac:dyDescent="0.2">
      <c r="A18">
        <v>17</v>
      </c>
      <c r="B18" s="4">
        <v>3659.24</v>
      </c>
      <c r="P18" t="s">
        <v>42</v>
      </c>
      <c r="Q18" t="s">
        <v>110</v>
      </c>
      <c r="R18" s="4">
        <v>9877.1400000000012</v>
      </c>
      <c r="S18">
        <v>63</v>
      </c>
      <c r="U18">
        <f t="shared" ca="1" si="0"/>
        <v>40</v>
      </c>
      <c r="V18" t="str">
        <f ca="1"/>
        <v>Product16</v>
      </c>
      <c r="W18" t="str">
        <f ca="1"/>
        <v>No.</v>
      </c>
      <c r="X18" s="4">
        <f ca="1"/>
        <v>1996.8</v>
      </c>
      <c r="Y18">
        <f ca="1"/>
        <v>120</v>
      </c>
    </row>
    <row r="19" spans="1:25" x14ac:dyDescent="0.2">
      <c r="A19">
        <v>18</v>
      </c>
      <c r="B19" s="4">
        <v>18582.390000000003</v>
      </c>
      <c r="P19" t="s">
        <v>44</v>
      </c>
      <c r="Q19" t="s">
        <v>111</v>
      </c>
      <c r="R19" s="4">
        <v>4035.2200000000003</v>
      </c>
      <c r="S19">
        <v>82</v>
      </c>
      <c r="U19">
        <f t="shared" ca="1" si="0"/>
        <v>18</v>
      </c>
      <c r="V19" t="str">
        <f ca="1"/>
        <v>Product17</v>
      </c>
      <c r="W19" t="str">
        <f ca="1"/>
        <v>Ft</v>
      </c>
      <c r="X19" s="4">
        <f ca="1"/>
        <v>9877.1400000000012</v>
      </c>
      <c r="Y19">
        <f ca="1"/>
        <v>63</v>
      </c>
    </row>
    <row r="20" spans="1:25" x14ac:dyDescent="0.2">
      <c r="A20">
        <v>19</v>
      </c>
      <c r="B20" s="4">
        <v>10204.229999999998</v>
      </c>
      <c r="P20" t="s">
        <v>46</v>
      </c>
      <c r="Q20" t="s">
        <v>110</v>
      </c>
      <c r="R20" s="4">
        <v>20160</v>
      </c>
      <c r="S20">
        <v>96</v>
      </c>
      <c r="U20">
        <f t="shared" ca="1" si="0"/>
        <v>36</v>
      </c>
      <c r="V20" t="str">
        <f ca="1"/>
        <v>Product18</v>
      </c>
      <c r="W20" t="str">
        <f ca="1"/>
        <v>No.</v>
      </c>
      <c r="X20" s="4">
        <f ca="1"/>
        <v>4035.2200000000003</v>
      </c>
      <c r="Y20">
        <f ca="1"/>
        <v>82</v>
      </c>
    </row>
    <row r="21" spans="1:25" x14ac:dyDescent="0.2">
      <c r="A21">
        <v>20</v>
      </c>
      <c r="B21" s="4">
        <v>20482.78</v>
      </c>
      <c r="P21" t="s">
        <v>48</v>
      </c>
      <c r="Q21" t="s">
        <v>109</v>
      </c>
      <c r="R21" s="4">
        <v>8006.25</v>
      </c>
      <c r="S21">
        <v>105</v>
      </c>
      <c r="U21">
        <f t="shared" ca="1" si="0"/>
        <v>4</v>
      </c>
      <c r="V21" t="str">
        <f ca="1"/>
        <v>Product19</v>
      </c>
      <c r="W21" t="str">
        <f ca="1"/>
        <v>Ft</v>
      </c>
      <c r="X21" s="4">
        <f ca="1"/>
        <v>20160</v>
      </c>
      <c r="Y21">
        <f ca="1"/>
        <v>96</v>
      </c>
    </row>
    <row r="22" spans="1:25" x14ac:dyDescent="0.2">
      <c r="A22">
        <v>21</v>
      </c>
      <c r="B22" s="4">
        <v>10665.4</v>
      </c>
      <c r="P22" t="s">
        <v>51</v>
      </c>
      <c r="Q22" t="s">
        <v>110</v>
      </c>
      <c r="R22" s="4">
        <v>10727.64</v>
      </c>
      <c r="S22">
        <v>66</v>
      </c>
      <c r="U22">
        <f t="shared" ca="1" si="0"/>
        <v>23</v>
      </c>
      <c r="V22" t="str">
        <f ca="1"/>
        <v>Product20</v>
      </c>
      <c r="W22" t="str">
        <f ca="1"/>
        <v>Lt</v>
      </c>
      <c r="X22" s="4">
        <f ca="1"/>
        <v>8006.25</v>
      </c>
      <c r="Y22">
        <f ca="1"/>
        <v>105</v>
      </c>
    </row>
    <row r="23" spans="1:25" x14ac:dyDescent="0.2">
      <c r="A23">
        <v>22</v>
      </c>
      <c r="B23" s="4">
        <v>11315.839999999997</v>
      </c>
      <c r="P23" t="s">
        <v>53</v>
      </c>
      <c r="Q23" t="s">
        <v>110</v>
      </c>
      <c r="R23" s="4">
        <v>9909.9</v>
      </c>
      <c r="S23">
        <v>70</v>
      </c>
      <c r="U23">
        <f t="shared" ca="1" si="0"/>
        <v>14</v>
      </c>
      <c r="V23" t="str">
        <f ca="1"/>
        <v>Product21</v>
      </c>
      <c r="W23" t="str">
        <f ca="1"/>
        <v>Ft</v>
      </c>
      <c r="X23" s="4">
        <f ca="1"/>
        <v>10727.64</v>
      </c>
      <c r="Y23">
        <f ca="1"/>
        <v>66</v>
      </c>
    </row>
    <row r="24" spans="1:25" x14ac:dyDescent="0.2">
      <c r="A24">
        <v>23</v>
      </c>
      <c r="B24" s="4">
        <v>18818.189999999999</v>
      </c>
      <c r="P24" t="s">
        <v>55</v>
      </c>
      <c r="Q24" t="s">
        <v>110</v>
      </c>
      <c r="R24" s="4">
        <v>12853.560000000001</v>
      </c>
      <c r="S24">
        <v>86</v>
      </c>
      <c r="U24">
        <f t="shared" ca="1" si="0"/>
        <v>17</v>
      </c>
      <c r="V24" t="str">
        <f ca="1"/>
        <v>Product22</v>
      </c>
      <c r="W24" t="str">
        <f ca="1"/>
        <v>Ft</v>
      </c>
      <c r="X24" s="4">
        <f ca="1"/>
        <v>9909.9</v>
      </c>
      <c r="Y24">
        <f ca="1"/>
        <v>70</v>
      </c>
    </row>
    <row r="25" spans="1:25" x14ac:dyDescent="0.2">
      <c r="A25">
        <v>24</v>
      </c>
      <c r="B25" s="4">
        <v>11488.4</v>
      </c>
      <c r="P25" t="s">
        <v>57</v>
      </c>
      <c r="Q25" t="s">
        <v>110</v>
      </c>
      <c r="R25" s="4">
        <v>10202.400000000001</v>
      </c>
      <c r="S25">
        <v>65</v>
      </c>
      <c r="U25">
        <f t="shared" ca="1" si="0"/>
        <v>11</v>
      </c>
      <c r="V25" t="str">
        <f ca="1"/>
        <v>Product23</v>
      </c>
      <c r="W25" t="str">
        <f ca="1"/>
        <v>Ft</v>
      </c>
      <c r="X25" s="4">
        <f ca="1"/>
        <v>12853.560000000001</v>
      </c>
      <c r="Y25">
        <f ca="1"/>
        <v>86</v>
      </c>
    </row>
    <row r="26" spans="1:25" x14ac:dyDescent="0.2">
      <c r="A26">
        <v>25</v>
      </c>
      <c r="B26" s="4">
        <v>18688.430000000004</v>
      </c>
      <c r="P26" t="s">
        <v>59</v>
      </c>
      <c r="Q26" t="s">
        <v>111</v>
      </c>
      <c r="R26" s="4">
        <v>599.7600000000001</v>
      </c>
      <c r="S26">
        <v>72</v>
      </c>
      <c r="U26">
        <f t="shared" ca="1" si="0"/>
        <v>16</v>
      </c>
      <c r="V26" t="str">
        <f ca="1"/>
        <v>Product24</v>
      </c>
      <c r="W26" t="str">
        <f ca="1"/>
        <v>Ft</v>
      </c>
      <c r="X26" s="4">
        <f ca="1"/>
        <v>10202.400000000001</v>
      </c>
      <c r="Y26">
        <f ca="1"/>
        <v>65</v>
      </c>
    </row>
    <row r="27" spans="1:25" x14ac:dyDescent="0.2">
      <c r="A27">
        <v>26</v>
      </c>
      <c r="B27" s="4">
        <v>13710.079999999998</v>
      </c>
      <c r="P27" t="s">
        <v>61</v>
      </c>
      <c r="Q27" t="s">
        <v>111</v>
      </c>
      <c r="R27" s="4">
        <v>2761.9200000000005</v>
      </c>
      <c r="S27">
        <v>112</v>
      </c>
      <c r="U27">
        <f t="shared" ca="1" si="0"/>
        <v>43</v>
      </c>
      <c r="V27" t="str">
        <f ca="1"/>
        <v>Product25</v>
      </c>
      <c r="W27" t="str">
        <f ca="1"/>
        <v>No.</v>
      </c>
      <c r="X27" s="4">
        <f ca="1"/>
        <v>599.7600000000001</v>
      </c>
      <c r="Y27">
        <f ca="1"/>
        <v>72</v>
      </c>
    </row>
    <row r="28" spans="1:25" x14ac:dyDescent="0.2">
      <c r="A28">
        <v>27</v>
      </c>
      <c r="B28" s="4">
        <v>11440.67</v>
      </c>
      <c r="P28" t="s">
        <v>64</v>
      </c>
      <c r="Q28" t="s">
        <v>109</v>
      </c>
      <c r="R28" s="4">
        <v>6226.0800000000008</v>
      </c>
      <c r="S28">
        <v>109</v>
      </c>
      <c r="U28">
        <f t="shared" ca="1" si="0"/>
        <v>38</v>
      </c>
      <c r="V28" t="str">
        <f ca="1"/>
        <v>Product26</v>
      </c>
      <c r="W28" t="str">
        <f ca="1"/>
        <v>No.</v>
      </c>
      <c r="X28" s="4">
        <f ca="1"/>
        <v>2761.9200000000005</v>
      </c>
      <c r="Y28">
        <f ca="1"/>
        <v>112</v>
      </c>
    </row>
    <row r="29" spans="1:25" x14ac:dyDescent="0.2">
      <c r="A29">
        <v>28</v>
      </c>
      <c r="B29" s="4">
        <v>13306.16</v>
      </c>
      <c r="P29" t="s">
        <v>66</v>
      </c>
      <c r="Q29" t="s">
        <v>111</v>
      </c>
      <c r="R29" s="4">
        <v>4682.72</v>
      </c>
      <c r="S29">
        <v>112</v>
      </c>
      <c r="U29">
        <f t="shared" ca="1" si="0"/>
        <v>28</v>
      </c>
      <c r="V29" t="str">
        <f ca="1"/>
        <v>Product27</v>
      </c>
      <c r="W29" t="str">
        <f ca="1"/>
        <v>Lt</v>
      </c>
      <c r="X29" s="4">
        <f ca="1"/>
        <v>6226.0800000000008</v>
      </c>
      <c r="Y29">
        <f ca="1"/>
        <v>109</v>
      </c>
    </row>
    <row r="30" spans="1:25" x14ac:dyDescent="0.2">
      <c r="A30">
        <v>29</v>
      </c>
      <c r="B30" s="4">
        <v>8794.48</v>
      </c>
      <c r="P30" t="s">
        <v>68</v>
      </c>
      <c r="Q30" t="s">
        <v>109</v>
      </c>
      <c r="R30" s="4">
        <v>5523.44</v>
      </c>
      <c r="S30">
        <v>104</v>
      </c>
      <c r="U30">
        <f t="shared" ca="1" si="0"/>
        <v>34</v>
      </c>
      <c r="V30" t="str">
        <f ca="1"/>
        <v>Product28</v>
      </c>
      <c r="W30" t="str">
        <f ca="1"/>
        <v>No.</v>
      </c>
      <c r="X30" s="4">
        <f ca="1"/>
        <v>4682.72</v>
      </c>
      <c r="Y30">
        <f ca="1"/>
        <v>112</v>
      </c>
    </row>
    <row r="31" spans="1:25" x14ac:dyDescent="0.2">
      <c r="A31">
        <v>30</v>
      </c>
      <c r="B31" s="4">
        <v>16666.269999999997</v>
      </c>
      <c r="P31" t="s">
        <v>70</v>
      </c>
      <c r="Q31" t="s">
        <v>110</v>
      </c>
      <c r="R31" s="4">
        <v>22945.919999999998</v>
      </c>
      <c r="S31">
        <v>114</v>
      </c>
      <c r="U31">
        <f t="shared" ca="1" si="0"/>
        <v>32</v>
      </c>
      <c r="V31" t="str">
        <f ca="1"/>
        <v>Product29</v>
      </c>
      <c r="W31" t="str">
        <f ca="1"/>
        <v>Lt</v>
      </c>
      <c r="X31" s="4">
        <f ca="1"/>
        <v>5523.44</v>
      </c>
      <c r="Y31">
        <f ca="1"/>
        <v>104</v>
      </c>
    </row>
    <row r="32" spans="1:25" x14ac:dyDescent="0.2">
      <c r="A32">
        <v>31</v>
      </c>
      <c r="B32" s="4">
        <v>6920.0999999999995</v>
      </c>
      <c r="P32" t="s">
        <v>72</v>
      </c>
      <c r="Q32" t="s">
        <v>9</v>
      </c>
      <c r="R32" s="4">
        <v>6249.5999999999995</v>
      </c>
      <c r="S32">
        <v>60</v>
      </c>
      <c r="U32">
        <f t="shared" ca="1" si="0"/>
        <v>2</v>
      </c>
      <c r="V32" t="str">
        <f ca="1"/>
        <v>Product30</v>
      </c>
      <c r="W32" t="str">
        <f ca="1"/>
        <v>Ft</v>
      </c>
      <c r="X32" s="4">
        <f ca="1"/>
        <v>22945.919999999998</v>
      </c>
      <c r="Y32">
        <f ca="1"/>
        <v>114</v>
      </c>
    </row>
    <row r="33" spans="16:25" x14ac:dyDescent="0.2">
      <c r="P33" t="s">
        <v>74</v>
      </c>
      <c r="Q33" t="s">
        <v>9</v>
      </c>
      <c r="R33" s="4">
        <v>16329.72</v>
      </c>
      <c r="S33">
        <v>139</v>
      </c>
      <c r="U33">
        <f t="shared" ca="1" si="0"/>
        <v>27</v>
      </c>
      <c r="V33" t="str">
        <f ca="1"/>
        <v>Product31</v>
      </c>
      <c r="W33" t="str">
        <f ca="1"/>
        <v>Kg</v>
      </c>
      <c r="X33" s="4">
        <f ca="1"/>
        <v>6249.5999999999995</v>
      </c>
      <c r="Y33">
        <f ca="1"/>
        <v>60</v>
      </c>
    </row>
    <row r="34" spans="16:25" x14ac:dyDescent="0.2">
      <c r="P34" t="s">
        <v>76</v>
      </c>
      <c r="Q34" t="s">
        <v>9</v>
      </c>
      <c r="R34" s="4">
        <v>13645.800000000001</v>
      </c>
      <c r="S34">
        <v>114</v>
      </c>
      <c r="U34">
        <f t="shared" ca="1" si="0"/>
        <v>7</v>
      </c>
      <c r="V34" t="str">
        <f ca="1"/>
        <v>Product32</v>
      </c>
      <c r="W34" t="str">
        <f ca="1"/>
        <v>Kg</v>
      </c>
      <c r="X34" s="4">
        <f ca="1"/>
        <v>16329.72</v>
      </c>
      <c r="Y34">
        <f ca="1"/>
        <v>139</v>
      </c>
    </row>
    <row r="35" spans="16:25" x14ac:dyDescent="0.2">
      <c r="P35" t="s">
        <v>78</v>
      </c>
      <c r="Q35" t="s">
        <v>109</v>
      </c>
      <c r="R35" s="4">
        <v>8978.2000000000007</v>
      </c>
      <c r="S35">
        <v>154</v>
      </c>
      <c r="U35">
        <f t="shared" ca="1" si="0"/>
        <v>9</v>
      </c>
      <c r="V35" t="str">
        <f ca="1"/>
        <v>Product33</v>
      </c>
      <c r="W35" t="str">
        <f ca="1"/>
        <v>Kg</v>
      </c>
      <c r="X35" s="4">
        <f ca="1"/>
        <v>13645.800000000001</v>
      </c>
      <c r="Y35">
        <f ca="1"/>
        <v>114</v>
      </c>
    </row>
    <row r="36" spans="16:25" x14ac:dyDescent="0.2">
      <c r="P36" t="s">
        <v>80</v>
      </c>
      <c r="Q36" t="s">
        <v>111</v>
      </c>
      <c r="R36" s="4">
        <v>703.5</v>
      </c>
      <c r="S36">
        <v>105</v>
      </c>
      <c r="U36">
        <f t="shared" ca="1" si="0"/>
        <v>20</v>
      </c>
      <c r="V36" t="str">
        <f ca="1"/>
        <v>Product34</v>
      </c>
      <c r="W36" t="str">
        <f ca="1"/>
        <v>Lt</v>
      </c>
      <c r="X36" s="4">
        <f ca="1"/>
        <v>8978.2000000000007</v>
      </c>
      <c r="Y36">
        <f ca="1"/>
        <v>154</v>
      </c>
    </row>
    <row r="37" spans="16:25" x14ac:dyDescent="0.2">
      <c r="P37" t="s">
        <v>82</v>
      </c>
      <c r="Q37" t="s">
        <v>9</v>
      </c>
      <c r="R37" s="4">
        <v>7222.5</v>
      </c>
      <c r="S37">
        <v>75</v>
      </c>
      <c r="U37">
        <f t="shared" ca="1" si="0"/>
        <v>42</v>
      </c>
      <c r="V37" t="str">
        <f ca="1"/>
        <v>Product35</v>
      </c>
      <c r="W37" t="str">
        <f ca="1"/>
        <v>No.</v>
      </c>
      <c r="X37" s="4">
        <f ca="1"/>
        <v>703.5</v>
      </c>
      <c r="Y37">
        <f ca="1"/>
        <v>105</v>
      </c>
    </row>
    <row r="38" spans="16:25" x14ac:dyDescent="0.2">
      <c r="P38" t="s">
        <v>84</v>
      </c>
      <c r="Q38" t="s">
        <v>9</v>
      </c>
      <c r="R38" s="4">
        <v>5145.6000000000004</v>
      </c>
      <c r="S38">
        <v>60</v>
      </c>
      <c r="U38">
        <f t="shared" ca="1" si="0"/>
        <v>25</v>
      </c>
      <c r="V38" t="str">
        <f ca="1"/>
        <v>Product36</v>
      </c>
      <c r="W38" t="str">
        <f ca="1"/>
        <v>Kg</v>
      </c>
      <c r="X38" s="4">
        <f ca="1"/>
        <v>7222.5</v>
      </c>
      <c r="Y38">
        <f ca="1"/>
        <v>75</v>
      </c>
    </row>
    <row r="39" spans="16:25" x14ac:dyDescent="0.2">
      <c r="P39" t="s">
        <v>87</v>
      </c>
      <c r="Q39" t="s">
        <v>9</v>
      </c>
      <c r="R39" s="4">
        <v>8871.1200000000008</v>
      </c>
      <c r="S39">
        <v>111</v>
      </c>
      <c r="U39">
        <f t="shared" ca="1" si="0"/>
        <v>33</v>
      </c>
      <c r="V39" t="str">
        <f ca="1"/>
        <v>Product37</v>
      </c>
      <c r="W39" t="str">
        <f ca="1"/>
        <v>Kg</v>
      </c>
      <c r="X39" s="4">
        <f ca="1"/>
        <v>5145.6000000000004</v>
      </c>
      <c r="Y39">
        <f ca="1"/>
        <v>60</v>
      </c>
    </row>
    <row r="40" spans="16:25" x14ac:dyDescent="0.2">
      <c r="P40" t="s">
        <v>89</v>
      </c>
      <c r="Q40" t="s">
        <v>111</v>
      </c>
      <c r="R40" s="4">
        <v>3957.15</v>
      </c>
      <c r="S40">
        <v>93</v>
      </c>
      <c r="U40">
        <f t="shared" ca="1" si="0"/>
        <v>21</v>
      </c>
      <c r="V40" t="str">
        <f ca="1"/>
        <v>Product38</v>
      </c>
      <c r="W40" t="str">
        <f ca="1"/>
        <v>Kg</v>
      </c>
      <c r="X40" s="4">
        <f ca="1"/>
        <v>8871.1200000000008</v>
      </c>
      <c r="Y40">
        <f ca="1"/>
        <v>111</v>
      </c>
    </row>
    <row r="41" spans="16:25" x14ac:dyDescent="0.2">
      <c r="P41" t="s">
        <v>91</v>
      </c>
      <c r="Q41" t="s">
        <v>9</v>
      </c>
      <c r="R41" s="4">
        <v>7718.4000000000005</v>
      </c>
      <c r="S41">
        <v>67</v>
      </c>
      <c r="U41">
        <f t="shared" ca="1" si="0"/>
        <v>37</v>
      </c>
      <c r="V41" t="str">
        <f ca="1"/>
        <v>Product39</v>
      </c>
      <c r="W41" t="str">
        <f ca="1"/>
        <v>No.</v>
      </c>
      <c r="X41" s="4">
        <f ca="1"/>
        <v>3957.15</v>
      </c>
      <c r="Y41">
        <f ca="1"/>
        <v>93</v>
      </c>
    </row>
    <row r="42" spans="16:25" x14ac:dyDescent="0.2">
      <c r="P42" t="s">
        <v>93</v>
      </c>
      <c r="Q42" t="s">
        <v>110</v>
      </c>
      <c r="R42" s="4">
        <v>22952.16</v>
      </c>
      <c r="S42">
        <v>132</v>
      </c>
      <c r="U42">
        <f t="shared" ca="1" si="0"/>
        <v>24</v>
      </c>
      <c r="V42" t="str">
        <f ca="1"/>
        <v>Product40</v>
      </c>
      <c r="W42" t="str">
        <f ca="1"/>
        <v>Kg</v>
      </c>
      <c r="X42" s="4">
        <f ca="1"/>
        <v>7718.4000000000005</v>
      </c>
      <c r="Y42">
        <f ca="1"/>
        <v>67</v>
      </c>
    </row>
    <row r="43" spans="16:25" x14ac:dyDescent="0.2">
      <c r="P43" t="s">
        <v>95</v>
      </c>
      <c r="Q43" t="s">
        <v>110</v>
      </c>
      <c r="R43" s="4">
        <v>20574</v>
      </c>
      <c r="S43">
        <v>127</v>
      </c>
      <c r="U43">
        <f t="shared" ca="1" si="0"/>
        <v>1</v>
      </c>
      <c r="V43" t="str">
        <f ca="1"/>
        <v>Product41</v>
      </c>
      <c r="W43" t="str">
        <f ca="1"/>
        <v>Ft</v>
      </c>
      <c r="X43" s="4">
        <f ca="1"/>
        <v>22952.16</v>
      </c>
      <c r="Y43">
        <f ca="1"/>
        <v>132</v>
      </c>
    </row>
    <row r="44" spans="16:25" x14ac:dyDescent="0.2">
      <c r="P44" t="s">
        <v>97</v>
      </c>
      <c r="Q44" t="s">
        <v>9</v>
      </c>
      <c r="R44" s="4">
        <v>6064.8399999999992</v>
      </c>
      <c r="S44">
        <v>73</v>
      </c>
      <c r="U44">
        <f t="shared" ca="1" si="0"/>
        <v>3</v>
      </c>
      <c r="V44" t="str">
        <f ca="1"/>
        <v>Product42</v>
      </c>
      <c r="W44" t="str">
        <f ca="1"/>
        <v>Ft</v>
      </c>
      <c r="X44" s="4">
        <f ca="1"/>
        <v>20574</v>
      </c>
      <c r="Y44">
        <f ca="1"/>
        <v>127</v>
      </c>
    </row>
    <row r="45" spans="16:25" x14ac:dyDescent="0.2">
      <c r="P45" t="s">
        <v>99</v>
      </c>
      <c r="Q45" t="s">
        <v>9</v>
      </c>
      <c r="R45" s="4">
        <v>16333.92</v>
      </c>
      <c r="S45">
        <v>199</v>
      </c>
      <c r="U45">
        <f t="shared" ca="1" si="0"/>
        <v>29</v>
      </c>
      <c r="V45" t="str">
        <f ca="1"/>
        <v>Product43</v>
      </c>
      <c r="W45" t="str">
        <f ca="1"/>
        <v>Kg</v>
      </c>
      <c r="X45" s="4">
        <f ca="1"/>
        <v>6064.8399999999992</v>
      </c>
      <c r="Y45">
        <f ca="1"/>
        <v>73</v>
      </c>
    </row>
    <row r="46" spans="16:25" x14ac:dyDescent="0.2">
      <c r="U46">
        <f t="shared" ca="1" si="0"/>
        <v>6</v>
      </c>
      <c r="V46" t="str">
        <f ca="1"/>
        <v>Product44</v>
      </c>
      <c r="W46" t="str">
        <f ca="1"/>
        <v>Kg</v>
      </c>
      <c r="X46" s="4">
        <f ca="1"/>
        <v>16333.92</v>
      </c>
      <c r="Y46">
        <f ca="1"/>
        <v>199</v>
      </c>
    </row>
  </sheetData>
  <pageMargins left="0.7" right="0.7" top="0.75" bottom="0.75" header="0.3" footer="0.3"/>
  <pageSetup paperSize="9" orientation="portrait" horizontalDpi="0" verticalDpi="0"/>
  <drawing r:id="rId9"/>
  <legacyDrawing r:id="rId10"/>
  <mc:AlternateContent xmlns:mc="http://schemas.openxmlformats.org/markup-compatibility/2006">
    <mc:Choice Requires="x14">
      <controls>
        <mc:AlternateContent xmlns:mc="http://schemas.openxmlformats.org/markup-compatibility/2006">
          <mc:Choice Requires="x14">
            <control shapeId="3078" r:id="rId11" name="Check Box 6">
              <controlPr defaultSize="0" autoFill="0" autoLine="0" autoPict="0">
                <anchor moveWithCells="1">
                  <from>
                    <xdr:col>7</xdr:col>
                    <xdr:colOff>203200</xdr:colOff>
                    <xdr:row>15</xdr:row>
                    <xdr:rowOff>139700</xdr:rowOff>
                  </from>
                  <to>
                    <xdr:col>7</xdr:col>
                    <xdr:colOff>774700</xdr:colOff>
                    <xdr:row>18</xdr:row>
                    <xdr:rowOff>177800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8</xdr:col>
                    <xdr:colOff>292100</xdr:colOff>
                    <xdr:row>16</xdr:row>
                    <xdr:rowOff>63500</xdr:rowOff>
                  </from>
                  <to>
                    <xdr:col>8</xdr:col>
                    <xdr:colOff>635000</xdr:colOff>
                    <xdr:row>18</xdr:row>
                    <xdr:rowOff>114300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7</xdr:col>
                    <xdr:colOff>1117600</xdr:colOff>
                    <xdr:row>16</xdr:row>
                    <xdr:rowOff>38100</xdr:rowOff>
                  </from>
                  <to>
                    <xdr:col>7</xdr:col>
                    <xdr:colOff>1511300</xdr:colOff>
                    <xdr:row>18</xdr:row>
                    <xdr:rowOff>127000</xdr:rowOff>
                  </to>
                </anchor>
              </controlPr>
            </control>
          </mc:Choice>
        </mc:AlternateContent>
        <mc:AlternateContent xmlns:mc="http://schemas.openxmlformats.org/markup-compatibility/2006">
          <mc:Choice Requires="x14">
            <control shapeId="3083" r:id="rId14" name="Scroll Bar 11">
              <controlPr defaultSize="0" autoPict="0">
                <anchor moveWithCells="1">
                  <from>
                    <xdr:col>25</xdr:col>
                    <xdr:colOff>241300</xdr:colOff>
                    <xdr:row>24</xdr:row>
                    <xdr:rowOff>50800</xdr:rowOff>
                  </from>
                  <to>
                    <xdr:col>26</xdr:col>
                    <xdr:colOff>393700</xdr:colOff>
                    <xdr:row>44</xdr:row>
                    <xdr:rowOff>139700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EE947-542C-DF42-B21B-F04B2E2F507D}">
  <sheetPr>
    <tabColor theme="6"/>
  </sheetPr>
  <dimension ref="L1:AA1"/>
  <sheetViews>
    <sheetView tabSelected="1" zoomScale="64" zoomScaleNormal="100" workbookViewId="0">
      <selection activeCell="AA22" sqref="AA22"/>
    </sheetView>
  </sheetViews>
  <sheetFormatPr baseColWidth="10" defaultRowHeight="15" x14ac:dyDescent="0.2"/>
  <sheetData>
    <row r="1" spans="12:27" x14ac:dyDescent="0.2">
      <c r="L1" t="b">
        <v>0</v>
      </c>
      <c r="M1" t="b">
        <v>0</v>
      </c>
      <c r="N1" t="b">
        <v>0</v>
      </c>
      <c r="AA1">
        <v>20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5</xdr:col>
                    <xdr:colOff>609600</xdr:colOff>
                    <xdr:row>18</xdr:row>
                    <xdr:rowOff>12700</xdr:rowOff>
                  </from>
                  <to>
                    <xdr:col>6</xdr:col>
                    <xdr:colOff>266700</xdr:colOff>
                    <xdr:row>20</xdr:row>
                    <xdr:rowOff>101600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8</xdr:col>
                    <xdr:colOff>203200</xdr:colOff>
                    <xdr:row>18</xdr:row>
                    <xdr:rowOff>12700</xdr:rowOff>
                  </from>
                  <to>
                    <xdr:col>8</xdr:col>
                    <xdr:colOff>698500</xdr:colOff>
                    <xdr:row>20</xdr:row>
                    <xdr:rowOff>101600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6</xdr:col>
                    <xdr:colOff>825500</xdr:colOff>
                    <xdr:row>18</xdr:row>
                    <xdr:rowOff>12700</xdr:rowOff>
                  </from>
                  <to>
                    <xdr:col>7</xdr:col>
                    <xdr:colOff>482600</xdr:colOff>
                    <xdr:row>20</xdr:row>
                    <xdr:rowOff>101600</xdr:rowOff>
                  </to>
                </anchor>
              </controlPr>
            </control>
          </mc:Choice>
        </mc:AlternateContent>
        <mc:AlternateContent xmlns:mc="http://schemas.openxmlformats.org/markup-compatibility/2006">
          <mc:Choice Requires="x14">
            <control shapeId="5127" r:id="rId6" name="Scroll Bar 7">
              <controlPr defaultSize="0" autoPict="0">
                <anchor moveWithCells="1">
                  <from>
                    <xdr:col>10</xdr:col>
                    <xdr:colOff>254000</xdr:colOff>
                    <xdr:row>22</xdr:row>
                    <xdr:rowOff>25400</xdr:rowOff>
                  </from>
                  <to>
                    <xdr:col>10</xdr:col>
                    <xdr:colOff>558800</xdr:colOff>
                    <xdr:row>38</xdr:row>
                    <xdr:rowOff>177800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Input Data</vt:lpstr>
      <vt:lpstr>Master Data</vt:lpstr>
      <vt:lpstr>Analysis</vt:lpstr>
      <vt:lpstr>Dashboard</vt:lpstr>
      <vt:lpstr>Category_</vt:lpstr>
      <vt:lpstr>CategoryRange_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Akant Bhola</cp:lastModifiedBy>
  <dcterms:created xsi:type="dcterms:W3CDTF">2021-11-03T11:40:02Z</dcterms:created>
  <dcterms:modified xsi:type="dcterms:W3CDTF">2025-10-26T23:59:44Z</dcterms:modified>
</cp:coreProperties>
</file>