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B3CA1CE8-137B-4A5B-B5CC-A39316C41BFD}" xr6:coauthVersionLast="45" xr6:coauthVersionMax="45" xr10:uidLastSave="{00000000-0000-0000-0000-000000000000}"/>
  <bookViews>
    <workbookView xWindow="348" yWindow="1776" windowWidth="11460" windowHeight="9312" xr2:uid="{00000000-000D-0000-FFFF-FFFF00000000}"/>
  </bookViews>
  <sheets>
    <sheet name="CASE 1" sheetId="4" r:id="rId1"/>
    <sheet name="CASE 2" sheetId="5" r:id="rId2"/>
  </sheets>
  <calcPr calcId="191029"/>
</workbook>
</file>

<file path=xl/calcChain.xml><?xml version="1.0" encoding="utf-8"?>
<calcChain xmlns="http://schemas.openxmlformats.org/spreadsheetml/2006/main">
  <c r="R42" i="4" l="1"/>
  <c r="Q42" i="4"/>
  <c r="J58" i="4"/>
  <c r="I58" i="4"/>
  <c r="Q45" i="4"/>
  <c r="R45" i="4"/>
  <c r="R43" i="4"/>
  <c r="Q43" i="4"/>
  <c r="R12" i="4"/>
  <c r="Q12" i="4"/>
  <c r="R25" i="4"/>
  <c r="Q25" i="4"/>
  <c r="R31" i="4"/>
  <c r="Q31" i="4"/>
  <c r="R14" i="4"/>
  <c r="Q14" i="4"/>
  <c r="Q40" i="4" l="1"/>
  <c r="R40" i="4"/>
  <c r="Q15" i="4"/>
  <c r="R15" i="4"/>
  <c r="R35" i="4" l="1"/>
  <c r="R34" i="4"/>
  <c r="Q34" i="4"/>
  <c r="Q35" i="4"/>
  <c r="Q33" i="4" l="1"/>
  <c r="Q36" i="4"/>
  <c r="R33" i="4"/>
  <c r="R36" i="4"/>
  <c r="Q38" i="4" l="1"/>
  <c r="Q44" i="4"/>
  <c r="R44" i="4"/>
  <c r="R38" i="4"/>
  <c r="J67" i="4" l="1"/>
  <c r="I67" i="4"/>
  <c r="J66" i="4"/>
  <c r="I66" i="4"/>
  <c r="J51" i="4"/>
  <c r="I51" i="4"/>
  <c r="J35" i="4"/>
  <c r="J36" i="4" s="1"/>
  <c r="J42" i="4" s="1"/>
  <c r="I35" i="4"/>
  <c r="I36" i="4" s="1"/>
  <c r="I42" i="4" s="1"/>
  <c r="J22" i="4"/>
  <c r="I22" i="4"/>
  <c r="J16" i="4"/>
  <c r="I16" i="4"/>
  <c r="J9" i="4"/>
  <c r="I9" i="4"/>
  <c r="I53" i="4" l="1"/>
  <c r="J53" i="4"/>
  <c r="I23" i="4"/>
  <c r="I26" i="4" s="1"/>
  <c r="J25" i="4"/>
  <c r="I25" i="4"/>
  <c r="J23" i="4"/>
  <c r="J26" i="4" s="1"/>
  <c r="I40" i="5" l="1"/>
  <c r="I11" i="5"/>
  <c r="I17" i="5" s="1"/>
  <c r="I27" i="5" s="1"/>
  <c r="I34" i="5"/>
  <c r="I42" i="5" l="1"/>
  <c r="D8" i="5"/>
  <c r="D9" i="5"/>
  <c r="D10" i="5"/>
  <c r="B11" i="5"/>
  <c r="B14" i="5" s="1"/>
  <c r="D12" i="5"/>
  <c r="D13" i="5"/>
  <c r="C14" i="5"/>
  <c r="D17" i="5"/>
  <c r="D18" i="5"/>
  <c r="D19" i="5"/>
  <c r="D20" i="5"/>
  <c r="D21" i="5"/>
  <c r="B22" i="5"/>
  <c r="D22" i="5" s="1"/>
  <c r="C22" i="5"/>
  <c r="B32" i="5"/>
  <c r="B38" i="5"/>
  <c r="B39" i="5" s="1"/>
  <c r="B45" i="5"/>
  <c r="D45" i="5" s="1"/>
  <c r="D14" i="5" l="1"/>
  <c r="D11" i="5"/>
</calcChain>
</file>

<file path=xl/sharedStrings.xml><?xml version="1.0" encoding="utf-8"?>
<sst xmlns="http://schemas.openxmlformats.org/spreadsheetml/2006/main" count="302" uniqueCount="145">
  <si>
    <t>Revenue From Operations [Net]</t>
  </si>
  <si>
    <t>Other Income</t>
  </si>
  <si>
    <t>Operating And Direct Expenses</t>
  </si>
  <si>
    <t>Employee Benefit Expenses</t>
  </si>
  <si>
    <t>Finance Costs</t>
  </si>
  <si>
    <t>Depreciation And Amortisation Expenses</t>
  </si>
  <si>
    <t>Other Expenses</t>
  </si>
  <si>
    <t>Current Tax</t>
  </si>
  <si>
    <t>Deferred Tax</t>
  </si>
  <si>
    <t>Equity Share Capital</t>
  </si>
  <si>
    <t>Reserves and Surplus</t>
  </si>
  <si>
    <t>Long Term Borrowings</t>
  </si>
  <si>
    <t>Deferred Tax Liabilities [Net]</t>
  </si>
  <si>
    <t>Other Long Term Liabilities</t>
  </si>
  <si>
    <t>Long Term Provisions</t>
  </si>
  <si>
    <t>Short Term Borrowings</t>
  </si>
  <si>
    <t>Trade Payables</t>
  </si>
  <si>
    <t>Other Current Liabilities</t>
  </si>
  <si>
    <t>Short Term Provisions</t>
  </si>
  <si>
    <t>Tangible Assets</t>
  </si>
  <si>
    <t>Intangible Assets</t>
  </si>
  <si>
    <t>Capital Work-In-Progress</t>
  </si>
  <si>
    <t>Non-Current Investments</t>
  </si>
  <si>
    <t>Deferred Tax Assets [Net]</t>
  </si>
  <si>
    <t>Long Term Loans And Advances</t>
  </si>
  <si>
    <t>Other Non-Current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</si>
  <si>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</si>
  <si>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</si>
  <si>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</si>
  <si>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</si>
  <si>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</si>
  <si>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</si>
  <si>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Contingent assets</t>
  </si>
  <si>
    <t>Intangible Assets under development</t>
  </si>
  <si>
    <t>Note: As per companys accounting policies, Intangible Assets under development are not treated as assets</t>
  </si>
  <si>
    <t>Particulars</t>
  </si>
  <si>
    <t>Following is the financial information of Ravi Shankar Ltd. Please note that all amounts are in Rs. crore</t>
  </si>
  <si>
    <t xml:space="preserve">CASE 1 </t>
  </si>
  <si>
    <t>Provision for Doubtful Debts</t>
  </si>
  <si>
    <t>There are no unpaid taxes</t>
  </si>
  <si>
    <t>Equipments are valued after deducting the depreciation. Accumulated depreciation</t>
  </si>
  <si>
    <t xml:space="preserve">Sales include interest received  </t>
  </si>
  <si>
    <t>Additional Information</t>
  </si>
  <si>
    <t>Profit</t>
  </si>
  <si>
    <t>Extraordinary Expenses</t>
  </si>
  <si>
    <t>Income tax expenses</t>
  </si>
  <si>
    <t>Depreciation expenses - Equipment</t>
  </si>
  <si>
    <t>Operating expenses</t>
  </si>
  <si>
    <t>Expenses</t>
  </si>
  <si>
    <t>Gross Profit</t>
  </si>
  <si>
    <t>Less: Cost of Goods sold</t>
  </si>
  <si>
    <t>Sales</t>
  </si>
  <si>
    <t>Income Statement</t>
  </si>
  <si>
    <t>Total liabilities</t>
  </si>
  <si>
    <t>Retained earnings</t>
  </si>
  <si>
    <t>Unpaid Expenses</t>
  </si>
  <si>
    <t>Common stock</t>
  </si>
  <si>
    <t>Long term notes payable</t>
  </si>
  <si>
    <t>Accounts payable</t>
  </si>
  <si>
    <t>Liabilities</t>
  </si>
  <si>
    <t>Total assets</t>
  </si>
  <si>
    <t>Equipment</t>
  </si>
  <si>
    <t>Investment</t>
  </si>
  <si>
    <t>Prepaid expenses</t>
  </si>
  <si>
    <t>Inventory</t>
  </si>
  <si>
    <t>Accounts receivable</t>
  </si>
  <si>
    <t>Cash</t>
  </si>
  <si>
    <t>Change</t>
  </si>
  <si>
    <t>Balance Sheet data</t>
  </si>
  <si>
    <t>Following is the financial information of Avdhut Ltd. Prepare Cash Flow statement. Please note that all amounts are in Rs. Thousands.</t>
  </si>
  <si>
    <t>CASE 2</t>
  </si>
  <si>
    <t>Operating:</t>
  </si>
  <si>
    <t>Tax?</t>
  </si>
  <si>
    <t>PBT</t>
  </si>
  <si>
    <t>Less:Depreciation</t>
  </si>
  <si>
    <t>Adj: non operating items:</t>
  </si>
  <si>
    <t>Interest</t>
  </si>
  <si>
    <t>Interest received</t>
  </si>
  <si>
    <t>Funds From Operations</t>
  </si>
  <si>
    <t>Loans and Advances</t>
  </si>
  <si>
    <t>Current Liabilities</t>
  </si>
  <si>
    <t>Net Operation CF</t>
  </si>
  <si>
    <t>Investing:</t>
  </si>
  <si>
    <t>Investments</t>
  </si>
  <si>
    <t>Gross Block</t>
  </si>
  <si>
    <t>Net I CF</t>
  </si>
  <si>
    <t>Financial:</t>
  </si>
  <si>
    <t>Net financial CF</t>
  </si>
  <si>
    <t>Net CF</t>
  </si>
  <si>
    <t>PAT</t>
  </si>
  <si>
    <t>done</t>
  </si>
  <si>
    <t>Interest paid</t>
  </si>
  <si>
    <t>diff:</t>
  </si>
  <si>
    <t>ok</t>
  </si>
  <si>
    <t>pk</t>
  </si>
  <si>
    <t>Tax paid</t>
  </si>
  <si>
    <t>reserves.</t>
  </si>
  <si>
    <t>?</t>
  </si>
  <si>
    <t>Adj, for depreciation</t>
  </si>
  <si>
    <t>Already under investing.</t>
  </si>
  <si>
    <t>????????</t>
  </si>
  <si>
    <t>Shareholder's funds:</t>
  </si>
  <si>
    <t>Total shareholders funds</t>
  </si>
  <si>
    <t>Liabilities:</t>
  </si>
  <si>
    <t>Net non current liabilities</t>
  </si>
  <si>
    <t>net current liabilities</t>
  </si>
  <si>
    <t>Net liabilities</t>
  </si>
  <si>
    <t xml:space="preserve"> Total liabilities and Capital</t>
  </si>
  <si>
    <t>Capital Gearing ratio:</t>
  </si>
  <si>
    <t>Checkout the formula in Notes given</t>
  </si>
  <si>
    <t>Assets:</t>
  </si>
  <si>
    <t>Calculated Fixed assets</t>
  </si>
  <si>
    <t xml:space="preserve">Total Non current assets (including fixed assets) </t>
  </si>
  <si>
    <t>Total current assets</t>
  </si>
  <si>
    <t>Total Assets</t>
  </si>
  <si>
    <t>Current investments include Debt securities treated as cash equivalent</t>
  </si>
  <si>
    <t>Calculated Cash &amp; equivalents</t>
  </si>
  <si>
    <t>Cash &amp; Cash Equivalents(given)</t>
  </si>
  <si>
    <t>Fixed Assets (written again)</t>
  </si>
  <si>
    <t>Items</t>
  </si>
  <si>
    <t>contra asset</t>
  </si>
  <si>
    <t>Income Statement:</t>
  </si>
  <si>
    <t>Income</t>
  </si>
  <si>
    <t>Revenue From supply of services (Gross)</t>
  </si>
  <si>
    <t>GST collected and paid</t>
  </si>
  <si>
    <t>Operating income</t>
  </si>
  <si>
    <t>Non-operating income</t>
  </si>
  <si>
    <t>Net Revenue</t>
  </si>
  <si>
    <t>Purchase Of Stock-In Trade (Cost)</t>
  </si>
  <si>
    <t xml:space="preserve">Increase in FG Inventories </t>
  </si>
  <si>
    <t>Net expenses</t>
  </si>
  <si>
    <t>Tax</t>
  </si>
  <si>
    <t>Income Tax due (Current+Deferred)</t>
  </si>
  <si>
    <t>PBDT</t>
  </si>
  <si>
    <t>EBIDTA</t>
  </si>
  <si>
    <t>Operating Profit</t>
  </si>
  <si>
    <t>Return on Equity</t>
  </si>
  <si>
    <t>net profit margin</t>
  </si>
  <si>
    <t>Return on Investments</t>
  </si>
  <si>
    <t>.</t>
  </si>
  <si>
    <t>not treated as assets</t>
  </si>
  <si>
    <t>Finance Costs (Interests)</t>
  </si>
  <si>
    <t>Recivable Days</t>
  </si>
  <si>
    <t>Total Asset Turnover</t>
  </si>
  <si>
    <t>Current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</si>
</sst>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rgb="FF2F647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0" applyFont="1"/>
    <xf numFmtId="4" fontId="1" fillId="0" borderId="0" xfId="0" applyNumberFormat="1" applyFont="1"/>
    <xf numFmtId="16" fontId="1" fillId="0" borderId="0" xfId="0" applyNumberFormat="1" applyFont="1"/>
    <xf numFmtId="0" fontId="0" fillId="0" borderId="0" xfId="0" applyFont="1"/>
    <xf numFmtId="0" fontId="0" fillId="0" borderId="0" xfId="0" applyFont="1" applyFill="1" applyBorder="1"/>
    <xf numFmtId="0" fontId="1" fillId="2" borderId="0" xfId="0" applyFont="1" applyFill="1"/>
    <xf numFmtId="2" fontId="0" fillId="0" borderId="0" xfId="0" applyNumberFormat="1"/>
    <xf numFmtId="2" fontId="0" fillId="0" borderId="0" xfId="0" applyNumberFormat="1" applyFont="1"/>
    <xf numFmtId="2" fontId="0" fillId="0" borderId="0" xfId="0" applyNumberFormat="1" applyFont="1" applyFill="1" applyBorder="1"/>
    <xf numFmtId="0" fontId="1" fillId="0" borderId="0" xfId="0" applyFont="1" applyAlignment="1">
      <alignment horizontal="right"/>
    </xf>
    <xf numFmtId="0" fontId="2" fillId="0" borderId="0" xfId="1" applyAlignment="1" applyProtection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" fontId="1" fillId="0" borderId="1" xfId="0" applyNumberFormat="1" applyFont="1" applyBorder="1"/>
    <xf numFmtId="0" fontId="0" fillId="2" borderId="0" xfId="0" applyFill="1"/>
    <xf numFmtId="0" fontId="0" fillId="6" borderId="0" xfId="0" applyFill="1"/>
    <xf numFmtId="0" fontId="0" fillId="6" borderId="3" xfId="0" applyFill="1" applyBorder="1"/>
    <xf numFmtId="0" fontId="0" fillId="0" borderId="3" xfId="0" applyBorder="1"/>
    <xf numFmtId="0" fontId="1" fillId="0" borderId="2" xfId="0" applyFont="1" applyBorder="1"/>
    <xf numFmtId="0" fontId="0" fillId="7" borderId="0" xfId="0" applyFill="1"/>
    <xf numFmtId="0" fontId="0" fillId="0" borderId="4" xfId="0" applyBorder="1"/>
    <xf numFmtId="0" fontId="0" fillId="0" borderId="0" xfId="0" applyAlignment="1">
      <alignment wrapText="1"/>
    </xf>
    <xf numFmtId="0" fontId="1" fillId="6" borderId="1" xfId="0" applyFont="1" applyFill="1" applyBorder="1"/>
    <xf numFmtId="0" fontId="0" fillId="6" borderId="1" xfId="0" applyFill="1" applyBorder="1"/>
    <xf numFmtId="2" fontId="0" fillId="0" borderId="1" xfId="0" applyNumberFormat="1" applyBorder="1"/>
    <xf numFmtId="0" fontId="1" fillId="7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 wrapText="1"/>
    </xf>
    <xf numFmtId="2" fontId="0" fillId="0" borderId="1" xfId="0" applyNumberFormat="1" applyFont="1" applyBorder="1"/>
    <xf numFmtId="0" fontId="0" fillId="0" borderId="0" xfId="0" applyFill="1"/>
    <xf numFmtId="0" fontId="0" fillId="0" borderId="0" xfId="0" applyFont="1" applyFill="1"/>
    <xf numFmtId="2" fontId="0" fillId="0" borderId="0" xfId="0" applyNumberFormat="1" applyFont="1" applyFill="1"/>
    <xf numFmtId="0" fontId="1" fillId="8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0" fillId="9" borderId="1" xfId="0" applyFill="1" applyBorder="1"/>
    <xf numFmtId="0" fontId="0" fillId="3" borderId="1" xfId="0" applyFont="1" applyFill="1" applyBorder="1"/>
    <xf numFmtId="2" fontId="0" fillId="3" borderId="1" xfId="0" applyNumberFormat="1" applyFont="1" applyFill="1" applyBorder="1"/>
    <xf numFmtId="0" fontId="0" fillId="3" borderId="0" xfId="0" applyFill="1"/>
    <xf numFmtId="0" fontId="0" fillId="3" borderId="3" xfId="0" applyFill="1" applyBorder="1"/>
    <xf numFmtId="2" fontId="1" fillId="0" borderId="1" xfId="0" applyNumberFormat="1" applyFont="1" applyBorder="1"/>
    <xf numFmtId="0" fontId="4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topLeftCell="H27" zoomScale="70" zoomScaleNormal="70" workbookViewId="0">
      <selection activeCell="I58" sqref="I58"/>
    </sheetView>
  </sheetViews>
  <sheetFormatPr defaultRowHeight="14.4" x14ac:dyDescent="0.3"/>
  <cols>
    <col min="1" max="1" width="46.88671875" bestFit="1" customWidth="1"/>
    <col min="2" max="2" width="14.109375" customWidth="1"/>
    <col min="3" max="3" width="12.88671875" customWidth="1"/>
    <col min="8" max="8" width="37.33203125" customWidth="1"/>
    <col min="9" max="9" width="13.21875" customWidth="1"/>
    <col min="10" max="10" width="13" customWidth="1"/>
    <col min="16" max="16" width="31.6640625" customWidth="1"/>
    <col min="17" max="17" width="13.109375" customWidth="1"/>
    <col min="18" max="18" width="14.77734375" customWidth="1"/>
  </cols>
  <sheetData>
    <row r="1" spans="1:19" x14ac:dyDescent="0.3">
      <c r="A1" s="6" t="s">
        <v>37</v>
      </c>
    </row>
    <row r="3" spans="1:19" x14ac:dyDescent="0.3">
      <c r="A3" s="1" t="s">
        <v>36</v>
      </c>
    </row>
    <row r="5" spans="1:19" x14ac:dyDescent="0.3">
      <c r="A5" s="1" t="s">
        <v>35</v>
      </c>
      <c r="B5" s="3">
        <v>43910</v>
      </c>
      <c r="C5" s="3">
        <v>43909</v>
      </c>
      <c r="H5" t="s">
        <v>119</v>
      </c>
      <c r="I5">
        <v>2020</v>
      </c>
      <c r="J5">
        <v>2019</v>
      </c>
    </row>
    <row r="6" spans="1:19" x14ac:dyDescent="0.3">
      <c r="A6" t="s">
        <v>7</v>
      </c>
      <c r="B6" s="7">
        <v>9012</v>
      </c>
      <c r="C6" s="7">
        <v>9943</v>
      </c>
      <c r="D6" t="s">
        <v>93</v>
      </c>
      <c r="H6" s="28" t="s">
        <v>101</v>
      </c>
      <c r="I6" s="29"/>
      <c r="J6" s="29"/>
      <c r="K6" s="29"/>
      <c r="L6" s="21"/>
      <c r="M6" s="22"/>
      <c r="P6" s="14" t="s">
        <v>121</v>
      </c>
      <c r="Q6" s="12"/>
      <c r="R6" s="12"/>
    </row>
    <row r="7" spans="1:19" x14ac:dyDescent="0.3">
      <c r="A7" t="s">
        <v>6</v>
      </c>
      <c r="B7" s="7">
        <v>27451</v>
      </c>
      <c r="C7" s="7">
        <v>26826</v>
      </c>
      <c r="D7" t="s">
        <v>93</v>
      </c>
      <c r="H7" s="12" t="s">
        <v>9</v>
      </c>
      <c r="I7" s="30">
        <v>375</v>
      </c>
      <c r="J7" s="30">
        <v>375</v>
      </c>
      <c r="K7" s="12" t="s">
        <v>93</v>
      </c>
      <c r="M7" s="23"/>
      <c r="P7" s="12"/>
      <c r="Q7" s="12"/>
      <c r="R7" s="12"/>
    </row>
    <row r="8" spans="1:19" x14ac:dyDescent="0.3">
      <c r="A8" t="s">
        <v>0</v>
      </c>
      <c r="B8" s="7">
        <v>131306</v>
      </c>
      <c r="C8" s="7">
        <v>123170</v>
      </c>
      <c r="D8" t="s">
        <v>93</v>
      </c>
      <c r="H8" s="12" t="s">
        <v>10</v>
      </c>
      <c r="I8" s="30">
        <v>73993</v>
      </c>
      <c r="J8" s="30">
        <v>78523</v>
      </c>
      <c r="K8" s="12" t="s">
        <v>93</v>
      </c>
      <c r="M8" s="23"/>
      <c r="P8" s="38" t="s">
        <v>122</v>
      </c>
      <c r="Q8" s="39"/>
      <c r="R8" s="39"/>
    </row>
    <row r="9" spans="1:19" x14ac:dyDescent="0.3">
      <c r="A9" t="s">
        <v>9</v>
      </c>
      <c r="B9" s="7">
        <v>375</v>
      </c>
      <c r="C9" s="7">
        <v>375</v>
      </c>
      <c r="D9" t="s">
        <v>93</v>
      </c>
      <c r="H9" s="14" t="s">
        <v>102</v>
      </c>
      <c r="I9" s="12">
        <f>SUM(I7:I8)</f>
        <v>74368</v>
      </c>
      <c r="J9" s="12">
        <f>SUM(J7:J8)</f>
        <v>78898</v>
      </c>
      <c r="K9" s="12"/>
      <c r="M9" s="23"/>
      <c r="P9" t="s">
        <v>0</v>
      </c>
      <c r="Q9" s="7">
        <v>131306</v>
      </c>
      <c r="R9" s="7">
        <v>123170</v>
      </c>
      <c r="S9" t="s">
        <v>93</v>
      </c>
    </row>
    <row r="10" spans="1:19" x14ac:dyDescent="0.3">
      <c r="A10" t="s">
        <v>1</v>
      </c>
      <c r="B10" s="7">
        <v>8082</v>
      </c>
      <c r="C10" s="7">
        <v>7627</v>
      </c>
      <c r="D10" t="s">
        <v>93</v>
      </c>
      <c r="E10">
        <v>24</v>
      </c>
      <c r="H10" s="14"/>
      <c r="I10" s="12"/>
      <c r="J10" s="12"/>
      <c r="K10" s="12"/>
      <c r="M10" s="23"/>
      <c r="P10" s="12" t="s">
        <v>123</v>
      </c>
      <c r="Q10" s="12">
        <v>0</v>
      </c>
      <c r="R10" s="12">
        <v>0</v>
      </c>
      <c r="S10" t="s">
        <v>93</v>
      </c>
    </row>
    <row r="11" spans="1:19" x14ac:dyDescent="0.3">
      <c r="A11" t="s">
        <v>8</v>
      </c>
      <c r="B11" s="7">
        <v>-281</v>
      </c>
      <c r="C11" s="7">
        <v>697</v>
      </c>
      <c r="D11" t="s">
        <v>93</v>
      </c>
      <c r="H11" s="28" t="s">
        <v>103</v>
      </c>
      <c r="I11" s="29"/>
      <c r="J11" s="29"/>
      <c r="K11" s="29"/>
      <c r="L11" s="21"/>
      <c r="M11" s="22"/>
      <c r="P11" s="12" t="s">
        <v>124</v>
      </c>
      <c r="Q11" s="12">
        <v>0</v>
      </c>
      <c r="R11" s="12">
        <v>0</v>
      </c>
      <c r="S11" t="s">
        <v>93</v>
      </c>
    </row>
    <row r="12" spans="1:19" x14ac:dyDescent="0.3">
      <c r="A12" t="s">
        <v>10</v>
      </c>
      <c r="B12" s="7">
        <v>73993</v>
      </c>
      <c r="C12" s="7">
        <v>78523</v>
      </c>
      <c r="D12" t="s">
        <v>93</v>
      </c>
      <c r="E12">
        <v>26</v>
      </c>
      <c r="H12" s="12" t="s">
        <v>12</v>
      </c>
      <c r="I12" s="30">
        <v>347</v>
      </c>
      <c r="J12" s="30">
        <v>339</v>
      </c>
      <c r="K12" s="12" t="s">
        <v>93</v>
      </c>
      <c r="M12" s="23"/>
      <c r="P12" s="14" t="s">
        <v>125</v>
      </c>
      <c r="Q12" s="46">
        <f>Q9</f>
        <v>131306</v>
      </c>
      <c r="R12" s="46">
        <f>R9</f>
        <v>123170</v>
      </c>
    </row>
    <row r="13" spans="1:19" x14ac:dyDescent="0.3">
      <c r="A13" t="s">
        <v>4</v>
      </c>
      <c r="B13" s="7">
        <v>743</v>
      </c>
      <c r="C13" s="7">
        <v>170</v>
      </c>
      <c r="D13" t="s">
        <v>93</v>
      </c>
      <c r="G13" t="s">
        <v>90</v>
      </c>
      <c r="H13" s="12" t="s">
        <v>11</v>
      </c>
      <c r="I13" s="30">
        <v>0</v>
      </c>
      <c r="J13" s="30">
        <v>0</v>
      </c>
      <c r="K13" s="12" t="s">
        <v>93</v>
      </c>
      <c r="M13" s="23"/>
      <c r="P13" t="s">
        <v>1</v>
      </c>
      <c r="Q13" s="7">
        <v>8082</v>
      </c>
      <c r="R13" s="7">
        <v>7627</v>
      </c>
      <c r="S13" t="s">
        <v>93</v>
      </c>
    </row>
    <row r="14" spans="1:19" x14ac:dyDescent="0.3">
      <c r="A14" t="s">
        <v>2</v>
      </c>
      <c r="B14" s="7">
        <v>1596</v>
      </c>
      <c r="C14" s="7">
        <v>2003</v>
      </c>
      <c r="D14" t="s">
        <v>93</v>
      </c>
      <c r="H14" s="12" t="s">
        <v>13</v>
      </c>
      <c r="I14" s="30">
        <v>6234</v>
      </c>
      <c r="J14" s="30">
        <v>1367</v>
      </c>
      <c r="K14" s="12" t="s">
        <v>93</v>
      </c>
      <c r="M14" s="23"/>
      <c r="P14" s="14" t="s">
        <v>126</v>
      </c>
      <c r="Q14" s="14">
        <f>Q13</f>
        <v>8082</v>
      </c>
      <c r="R14" s="14">
        <f>R13</f>
        <v>7627</v>
      </c>
    </row>
    <row r="15" spans="1:19" x14ac:dyDescent="0.3">
      <c r="A15" t="s">
        <v>3</v>
      </c>
      <c r="B15" s="7">
        <v>64906</v>
      </c>
      <c r="C15" s="7">
        <v>59377</v>
      </c>
      <c r="D15" t="s">
        <v>93</v>
      </c>
      <c r="H15" s="12" t="s">
        <v>14</v>
      </c>
      <c r="I15" s="30">
        <v>0</v>
      </c>
      <c r="J15" s="30">
        <v>0</v>
      </c>
      <c r="K15" s="12" t="s">
        <v>93</v>
      </c>
      <c r="M15" s="23"/>
      <c r="P15" s="14" t="s">
        <v>127</v>
      </c>
      <c r="Q15" s="14">
        <f>SUM(Q12,Q14)</f>
        <v>139388</v>
      </c>
      <c r="R15" s="14">
        <f>SUM(R12,R14)</f>
        <v>130797</v>
      </c>
    </row>
    <row r="16" spans="1:19" x14ac:dyDescent="0.3">
      <c r="A16" t="s">
        <v>11</v>
      </c>
      <c r="B16" s="7">
        <v>0</v>
      </c>
      <c r="C16" s="7">
        <v>0</v>
      </c>
      <c r="D16" t="s">
        <v>93</v>
      </c>
      <c r="H16" s="14" t="s">
        <v>104</v>
      </c>
      <c r="I16" s="12">
        <f>SUM(I12:I15)</f>
        <v>6581</v>
      </c>
      <c r="J16" s="12">
        <f>SUM(J12:J15)</f>
        <v>1706</v>
      </c>
      <c r="K16" s="12"/>
      <c r="M16" s="23"/>
      <c r="P16" s="12"/>
      <c r="Q16" s="12"/>
      <c r="R16" s="12"/>
    </row>
    <row r="17" spans="1:19" x14ac:dyDescent="0.3">
      <c r="A17" t="s">
        <v>5</v>
      </c>
      <c r="B17" s="7">
        <v>2701</v>
      </c>
      <c r="C17" s="7">
        <v>1716</v>
      </c>
      <c r="D17" t="s">
        <v>93</v>
      </c>
      <c r="H17" s="12"/>
      <c r="I17" s="12"/>
      <c r="J17" s="12"/>
      <c r="K17" s="12"/>
      <c r="M17" s="23"/>
      <c r="P17" s="38" t="s">
        <v>48</v>
      </c>
      <c r="Q17" s="39"/>
      <c r="R17" s="39"/>
    </row>
    <row r="18" spans="1:19" x14ac:dyDescent="0.3">
      <c r="A18" t="s">
        <v>12</v>
      </c>
      <c r="B18" s="7">
        <v>347</v>
      </c>
      <c r="C18" s="7">
        <v>339</v>
      </c>
      <c r="D18" t="s">
        <v>93</v>
      </c>
      <c r="H18" s="12" t="s">
        <v>16</v>
      </c>
      <c r="I18" s="30">
        <v>8734</v>
      </c>
      <c r="J18" s="30">
        <v>7692</v>
      </c>
      <c r="K18" s="12" t="s">
        <v>93</v>
      </c>
      <c r="M18" s="23"/>
      <c r="P18" t="s">
        <v>2</v>
      </c>
      <c r="Q18" s="7">
        <v>1596</v>
      </c>
      <c r="R18" s="7">
        <v>2003</v>
      </c>
      <c r="S18" t="s">
        <v>93</v>
      </c>
    </row>
    <row r="19" spans="1:19" x14ac:dyDescent="0.3">
      <c r="A19" t="s">
        <v>13</v>
      </c>
      <c r="B19" s="7">
        <v>6234</v>
      </c>
      <c r="C19" s="7">
        <v>1367</v>
      </c>
      <c r="D19" t="s">
        <v>93</v>
      </c>
      <c r="H19" s="12" t="s">
        <v>15</v>
      </c>
      <c r="I19" s="30">
        <v>0</v>
      </c>
      <c r="J19" s="30">
        <v>0</v>
      </c>
      <c r="K19" s="12" t="s">
        <v>93</v>
      </c>
      <c r="M19" s="23"/>
      <c r="P19" s="12" t="s">
        <v>128</v>
      </c>
      <c r="Q19" s="12">
        <v>0</v>
      </c>
      <c r="R19" s="12">
        <v>0</v>
      </c>
    </row>
    <row r="20" spans="1:19" x14ac:dyDescent="0.3">
      <c r="A20" t="s">
        <v>14</v>
      </c>
      <c r="B20" s="7">
        <v>0</v>
      </c>
      <c r="C20" s="7">
        <v>0</v>
      </c>
      <c r="D20" t="s">
        <v>93</v>
      </c>
      <c r="H20" s="12" t="s">
        <v>18</v>
      </c>
      <c r="I20" s="30">
        <v>235</v>
      </c>
      <c r="J20" s="30">
        <v>174</v>
      </c>
      <c r="K20" s="12" t="s">
        <v>93</v>
      </c>
      <c r="M20" s="23"/>
      <c r="P20" s="12" t="s">
        <v>129</v>
      </c>
      <c r="Q20" s="12">
        <v>0</v>
      </c>
      <c r="R20" s="12">
        <v>0</v>
      </c>
    </row>
    <row r="21" spans="1:19" x14ac:dyDescent="0.3">
      <c r="A21" t="s">
        <v>19</v>
      </c>
      <c r="B21" s="7">
        <v>9835</v>
      </c>
      <c r="C21" s="7">
        <v>9522</v>
      </c>
      <c r="D21" t="s">
        <v>93</v>
      </c>
      <c r="H21" s="12" t="s">
        <v>17</v>
      </c>
      <c r="I21" s="30">
        <v>15057</v>
      </c>
      <c r="J21" s="30">
        <v>11030</v>
      </c>
      <c r="K21" s="12" t="s">
        <v>93</v>
      </c>
      <c r="M21" s="23"/>
      <c r="P21" t="s">
        <v>3</v>
      </c>
      <c r="Q21" s="7">
        <v>64906</v>
      </c>
      <c r="R21" s="7">
        <v>59377</v>
      </c>
      <c r="S21" t="s">
        <v>93</v>
      </c>
    </row>
    <row r="22" spans="1:19" x14ac:dyDescent="0.3">
      <c r="A22" t="s">
        <v>20</v>
      </c>
      <c r="B22" s="7">
        <v>6287</v>
      </c>
      <c r="C22" s="7">
        <v>139</v>
      </c>
      <c r="D22" t="s">
        <v>93</v>
      </c>
      <c r="H22" s="14" t="s">
        <v>105</v>
      </c>
      <c r="I22" s="12">
        <f>SUM(I18:I21)</f>
        <v>24026</v>
      </c>
      <c r="J22" s="12">
        <f>SUM(J18:J21)</f>
        <v>18896</v>
      </c>
      <c r="K22" s="12"/>
      <c r="M22" s="23"/>
      <c r="P22" t="s">
        <v>6</v>
      </c>
      <c r="Q22" s="7">
        <v>27451</v>
      </c>
      <c r="R22" s="7">
        <v>26826</v>
      </c>
      <c r="S22" t="s">
        <v>93</v>
      </c>
    </row>
    <row r="23" spans="1:19" x14ac:dyDescent="0.3">
      <c r="A23" t="s">
        <v>21</v>
      </c>
      <c r="B23" s="7">
        <v>781</v>
      </c>
      <c r="C23" s="7">
        <v>834</v>
      </c>
      <c r="D23" t="s">
        <v>93</v>
      </c>
      <c r="H23" s="14" t="s">
        <v>106</v>
      </c>
      <c r="I23" s="12">
        <f>SUM(I22,I16)</f>
        <v>30607</v>
      </c>
      <c r="J23" s="12">
        <f>SUM(J22,J16)</f>
        <v>20602</v>
      </c>
      <c r="K23" s="12"/>
      <c r="M23" s="23"/>
      <c r="P23" t="s">
        <v>5</v>
      </c>
      <c r="Q23" s="7">
        <v>2701</v>
      </c>
      <c r="R23" s="7">
        <v>1716</v>
      </c>
      <c r="S23" t="s">
        <v>93</v>
      </c>
    </row>
    <row r="24" spans="1:19" x14ac:dyDescent="0.3">
      <c r="A24" t="s">
        <v>15</v>
      </c>
      <c r="B24" s="7">
        <v>0</v>
      </c>
      <c r="C24" s="7">
        <v>0</v>
      </c>
      <c r="D24" t="s">
        <v>93</v>
      </c>
      <c r="H24" s="14"/>
      <c r="I24" s="12"/>
      <c r="J24" s="12"/>
      <c r="K24" s="12"/>
      <c r="M24" s="23"/>
      <c r="P24" t="s">
        <v>141</v>
      </c>
      <c r="Q24" s="7">
        <v>743</v>
      </c>
      <c r="R24" s="7">
        <v>170</v>
      </c>
      <c r="S24" t="s">
        <v>93</v>
      </c>
    </row>
    <row r="25" spans="1:19" x14ac:dyDescent="0.3">
      <c r="A25" t="s">
        <v>16</v>
      </c>
      <c r="B25" s="7">
        <v>8734</v>
      </c>
      <c r="C25" s="7">
        <v>7692</v>
      </c>
      <c r="D25" t="s">
        <v>93</v>
      </c>
      <c r="H25" s="14" t="s">
        <v>107</v>
      </c>
      <c r="I25" s="12">
        <f>SUM(I22,I16,I9)</f>
        <v>104975</v>
      </c>
      <c r="J25" s="12">
        <f>SUM(J22,J16,J9)</f>
        <v>99500</v>
      </c>
      <c r="K25" s="12"/>
      <c r="M25" s="23"/>
      <c r="P25" s="14" t="s">
        <v>130</v>
      </c>
      <c r="Q25" s="46">
        <f>SUM(Q18:Q24)</f>
        <v>97397</v>
      </c>
      <c r="R25" s="46">
        <f>SUM(R18:R24)</f>
        <v>90092</v>
      </c>
    </row>
    <row r="26" spans="1:19" x14ac:dyDescent="0.3">
      <c r="A26" t="s">
        <v>17</v>
      </c>
      <c r="B26" s="7">
        <v>15057</v>
      </c>
      <c r="C26" s="7">
        <v>11030</v>
      </c>
      <c r="D26" t="s">
        <v>93</v>
      </c>
      <c r="H26" s="31" t="s">
        <v>108</v>
      </c>
      <c r="I26" s="32">
        <f>I9/I23</f>
        <v>2.4297709674257524</v>
      </c>
      <c r="J26" s="32">
        <f>J9/J23</f>
        <v>3.8296281914377244</v>
      </c>
      <c r="K26" s="32" t="s">
        <v>109</v>
      </c>
      <c r="L26" s="25"/>
      <c r="M26" s="25"/>
      <c r="P26" s="12"/>
      <c r="Q26" s="12"/>
      <c r="R26" s="12"/>
    </row>
    <row r="27" spans="1:19" x14ac:dyDescent="0.3">
      <c r="A27" t="s">
        <v>18</v>
      </c>
      <c r="B27" s="7">
        <v>235</v>
      </c>
      <c r="C27" s="7">
        <v>174</v>
      </c>
      <c r="D27" t="s">
        <v>93</v>
      </c>
      <c r="H27" s="12"/>
      <c r="I27" s="12"/>
      <c r="J27" s="12"/>
      <c r="K27" s="12"/>
      <c r="M27" s="23"/>
      <c r="P27" s="12"/>
      <c r="Q27" s="12"/>
      <c r="R27" s="12"/>
    </row>
    <row r="28" spans="1:19" x14ac:dyDescent="0.3">
      <c r="A28" t="s">
        <v>22</v>
      </c>
      <c r="B28" s="7">
        <v>2189</v>
      </c>
      <c r="C28" s="7">
        <v>2189</v>
      </c>
      <c r="D28" t="s">
        <v>93</v>
      </c>
      <c r="H28" s="28" t="s">
        <v>110</v>
      </c>
      <c r="I28" s="29"/>
      <c r="J28" s="29"/>
      <c r="K28" s="29"/>
      <c r="L28" s="21"/>
      <c r="M28" s="22"/>
      <c r="P28" s="38" t="s">
        <v>131</v>
      </c>
      <c r="Q28" s="39"/>
      <c r="R28" s="39"/>
    </row>
    <row r="29" spans="1:19" x14ac:dyDescent="0.3">
      <c r="A29" t="s">
        <v>23</v>
      </c>
      <c r="B29" s="7">
        <v>2219</v>
      </c>
      <c r="C29" s="7">
        <v>2097</v>
      </c>
      <c r="D29" t="s">
        <v>93</v>
      </c>
      <c r="H29" s="28"/>
      <c r="I29" s="29"/>
      <c r="J29" s="29"/>
      <c r="K29" s="29"/>
      <c r="L29" s="21"/>
      <c r="M29" s="22"/>
      <c r="P29" t="s">
        <v>7</v>
      </c>
      <c r="Q29" s="7">
        <v>9012</v>
      </c>
      <c r="R29" s="7">
        <v>9943</v>
      </c>
      <c r="S29" t="s">
        <v>93</v>
      </c>
    </row>
    <row r="30" spans="1:19" x14ac:dyDescent="0.3">
      <c r="A30" t="s">
        <v>24</v>
      </c>
      <c r="B30" s="7">
        <v>2</v>
      </c>
      <c r="C30" s="7">
        <v>2</v>
      </c>
      <c r="D30" t="s">
        <v>93</v>
      </c>
      <c r="H30" s="28"/>
      <c r="I30" s="29"/>
      <c r="J30" s="29"/>
      <c r="K30" s="29"/>
      <c r="L30" s="21"/>
      <c r="M30" s="22"/>
      <c r="P30" t="s">
        <v>8</v>
      </c>
      <c r="Q30" s="7">
        <v>-281</v>
      </c>
      <c r="R30" s="7">
        <v>697</v>
      </c>
      <c r="S30" t="s">
        <v>93</v>
      </c>
    </row>
    <row r="31" spans="1:19" x14ac:dyDescent="0.3">
      <c r="A31" t="s">
        <v>25</v>
      </c>
      <c r="B31" s="7">
        <v>4468</v>
      </c>
      <c r="C31" s="7">
        <v>5685</v>
      </c>
      <c r="D31" t="s">
        <v>93</v>
      </c>
      <c r="H31" s="12" t="s">
        <v>19</v>
      </c>
      <c r="I31" s="30">
        <v>9835</v>
      </c>
      <c r="J31" s="30">
        <v>9522</v>
      </c>
      <c r="K31" s="12" t="s">
        <v>93</v>
      </c>
      <c r="M31" s="23"/>
      <c r="P31" s="14" t="s">
        <v>132</v>
      </c>
      <c r="Q31" s="46">
        <f>SUM(Q29:Q30)</f>
        <v>8731</v>
      </c>
      <c r="R31" s="46">
        <f>SUM(R29:R30)</f>
        <v>10640</v>
      </c>
    </row>
    <row r="32" spans="1:19" x14ac:dyDescent="0.3">
      <c r="A32" t="s">
        <v>26</v>
      </c>
      <c r="B32" s="7">
        <v>25686</v>
      </c>
      <c r="C32" s="7">
        <v>28280</v>
      </c>
      <c r="D32" t="s">
        <v>93</v>
      </c>
      <c r="H32" s="12" t="s">
        <v>20</v>
      </c>
      <c r="I32" s="30">
        <v>6287</v>
      </c>
      <c r="J32" s="30">
        <v>139</v>
      </c>
      <c r="K32" s="12" t="s">
        <v>93</v>
      </c>
      <c r="M32" s="23"/>
      <c r="P32" s="12"/>
      <c r="Q32" s="12"/>
      <c r="R32" s="12"/>
    </row>
    <row r="33" spans="1:25" x14ac:dyDescent="0.3">
      <c r="A33" t="s">
        <v>27</v>
      </c>
      <c r="B33" s="7">
        <v>5</v>
      </c>
      <c r="C33" s="7">
        <v>10</v>
      </c>
      <c r="D33" t="s">
        <v>93</v>
      </c>
      <c r="H33" s="12" t="s">
        <v>21</v>
      </c>
      <c r="I33" s="30">
        <v>781</v>
      </c>
      <c r="J33" s="30">
        <v>834</v>
      </c>
      <c r="K33" s="12" t="s">
        <v>93</v>
      </c>
      <c r="M33" s="23"/>
      <c r="P33" s="14" t="s">
        <v>133</v>
      </c>
      <c r="Q33" s="12">
        <f>Q34+Q23</f>
        <v>44692</v>
      </c>
      <c r="R33" s="12">
        <f>R34+R23</f>
        <v>42421</v>
      </c>
    </row>
    <row r="34" spans="1:25" x14ac:dyDescent="0.3">
      <c r="A34" t="s">
        <v>28</v>
      </c>
      <c r="B34" s="7">
        <v>31027</v>
      </c>
      <c r="C34" s="7">
        <v>32798</v>
      </c>
      <c r="D34" t="s">
        <v>93</v>
      </c>
      <c r="H34" s="42" t="s">
        <v>33</v>
      </c>
      <c r="I34" s="43">
        <v>0</v>
      </c>
      <c r="J34" s="43">
        <v>0</v>
      </c>
      <c r="K34" s="16" t="s">
        <v>93</v>
      </c>
      <c r="L34" s="44" t="s">
        <v>140</v>
      </c>
      <c r="M34" s="45"/>
      <c r="P34" s="14" t="s">
        <v>73</v>
      </c>
      <c r="Q34" s="12">
        <f>Q15-Q25</f>
        <v>41991</v>
      </c>
      <c r="R34" s="12">
        <f>R15-R25</f>
        <v>40705</v>
      </c>
    </row>
    <row r="35" spans="1:25" x14ac:dyDescent="0.3">
      <c r="A35" t="s">
        <v>29</v>
      </c>
      <c r="B35" s="7">
        <v>4824</v>
      </c>
      <c r="C35" s="7">
        <v>8900</v>
      </c>
      <c r="D35" t="s">
        <v>93</v>
      </c>
      <c r="H35" s="14" t="s">
        <v>111</v>
      </c>
      <c r="I35" s="12">
        <f>SUM(I31:I34)</f>
        <v>16903</v>
      </c>
      <c r="J35" s="12">
        <f>SUM(J31:J34)</f>
        <v>10495</v>
      </c>
      <c r="K35" s="12"/>
      <c r="M35" s="23"/>
      <c r="P35" s="14" t="s">
        <v>134</v>
      </c>
      <c r="Q35" s="12">
        <f>Q15-Q25+Q23+Q24</f>
        <v>45435</v>
      </c>
      <c r="R35" s="12">
        <f>R15-R25+R23+R24</f>
        <v>42591</v>
      </c>
    </row>
    <row r="36" spans="1:25" x14ac:dyDescent="0.3">
      <c r="A36" t="s">
        <v>30</v>
      </c>
      <c r="B36" s="7">
        <v>7270</v>
      </c>
      <c r="C36" s="7">
        <v>7018</v>
      </c>
      <c r="D36" t="s">
        <v>93</v>
      </c>
      <c r="H36" s="14" t="s">
        <v>118</v>
      </c>
      <c r="I36" s="12">
        <f>I35</f>
        <v>16903</v>
      </c>
      <c r="J36" s="12">
        <f>J35</f>
        <v>10495</v>
      </c>
      <c r="K36" s="12"/>
      <c r="M36" s="23"/>
      <c r="P36" s="14" t="s">
        <v>89</v>
      </c>
      <c r="Q36" s="12">
        <f>Q34-Q31</f>
        <v>33260</v>
      </c>
      <c r="R36" s="12">
        <f>R34-R31</f>
        <v>30065</v>
      </c>
    </row>
    <row r="37" spans="1:25" x14ac:dyDescent="0.3">
      <c r="A37" t="s">
        <v>31</v>
      </c>
      <c r="B37" s="7">
        <v>12749</v>
      </c>
      <c r="C37" s="7">
        <v>10795</v>
      </c>
      <c r="D37" t="s">
        <v>93</v>
      </c>
      <c r="H37" s="12"/>
      <c r="I37" s="12"/>
      <c r="J37" s="12"/>
      <c r="K37" s="12"/>
      <c r="M37" s="23"/>
      <c r="P37" s="12"/>
      <c r="Q37" s="12"/>
      <c r="R37" s="12"/>
    </row>
    <row r="38" spans="1:25" x14ac:dyDescent="0.3">
      <c r="A38" s="4" t="s">
        <v>32</v>
      </c>
      <c r="B38" s="8">
        <v>5490</v>
      </c>
      <c r="C38" s="8">
        <v>2360</v>
      </c>
      <c r="D38" t="s">
        <v>93</v>
      </c>
      <c r="G38" t="s">
        <v>90</v>
      </c>
      <c r="H38" s="12" t="s">
        <v>24</v>
      </c>
      <c r="I38" s="30">
        <v>2</v>
      </c>
      <c r="J38" s="30">
        <v>2</v>
      </c>
      <c r="K38" s="12" t="s">
        <v>93</v>
      </c>
      <c r="M38" s="23"/>
      <c r="P38" s="14" t="s">
        <v>137</v>
      </c>
      <c r="Q38" s="12">
        <f>Q36/Q15  *100</f>
        <v>23.861451487932964</v>
      </c>
      <c r="R38" s="12">
        <f>R36/R15  *100</f>
        <v>22.986001207978777</v>
      </c>
    </row>
    <row r="39" spans="1:25" x14ac:dyDescent="0.3">
      <c r="A39" t="s">
        <v>38</v>
      </c>
      <c r="B39" s="8">
        <v>2367</v>
      </c>
      <c r="C39" s="8">
        <v>8769</v>
      </c>
      <c r="D39" t="s">
        <v>93</v>
      </c>
      <c r="G39" t="s">
        <v>90</v>
      </c>
      <c r="H39" s="12" t="s">
        <v>22</v>
      </c>
      <c r="I39" s="30">
        <v>2189</v>
      </c>
      <c r="J39" s="30">
        <v>2189</v>
      </c>
      <c r="K39" s="12" t="s">
        <v>93</v>
      </c>
      <c r="M39" s="23"/>
      <c r="P39" s="12"/>
      <c r="Q39" s="12"/>
      <c r="R39" s="12"/>
    </row>
    <row r="40" spans="1:25" x14ac:dyDescent="0.3">
      <c r="A40" s="5" t="s">
        <v>33</v>
      </c>
      <c r="B40" s="9">
        <v>3876</v>
      </c>
      <c r="C40" s="9">
        <v>1902</v>
      </c>
      <c r="D40" t="s">
        <v>93</v>
      </c>
      <c r="H40" s="12" t="s">
        <v>23</v>
      </c>
      <c r="I40" s="30">
        <v>2219</v>
      </c>
      <c r="J40" s="30">
        <v>2097</v>
      </c>
      <c r="K40" s="12" t="s">
        <v>93</v>
      </c>
      <c r="M40" s="23"/>
      <c r="P40" s="14" t="s">
        <v>135</v>
      </c>
      <c r="Q40" s="12">
        <f>Q12-Q25+Q24</f>
        <v>34652</v>
      </c>
      <c r="R40" s="12">
        <f>R12-R25+R24</f>
        <v>33248</v>
      </c>
    </row>
    <row r="41" spans="1:25" x14ac:dyDescent="0.3">
      <c r="G41" t="s">
        <v>90</v>
      </c>
      <c r="H41" s="12" t="s">
        <v>25</v>
      </c>
      <c r="I41" s="30">
        <v>4468</v>
      </c>
      <c r="J41" s="30">
        <v>5685</v>
      </c>
      <c r="K41" s="12" t="s">
        <v>93</v>
      </c>
      <c r="M41" s="23"/>
      <c r="P41" s="14"/>
      <c r="Q41" s="12"/>
      <c r="R41" s="12"/>
    </row>
    <row r="42" spans="1:25" ht="25.2" customHeight="1" x14ac:dyDescent="0.3">
      <c r="H42" s="33" t="s">
        <v>112</v>
      </c>
      <c r="I42" s="12">
        <f>SUM(I36:I41)</f>
        <v>25781</v>
      </c>
      <c r="J42" s="12">
        <f>SUM(J36:J41)</f>
        <v>20468</v>
      </c>
      <c r="K42" s="12"/>
      <c r="M42" s="23"/>
      <c r="P42" s="40" t="s">
        <v>136</v>
      </c>
      <c r="Q42" s="41">
        <f>Q36/I9 *100</f>
        <v>44.723537005163507</v>
      </c>
      <c r="R42" s="41">
        <f>R36/J9 *100</f>
        <v>38.106162386879262</v>
      </c>
    </row>
    <row r="43" spans="1:25" x14ac:dyDescent="0.3">
      <c r="H43" s="12"/>
      <c r="I43" s="12"/>
      <c r="J43" s="12"/>
      <c r="K43" s="12"/>
      <c r="M43" s="23"/>
      <c r="P43" s="47" t="s">
        <v>143</v>
      </c>
      <c r="Q43">
        <f>Q15/I53</f>
        <v>1.3278209097404143</v>
      </c>
      <c r="R43">
        <f>R15/J53</f>
        <v>1.3145427135678391</v>
      </c>
    </row>
    <row r="44" spans="1:25" x14ac:dyDescent="0.3">
      <c r="A44" s="1"/>
      <c r="B44" s="2"/>
      <c r="C44" s="2"/>
      <c r="G44" t="s">
        <v>90</v>
      </c>
      <c r="H44" s="12" t="s">
        <v>26</v>
      </c>
      <c r="I44" s="30">
        <v>25686</v>
      </c>
      <c r="J44" s="30">
        <v>28280</v>
      </c>
      <c r="K44" s="12" t="s">
        <v>93</v>
      </c>
      <c r="M44" s="23"/>
      <c r="P44" s="14" t="s">
        <v>138</v>
      </c>
      <c r="Q44" s="12" t="e">
        <f>Q36/K34  *100</f>
        <v>#VALUE!</v>
      </c>
      <c r="R44" s="12" t="e">
        <f>R36/L34  *100</f>
        <v>#VALUE!</v>
      </c>
    </row>
    <row r="45" spans="1:25" x14ac:dyDescent="0.3">
      <c r="A45" s="1" t="s">
        <v>34</v>
      </c>
      <c r="B45" s="2"/>
      <c r="C45" s="2"/>
      <c r="H45" s="12" t="s">
        <v>27</v>
      </c>
      <c r="I45" s="30">
        <v>5</v>
      </c>
      <c r="J45" s="30">
        <v>10</v>
      </c>
      <c r="K45" s="12" t="s">
        <v>93</v>
      </c>
      <c r="M45" s="23"/>
      <c r="P45" s="12" t="s">
        <v>142</v>
      </c>
      <c r="Q45" s="12">
        <f>365*(I47+I48)/Q15</f>
        <v>75.048784687347549</v>
      </c>
      <c r="R45" s="12">
        <f>365*(J47+J48)/R15</f>
        <v>67.054940098014484</v>
      </c>
    </row>
    <row r="46" spans="1:25" x14ac:dyDescent="0.3">
      <c r="A46" s="1"/>
      <c r="H46" s="12" t="s">
        <v>30</v>
      </c>
      <c r="I46" s="30">
        <v>7270</v>
      </c>
      <c r="J46" s="30">
        <v>7018</v>
      </c>
      <c r="K46" s="12" t="s">
        <v>93</v>
      </c>
      <c r="M46" s="23"/>
      <c r="Y46" t="s">
        <v>139</v>
      </c>
    </row>
    <row r="47" spans="1:25" x14ac:dyDescent="0.3">
      <c r="H47" s="12" t="s">
        <v>28</v>
      </c>
      <c r="I47" s="30">
        <v>31027</v>
      </c>
      <c r="J47" s="30">
        <v>32798</v>
      </c>
      <c r="K47" s="12" t="s">
        <v>93</v>
      </c>
      <c r="M47" s="23"/>
    </row>
    <row r="48" spans="1:25" x14ac:dyDescent="0.3">
      <c r="H48" s="12" t="s">
        <v>38</v>
      </c>
      <c r="I48" s="34">
        <v>-2367</v>
      </c>
      <c r="J48" s="34">
        <v>-8769</v>
      </c>
      <c r="K48" s="12" t="s">
        <v>93</v>
      </c>
      <c r="L48" t="s">
        <v>120</v>
      </c>
      <c r="M48" s="23"/>
    </row>
    <row r="49" spans="1:14" x14ac:dyDescent="0.3">
      <c r="H49" s="12" t="s">
        <v>29</v>
      </c>
      <c r="I49" s="30">
        <v>4824</v>
      </c>
      <c r="J49" s="30">
        <v>8900</v>
      </c>
      <c r="K49" s="12" t="s">
        <v>93</v>
      </c>
      <c r="M49" s="23"/>
    </row>
    <row r="50" spans="1:14" x14ac:dyDescent="0.3">
      <c r="H50" s="12" t="s">
        <v>31</v>
      </c>
      <c r="I50" s="30">
        <v>12749</v>
      </c>
      <c r="J50" s="30">
        <v>10795</v>
      </c>
      <c r="K50" s="12" t="s">
        <v>93</v>
      </c>
      <c r="M50" s="23"/>
    </row>
    <row r="51" spans="1:14" x14ac:dyDescent="0.3">
      <c r="H51" s="14" t="s">
        <v>113</v>
      </c>
      <c r="I51" s="12">
        <f>SUM(I44:I50)</f>
        <v>79194</v>
      </c>
      <c r="J51" s="12">
        <f>SUM(J44:J50)</f>
        <v>79032</v>
      </c>
      <c r="K51" s="12"/>
      <c r="M51" s="23"/>
    </row>
    <row r="52" spans="1:14" x14ac:dyDescent="0.3">
      <c r="A52" s="1"/>
      <c r="B52" s="2"/>
      <c r="C52" s="2"/>
      <c r="H52" s="14"/>
      <c r="I52" s="12"/>
      <c r="J52" s="12"/>
      <c r="K52" s="12"/>
      <c r="M52" s="23"/>
    </row>
    <row r="53" spans="1:14" x14ac:dyDescent="0.3">
      <c r="H53" s="14" t="s">
        <v>114</v>
      </c>
      <c r="I53" s="12">
        <f>SUM(I42,I51)</f>
        <v>104975</v>
      </c>
      <c r="J53" s="12">
        <f>SUM(J42,J51)</f>
        <v>99500</v>
      </c>
      <c r="K53" s="12"/>
      <c r="L53" s="26"/>
      <c r="M53" s="26"/>
    </row>
    <row r="55" spans="1:14" x14ac:dyDescent="0.3">
      <c r="G55" s="35"/>
      <c r="H55" s="36" t="s">
        <v>32</v>
      </c>
      <c r="I55" s="37">
        <v>5490</v>
      </c>
      <c r="J55" s="37">
        <v>2360</v>
      </c>
      <c r="K55" s="35" t="s">
        <v>93</v>
      </c>
      <c r="L55" s="35"/>
      <c r="M55" s="35"/>
      <c r="N55" s="35"/>
    </row>
    <row r="56" spans="1:14" x14ac:dyDescent="0.3">
      <c r="G56" s="35"/>
      <c r="H56" s="5" t="s">
        <v>33</v>
      </c>
      <c r="I56" s="9">
        <v>3876</v>
      </c>
      <c r="J56" s="9">
        <v>1902</v>
      </c>
      <c r="K56" t="s">
        <v>93</v>
      </c>
      <c r="L56" s="35"/>
      <c r="M56" s="35"/>
      <c r="N56" s="35"/>
    </row>
    <row r="57" spans="1:14" x14ac:dyDescent="0.3">
      <c r="A57" s="1"/>
      <c r="B57" s="2"/>
      <c r="C57" s="2"/>
      <c r="G57" s="35"/>
      <c r="H57" s="35"/>
      <c r="I57" s="35"/>
      <c r="J57" s="35"/>
      <c r="K57" s="35"/>
      <c r="L57" s="35"/>
      <c r="M57" s="35"/>
      <c r="N57" s="35"/>
    </row>
    <row r="58" spans="1:14" x14ac:dyDescent="0.3">
      <c r="A58" s="1"/>
      <c r="G58" s="35"/>
      <c r="H58" s="48" t="s">
        <v>144</v>
      </c>
      <c r="I58" s="35">
        <f>I51/I22</f>
        <v>3.2961791392657953</v>
      </c>
      <c r="J58" s="35">
        <f>J51/J22</f>
        <v>4.1824724809483484</v>
      </c>
      <c r="K58" s="35"/>
      <c r="L58" s="35"/>
      <c r="M58" s="35"/>
      <c r="N58" s="35"/>
    </row>
    <row r="59" spans="1:14" x14ac:dyDescent="0.3">
      <c r="G59" s="35"/>
      <c r="L59" s="35"/>
      <c r="M59" s="35"/>
      <c r="N59" s="35"/>
    </row>
    <row r="60" spans="1:14" x14ac:dyDescent="0.3">
      <c r="G60" s="35"/>
      <c r="H60" s="35"/>
      <c r="I60" s="35"/>
      <c r="J60" s="35"/>
      <c r="K60" s="35"/>
      <c r="L60" s="35"/>
      <c r="M60" s="35"/>
      <c r="N60" s="35"/>
    </row>
    <row r="61" spans="1:14" x14ac:dyDescent="0.3">
      <c r="G61" s="35"/>
      <c r="H61" s="35"/>
      <c r="I61" s="35"/>
      <c r="J61" s="35"/>
      <c r="K61" s="35"/>
      <c r="L61" s="35"/>
      <c r="M61" s="35"/>
      <c r="N61" s="35"/>
    </row>
    <row r="64" spans="1:14" ht="144" x14ac:dyDescent="0.3">
      <c r="H64" s="27" t="s">
        <v>115</v>
      </c>
      <c r="I64">
        <v>124</v>
      </c>
      <c r="J64">
        <v>43</v>
      </c>
    </row>
    <row r="65" spans="1:10" x14ac:dyDescent="0.3">
      <c r="A65" s="1"/>
      <c r="B65" s="2"/>
      <c r="C65" s="2"/>
      <c r="H65" t="s">
        <v>66</v>
      </c>
      <c r="I65">
        <v>99.12</v>
      </c>
      <c r="J65">
        <v>175.5</v>
      </c>
    </row>
    <row r="66" spans="1:10" x14ac:dyDescent="0.3">
      <c r="A66" s="1"/>
      <c r="B66" s="2"/>
      <c r="C66" s="2"/>
      <c r="H66" s="1" t="s">
        <v>116</v>
      </c>
      <c r="I66">
        <f>SUM(I64,I65)</f>
        <v>223.12</v>
      </c>
      <c r="J66">
        <f>SUM(J64,J65)</f>
        <v>218.5</v>
      </c>
    </row>
    <row r="67" spans="1:10" x14ac:dyDescent="0.3">
      <c r="H67" s="24" t="s">
        <v>117</v>
      </c>
      <c r="I67">
        <f>I49</f>
        <v>4824</v>
      </c>
      <c r="J67">
        <f>J49</f>
        <v>8900</v>
      </c>
    </row>
    <row r="68" spans="1:10" x14ac:dyDescent="0.3">
      <c r="H68" t="s">
        <v>4</v>
      </c>
      <c r="I68">
        <v>1138.8499999999999</v>
      </c>
      <c r="J68">
        <v>785.64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FEC1-7E75-483A-BEC2-44FDFC3F38F3}">
  <dimension ref="A1:L47"/>
  <sheetViews>
    <sheetView topLeftCell="B5" zoomScale="70" zoomScaleNormal="70" workbookViewId="0">
      <selection activeCell="H25" sqref="H25"/>
    </sheetView>
  </sheetViews>
  <sheetFormatPr defaultRowHeight="14.4" x14ac:dyDescent="0.3"/>
  <cols>
    <col min="1" max="1" width="74.88671875" customWidth="1"/>
    <col min="8" max="8" width="24.77734375" customWidth="1"/>
    <col min="9" max="9" width="15.6640625" customWidth="1"/>
  </cols>
  <sheetData>
    <row r="1" spans="1:12" x14ac:dyDescent="0.3">
      <c r="A1" s="6" t="s">
        <v>70</v>
      </c>
    </row>
    <row r="3" spans="1:12" x14ac:dyDescent="0.3">
      <c r="A3" s="1" t="s">
        <v>69</v>
      </c>
    </row>
    <row r="4" spans="1:12" x14ac:dyDescent="0.3">
      <c r="A4" s="1"/>
    </row>
    <row r="6" spans="1:12" x14ac:dyDescent="0.3">
      <c r="A6" s="1" t="s">
        <v>68</v>
      </c>
      <c r="F6" s="11"/>
    </row>
    <row r="7" spans="1:12" x14ac:dyDescent="0.3">
      <c r="B7" s="1">
        <v>2020</v>
      </c>
      <c r="C7" s="1">
        <v>2019</v>
      </c>
      <c r="D7" s="10" t="s">
        <v>67</v>
      </c>
      <c r="H7" s="12"/>
      <c r="I7" s="12"/>
    </row>
    <row r="8" spans="1:12" x14ac:dyDescent="0.3">
      <c r="A8" s="20" t="s">
        <v>66</v>
      </c>
      <c r="B8" s="20">
        <v>43100</v>
      </c>
      <c r="C8" s="20">
        <v>61300</v>
      </c>
      <c r="D8" s="20">
        <f t="shared" ref="D8:D14" si="0">B8-C8</f>
        <v>-18200</v>
      </c>
      <c r="E8" t="s">
        <v>93</v>
      </c>
      <c r="H8" s="13" t="s">
        <v>71</v>
      </c>
      <c r="I8" s="12"/>
    </row>
    <row r="9" spans="1:12" x14ac:dyDescent="0.3">
      <c r="A9" t="s">
        <v>65</v>
      </c>
      <c r="B9">
        <v>32000</v>
      </c>
      <c r="C9">
        <v>19700</v>
      </c>
      <c r="D9">
        <f t="shared" si="0"/>
        <v>12300</v>
      </c>
      <c r="E9" t="s">
        <v>93</v>
      </c>
      <c r="H9" s="12" t="s">
        <v>89</v>
      </c>
      <c r="I9" s="12">
        <v>16800</v>
      </c>
      <c r="J9" t="s">
        <v>93</v>
      </c>
    </row>
    <row r="10" spans="1:12" x14ac:dyDescent="0.3">
      <c r="A10" t="s">
        <v>64</v>
      </c>
      <c r="B10">
        <v>219000</v>
      </c>
      <c r="C10">
        <v>202000</v>
      </c>
      <c r="D10">
        <f t="shared" si="0"/>
        <v>17000</v>
      </c>
      <c r="E10" t="s">
        <v>93</v>
      </c>
      <c r="H10" s="12" t="s">
        <v>72</v>
      </c>
      <c r="I10" s="12">
        <v>9700</v>
      </c>
      <c r="J10" t="s">
        <v>93</v>
      </c>
    </row>
    <row r="11" spans="1:12" x14ac:dyDescent="0.3">
      <c r="A11" t="s">
        <v>63</v>
      </c>
      <c r="B11">
        <f>4300+15000</f>
        <v>19300</v>
      </c>
      <c r="C11">
        <v>5000</v>
      </c>
      <c r="D11">
        <f t="shared" si="0"/>
        <v>14300</v>
      </c>
      <c r="E11" t="s">
        <v>93</v>
      </c>
      <c r="H11" s="14" t="s">
        <v>73</v>
      </c>
      <c r="I11" s="14">
        <f>I9+I10</f>
        <v>26500</v>
      </c>
    </row>
    <row r="12" spans="1:12" x14ac:dyDescent="0.3">
      <c r="A12" t="s">
        <v>62</v>
      </c>
      <c r="B12">
        <v>20000</v>
      </c>
      <c r="C12">
        <v>20000</v>
      </c>
      <c r="D12">
        <f t="shared" si="0"/>
        <v>0</v>
      </c>
      <c r="E12" t="s">
        <v>93</v>
      </c>
      <c r="H12" s="12" t="s">
        <v>74</v>
      </c>
      <c r="I12" s="12">
        <v>0</v>
      </c>
      <c r="J12" t="s">
        <v>99</v>
      </c>
      <c r="L12" t="s">
        <v>100</v>
      </c>
    </row>
    <row r="13" spans="1:12" x14ac:dyDescent="0.3">
      <c r="A13" t="s">
        <v>61</v>
      </c>
      <c r="B13">
        <v>84900</v>
      </c>
      <c r="C13">
        <v>52800</v>
      </c>
      <c r="D13">
        <f t="shared" si="0"/>
        <v>32100</v>
      </c>
      <c r="E13" t="s">
        <v>93</v>
      </c>
      <c r="H13" s="14" t="s">
        <v>75</v>
      </c>
      <c r="I13" s="12"/>
    </row>
    <row r="14" spans="1:12" x14ac:dyDescent="0.3">
      <c r="A14" s="1" t="s">
        <v>60</v>
      </c>
      <c r="B14" s="1">
        <f>SUM(B8:B13)</f>
        <v>418300</v>
      </c>
      <c r="C14" s="1">
        <f>SUM(C8:C13)</f>
        <v>360800</v>
      </c>
      <c r="D14">
        <f t="shared" si="0"/>
        <v>57500</v>
      </c>
      <c r="H14" s="12" t="s">
        <v>91</v>
      </c>
      <c r="I14" s="15">
        <v>0</v>
      </c>
    </row>
    <row r="15" spans="1:12" x14ac:dyDescent="0.3">
      <c r="H15" s="12" t="s">
        <v>44</v>
      </c>
      <c r="I15" s="12">
        <v>0</v>
      </c>
    </row>
    <row r="16" spans="1:12" x14ac:dyDescent="0.3">
      <c r="A16" s="1" t="s">
        <v>59</v>
      </c>
      <c r="H16" s="12" t="s">
        <v>77</v>
      </c>
      <c r="I16" s="16">
        <v>-2000</v>
      </c>
    </row>
    <row r="17" spans="1:11" x14ac:dyDescent="0.3">
      <c r="A17" t="s">
        <v>58</v>
      </c>
      <c r="B17">
        <v>70500</v>
      </c>
      <c r="C17">
        <v>93300</v>
      </c>
      <c r="D17">
        <f t="shared" ref="D17:D22" si="1">B17-C17</f>
        <v>-22800</v>
      </c>
      <c r="E17" t="s">
        <v>93</v>
      </c>
      <c r="H17" s="14" t="s">
        <v>78</v>
      </c>
      <c r="I17" s="14">
        <f>SUM(I11:I16)</f>
        <v>24500</v>
      </c>
    </row>
    <row r="18" spans="1:11" x14ac:dyDescent="0.3">
      <c r="A18" t="s">
        <v>57</v>
      </c>
      <c r="B18">
        <v>83000</v>
      </c>
      <c r="C18">
        <v>48000</v>
      </c>
      <c r="D18">
        <f t="shared" si="1"/>
        <v>35000</v>
      </c>
      <c r="E18" t="s">
        <v>93</v>
      </c>
      <c r="H18" s="12" t="s">
        <v>44</v>
      </c>
      <c r="I18" s="12">
        <v>0</v>
      </c>
    </row>
    <row r="19" spans="1:11" x14ac:dyDescent="0.3">
      <c r="A19" t="s">
        <v>56</v>
      </c>
      <c r="B19">
        <v>141000</v>
      </c>
      <c r="C19">
        <v>120000</v>
      </c>
      <c r="D19">
        <f t="shared" si="1"/>
        <v>21000</v>
      </c>
      <c r="E19" t="s">
        <v>93</v>
      </c>
      <c r="H19" s="12" t="s">
        <v>27</v>
      </c>
      <c r="I19" s="12">
        <v>-17000</v>
      </c>
      <c r="J19" t="s">
        <v>93</v>
      </c>
    </row>
    <row r="20" spans="1:11" x14ac:dyDescent="0.3">
      <c r="A20" t="s">
        <v>55</v>
      </c>
      <c r="B20">
        <v>20000</v>
      </c>
      <c r="C20">
        <v>5000</v>
      </c>
      <c r="D20">
        <f t="shared" si="1"/>
        <v>15000</v>
      </c>
      <c r="E20" t="s">
        <v>93</v>
      </c>
      <c r="H20" t="s">
        <v>65</v>
      </c>
      <c r="I20" s="12">
        <v>-12300</v>
      </c>
      <c r="J20" t="s">
        <v>93</v>
      </c>
    </row>
    <row r="21" spans="1:11" x14ac:dyDescent="0.3">
      <c r="A21" t="s">
        <v>54</v>
      </c>
      <c r="B21">
        <v>103800</v>
      </c>
      <c r="C21">
        <v>94500</v>
      </c>
      <c r="D21">
        <f t="shared" si="1"/>
        <v>9300</v>
      </c>
      <c r="E21" t="s">
        <v>96</v>
      </c>
      <c r="H21" s="12" t="s">
        <v>55</v>
      </c>
      <c r="I21" s="12">
        <v>15000</v>
      </c>
      <c r="J21" t="s">
        <v>93</v>
      </c>
    </row>
    <row r="22" spans="1:11" x14ac:dyDescent="0.3">
      <c r="A22" s="1" t="s">
        <v>53</v>
      </c>
      <c r="B22" s="1">
        <f>SUM(B17:B21)</f>
        <v>418300</v>
      </c>
      <c r="C22" s="1">
        <f>SUM(C17:C21)</f>
        <v>360800</v>
      </c>
      <c r="D22">
        <f t="shared" si="1"/>
        <v>57500</v>
      </c>
      <c r="H22" s="17" t="s">
        <v>79</v>
      </c>
      <c r="I22" s="12">
        <v>0</v>
      </c>
      <c r="J22" t="s">
        <v>93</v>
      </c>
    </row>
    <row r="23" spans="1:11" x14ac:dyDescent="0.3">
      <c r="A23" s="1"/>
      <c r="B23" s="1"/>
      <c r="C23" s="1"/>
      <c r="H23" s="12" t="s">
        <v>63</v>
      </c>
      <c r="I23" s="12">
        <v>-14300</v>
      </c>
      <c r="J23" t="s">
        <v>93</v>
      </c>
      <c r="K23" t="s">
        <v>97</v>
      </c>
    </row>
    <row r="24" spans="1:11" x14ac:dyDescent="0.3">
      <c r="A24" s="1"/>
      <c r="B24" s="1"/>
      <c r="C24" s="1"/>
      <c r="H24" s="12" t="s">
        <v>58</v>
      </c>
      <c r="I24" s="12">
        <v>-22800</v>
      </c>
      <c r="J24" t="s">
        <v>93</v>
      </c>
    </row>
    <row r="25" spans="1:11" x14ac:dyDescent="0.3">
      <c r="A25" s="1"/>
      <c r="B25" s="1"/>
      <c r="C25" s="1"/>
      <c r="H25" s="12" t="s">
        <v>95</v>
      </c>
      <c r="I25" s="12">
        <v>-9700</v>
      </c>
    </row>
    <row r="26" spans="1:11" x14ac:dyDescent="0.3">
      <c r="H26" s="12" t="s">
        <v>80</v>
      </c>
      <c r="I26" s="12">
        <v>0</v>
      </c>
    </row>
    <row r="27" spans="1:11" x14ac:dyDescent="0.3">
      <c r="H27" s="14" t="s">
        <v>81</v>
      </c>
      <c r="I27" s="14">
        <f>SUM(I17:I26)</f>
        <v>-36600</v>
      </c>
    </row>
    <row r="28" spans="1:11" x14ac:dyDescent="0.3">
      <c r="A28" s="1" t="s">
        <v>52</v>
      </c>
      <c r="H28" s="12"/>
      <c r="I28" s="12"/>
    </row>
    <row r="29" spans="1:11" x14ac:dyDescent="0.3">
      <c r="B29" s="1">
        <v>2020</v>
      </c>
      <c r="C29" s="1"/>
      <c r="H29" s="13" t="s">
        <v>82</v>
      </c>
      <c r="I29" s="12"/>
    </row>
    <row r="30" spans="1:11" x14ac:dyDescent="0.3">
      <c r="A30" t="s">
        <v>51</v>
      </c>
      <c r="B30">
        <v>397000</v>
      </c>
      <c r="C30" t="s">
        <v>90</v>
      </c>
      <c r="H30" s="12" t="s">
        <v>83</v>
      </c>
      <c r="I30" s="15">
        <v>0</v>
      </c>
      <c r="J30" t="s">
        <v>93</v>
      </c>
    </row>
    <row r="31" spans="1:11" x14ac:dyDescent="0.3">
      <c r="A31" t="s">
        <v>50</v>
      </c>
      <c r="B31">
        <v>200000</v>
      </c>
      <c r="C31" t="s">
        <v>90</v>
      </c>
      <c r="H31" s="12" t="s">
        <v>77</v>
      </c>
      <c r="I31" s="18">
        <v>2000</v>
      </c>
      <c r="J31" t="s">
        <v>93</v>
      </c>
    </row>
    <row r="32" spans="1:11" x14ac:dyDescent="0.3">
      <c r="A32" t="s">
        <v>49</v>
      </c>
      <c r="B32">
        <f>B30-B31</f>
        <v>197000</v>
      </c>
      <c r="C32" t="s">
        <v>90</v>
      </c>
      <c r="H32" s="12" t="s">
        <v>98</v>
      </c>
      <c r="I32" s="12">
        <v>-7500</v>
      </c>
      <c r="J32" t="s">
        <v>93</v>
      </c>
    </row>
    <row r="33" spans="1:10" x14ac:dyDescent="0.3">
      <c r="A33" s="1" t="s">
        <v>48</v>
      </c>
      <c r="H33" s="12" t="s">
        <v>84</v>
      </c>
      <c r="I33" s="12">
        <v>-32100</v>
      </c>
      <c r="J33" t="s">
        <v>93</v>
      </c>
    </row>
    <row r="34" spans="1:10" x14ac:dyDescent="0.3">
      <c r="A34" t="s">
        <v>47</v>
      </c>
      <c r="B34">
        <v>109200</v>
      </c>
      <c r="H34" s="14" t="s">
        <v>85</v>
      </c>
      <c r="I34" s="19">
        <f>SUM(I30:I33)</f>
        <v>-37600</v>
      </c>
      <c r="J34" t="s">
        <v>94</v>
      </c>
    </row>
    <row r="35" spans="1:10" x14ac:dyDescent="0.3">
      <c r="A35" t="s">
        <v>46</v>
      </c>
      <c r="B35">
        <v>7500</v>
      </c>
      <c r="H35" s="12"/>
      <c r="I35" s="12"/>
      <c r="J35" t="s">
        <v>93</v>
      </c>
    </row>
    <row r="36" spans="1:10" x14ac:dyDescent="0.3">
      <c r="A36" t="s">
        <v>45</v>
      </c>
      <c r="B36">
        <v>9700</v>
      </c>
      <c r="H36" s="13" t="s">
        <v>86</v>
      </c>
      <c r="I36" s="12"/>
      <c r="J36" t="s">
        <v>93</v>
      </c>
    </row>
    <row r="37" spans="1:10" x14ac:dyDescent="0.3">
      <c r="A37" t="s">
        <v>44</v>
      </c>
      <c r="B37">
        <v>53800</v>
      </c>
      <c r="H37" s="12" t="s">
        <v>57</v>
      </c>
      <c r="I37" s="12">
        <v>35000</v>
      </c>
      <c r="J37" t="s">
        <v>93</v>
      </c>
    </row>
    <row r="38" spans="1:10" x14ac:dyDescent="0.3">
      <c r="B38">
        <f>SUM(B34:B37)</f>
        <v>180200</v>
      </c>
      <c r="C38" t="s">
        <v>90</v>
      </c>
      <c r="H38" s="12" t="s">
        <v>76</v>
      </c>
      <c r="I38" s="15">
        <v>0</v>
      </c>
    </row>
    <row r="39" spans="1:10" x14ac:dyDescent="0.3">
      <c r="A39" s="1" t="s">
        <v>43</v>
      </c>
      <c r="B39" s="1">
        <f>B32-B38</f>
        <v>16800</v>
      </c>
      <c r="C39" t="s">
        <v>90</v>
      </c>
      <c r="H39" s="12" t="s">
        <v>56</v>
      </c>
      <c r="I39" s="12">
        <v>21000</v>
      </c>
    </row>
    <row r="40" spans="1:10" x14ac:dyDescent="0.3">
      <c r="A40" s="1"/>
      <c r="B40" s="1"/>
      <c r="H40" s="14" t="s">
        <v>87</v>
      </c>
      <c r="I40" s="14">
        <f>SUM(I37:I39)</f>
        <v>56000</v>
      </c>
    </row>
    <row r="41" spans="1:10" x14ac:dyDescent="0.3">
      <c r="A41" s="1" t="s">
        <v>42</v>
      </c>
      <c r="H41" s="12"/>
      <c r="I41" s="12"/>
      <c r="J41" t="s">
        <v>93</v>
      </c>
    </row>
    <row r="42" spans="1:10" x14ac:dyDescent="0.3">
      <c r="A42" s="1"/>
      <c r="B42" s="1">
        <v>2020</v>
      </c>
      <c r="C42" s="1">
        <v>2019</v>
      </c>
      <c r="H42" s="14" t="s">
        <v>88</v>
      </c>
      <c r="I42" s="19">
        <f>I27+I34+I40</f>
        <v>-18200</v>
      </c>
    </row>
    <row r="43" spans="1:10" x14ac:dyDescent="0.3">
      <c r="A43" t="s">
        <v>41</v>
      </c>
      <c r="B43">
        <v>2000</v>
      </c>
      <c r="C43">
        <v>2000</v>
      </c>
    </row>
    <row r="44" spans="1:10" x14ac:dyDescent="0.3">
      <c r="D44" t="s">
        <v>92</v>
      </c>
    </row>
    <row r="45" spans="1:10" x14ac:dyDescent="0.3">
      <c r="A45" t="s">
        <v>40</v>
      </c>
      <c r="B45">
        <f>27700+15000</f>
        <v>42700</v>
      </c>
      <c r="C45">
        <v>35200</v>
      </c>
      <c r="D45">
        <f>B45-C45</f>
        <v>7500</v>
      </c>
    </row>
    <row r="47" spans="1:10" x14ac:dyDescent="0.3">
      <c r="A47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2020-10-09T05:00:12Z</dcterms:modified>
</cp:coreProperties>
</file>