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0010F43D-2DB5-4491-9532-379A16C1F2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5" i="1" l="1"/>
  <c r="I25" i="1" l="1"/>
  <c r="H14" i="1"/>
  <c r="I14" i="1"/>
  <c r="I12" i="1"/>
  <c r="H12" i="1"/>
  <c r="H33" i="1" l="1"/>
  <c r="H38" i="1"/>
  <c r="H32" i="1"/>
  <c r="I38" i="1"/>
  <c r="I33" i="1"/>
  <c r="I32" i="1"/>
  <c r="I39" i="1"/>
  <c r="H39" i="1"/>
  <c r="I31" i="1" l="1"/>
  <c r="I34" i="1"/>
  <c r="H31" i="1"/>
  <c r="H34" i="1"/>
  <c r="I15" i="1"/>
  <c r="H15" i="1"/>
  <c r="I40" i="1" l="1"/>
  <c r="H40" i="1"/>
  <c r="H42" i="1"/>
  <c r="H41" i="1"/>
  <c r="H36" i="1"/>
  <c r="I42" i="1"/>
  <c r="I41" i="1"/>
  <c r="I36" i="1"/>
</calcChain>
</file>

<file path=xl/sharedStrings.xml><?xml version="1.0" encoding="utf-8"?>
<sst xmlns="http://schemas.openxmlformats.org/spreadsheetml/2006/main" count="80" uniqueCount="56">
  <si>
    <t>Particulars</t>
  </si>
  <si>
    <t>Gross Amt billed for sale of goods</t>
  </si>
  <si>
    <t>Amt collected from customers (for sales)</t>
  </si>
  <si>
    <t>Purchase Of Stock-In Trade (MV)</t>
  </si>
  <si>
    <t>Purchase Of Stock-In Trade (Cost)</t>
  </si>
  <si>
    <t>Expenditure on Purchase of Machinery</t>
  </si>
  <si>
    <t>Interest accrued on loans</t>
  </si>
  <si>
    <t>Cost of Materials Consumed</t>
  </si>
  <si>
    <t>Interest received</t>
  </si>
  <si>
    <t xml:space="preserve">Increase in FG Inventories </t>
  </si>
  <si>
    <t>Revenue From supply of services (Gross)</t>
  </si>
  <si>
    <t xml:space="preserve">Increase in RM Inventories </t>
  </si>
  <si>
    <t>Long-Term Investment</t>
  </si>
  <si>
    <t>Short-Term Debt</t>
  </si>
  <si>
    <t>General Reserve Transferred to Dividend Equalisation Reserve</t>
  </si>
  <si>
    <t>Employee Benefit Expenses</t>
  </si>
  <si>
    <t>Depreciation And Amortization Expenses</t>
  </si>
  <si>
    <t>Other Expenses</t>
  </si>
  <si>
    <t>Income Tax due (Current+Deferred)</t>
  </si>
  <si>
    <t xml:space="preserve">Income Tax paid </t>
  </si>
  <si>
    <t>Income Tax due (Current)</t>
  </si>
  <si>
    <t>GST collected and paid</t>
  </si>
  <si>
    <t xml:space="preserve">Dividend Tax </t>
  </si>
  <si>
    <t>Dividend paid</t>
  </si>
  <si>
    <t>interest paid on loans</t>
  </si>
  <si>
    <t>Expenditure on installation of New Machinery</t>
  </si>
  <si>
    <t>No. of Shares</t>
  </si>
  <si>
    <t>LongTerm Debt</t>
  </si>
  <si>
    <t>Current investment</t>
  </si>
  <si>
    <t>Following is the financial information of Vikram Ltd. for the years 2020 and 2019. Please note that all amounts are in Rs. crore</t>
  </si>
  <si>
    <t>Income Statement:</t>
  </si>
  <si>
    <t>Income</t>
  </si>
  <si>
    <t>Expenses</t>
  </si>
  <si>
    <t>Tax</t>
  </si>
  <si>
    <t>Balance Sheet:</t>
  </si>
  <si>
    <t>Networth (Equity)</t>
  </si>
  <si>
    <t>Operating income</t>
  </si>
  <si>
    <t>Non-operating income</t>
  </si>
  <si>
    <t>Net Revenue</t>
  </si>
  <si>
    <t>CAPEX</t>
  </si>
  <si>
    <t>EBIDTA</t>
  </si>
  <si>
    <t>Dividend per share</t>
  </si>
  <si>
    <t>PAT</t>
  </si>
  <si>
    <t>Net expenses</t>
  </si>
  <si>
    <t>Return on Equity</t>
  </si>
  <si>
    <t>Cost of Materials Consumed (Consumed! Not purchased)</t>
  </si>
  <si>
    <t>??</t>
  </si>
  <si>
    <t>PBT</t>
  </si>
  <si>
    <t>Earning per share</t>
  </si>
  <si>
    <t>Operating Profit</t>
  </si>
  <si>
    <t>(Depriciation is considered in expenses.)</t>
  </si>
  <si>
    <t>PBDT</t>
  </si>
  <si>
    <t>net profit margin</t>
  </si>
  <si>
    <t>Return on Investments</t>
  </si>
  <si>
    <t>Income Tax terms:</t>
  </si>
  <si>
    <t xml:space="preserve"> Matching Concept, show, current and deffered both for this year  only!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</si>
</sst>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796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/>
    <xf numFmtId="17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1" fillId="0" borderId="1" xfId="0" applyFont="1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F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zoomScale="85" zoomScaleNormal="85" workbookViewId="0">
      <selection activeCell="E27" sqref="E27"/>
    </sheetView>
  </sheetViews>
  <sheetFormatPr defaultRowHeight="14.4" x14ac:dyDescent="0.3"/>
  <cols>
    <col min="1" max="1" width="50.6640625" customWidth="1"/>
    <col min="2" max="3" width="7.33203125" bestFit="1" customWidth="1"/>
    <col min="7" max="7" width="40" customWidth="1"/>
    <col min="11" max="11" width="34" customWidth="1"/>
    <col min="14" max="14" width="67.5546875" customWidth="1"/>
  </cols>
  <sheetData>
    <row r="1" spans="1:13" x14ac:dyDescent="0.3">
      <c r="A1" s="1" t="s">
        <v>29</v>
      </c>
    </row>
    <row r="2" spans="1:13" x14ac:dyDescent="0.3">
      <c r="A2" s="1"/>
      <c r="B2" s="2"/>
      <c r="C2" s="2"/>
    </row>
    <row r="3" spans="1:13" x14ac:dyDescent="0.3">
      <c r="A3" s="1"/>
      <c r="B3" s="2"/>
      <c r="C3" s="2"/>
    </row>
    <row r="4" spans="1:13" x14ac:dyDescent="0.3">
      <c r="A4" s="1" t="s">
        <v>0</v>
      </c>
      <c r="B4" s="3">
        <v>43891</v>
      </c>
      <c r="C4" s="3">
        <v>43525</v>
      </c>
    </row>
    <row r="5" spans="1:13" x14ac:dyDescent="0.3">
      <c r="A5" t="s">
        <v>1</v>
      </c>
      <c r="B5">
        <v>1245.5999999999999</v>
      </c>
      <c r="C5">
        <v>1254.5999999999999</v>
      </c>
    </row>
    <row r="6" spans="1:13" x14ac:dyDescent="0.3">
      <c r="A6" s="8" t="s">
        <v>2</v>
      </c>
      <c r="B6" s="8">
        <v>1134.5</v>
      </c>
      <c r="C6" s="8">
        <v>1143.5</v>
      </c>
      <c r="G6" s="11" t="s">
        <v>30</v>
      </c>
      <c r="H6" s="12"/>
      <c r="I6" s="12"/>
    </row>
    <row r="7" spans="1:13" x14ac:dyDescent="0.3">
      <c r="A7" s="8" t="s">
        <v>3</v>
      </c>
      <c r="B7" s="8">
        <v>1156.7</v>
      </c>
      <c r="C7" s="8">
        <v>1165.7</v>
      </c>
      <c r="G7" s="12"/>
      <c r="H7" s="12"/>
      <c r="I7" s="12"/>
      <c r="K7" s="1" t="s">
        <v>34</v>
      </c>
    </row>
    <row r="8" spans="1:13" x14ac:dyDescent="0.3">
      <c r="A8" t="s">
        <v>4</v>
      </c>
      <c r="B8">
        <v>1073.5</v>
      </c>
      <c r="C8">
        <v>1037.5</v>
      </c>
      <c r="G8" s="13" t="s">
        <v>31</v>
      </c>
      <c r="H8" s="14"/>
      <c r="I8" s="14"/>
    </row>
    <row r="9" spans="1:13" x14ac:dyDescent="0.3">
      <c r="A9" s="8" t="s">
        <v>5</v>
      </c>
      <c r="B9" s="8">
        <v>63.56</v>
      </c>
      <c r="C9" s="8">
        <v>60.56</v>
      </c>
      <c r="G9" s="12" t="s">
        <v>1</v>
      </c>
      <c r="H9" s="12">
        <v>1245.5999999999999</v>
      </c>
      <c r="I9" s="12">
        <v>1254.5999999999999</v>
      </c>
      <c r="K9" t="s">
        <v>13</v>
      </c>
      <c r="L9">
        <v>32.450000000000003</v>
      </c>
      <c r="M9">
        <v>23.54</v>
      </c>
    </row>
    <row r="10" spans="1:13" x14ac:dyDescent="0.3">
      <c r="A10" t="s">
        <v>6</v>
      </c>
      <c r="B10">
        <v>34.67</v>
      </c>
      <c r="C10">
        <v>30.67</v>
      </c>
      <c r="G10" s="12" t="s">
        <v>10</v>
      </c>
      <c r="H10" s="12">
        <v>2467</v>
      </c>
      <c r="I10" s="12">
        <v>2476</v>
      </c>
      <c r="K10" t="s">
        <v>27</v>
      </c>
      <c r="L10">
        <v>446.45</v>
      </c>
      <c r="M10">
        <v>421.78</v>
      </c>
    </row>
    <row r="11" spans="1:13" x14ac:dyDescent="0.3">
      <c r="A11" t="s">
        <v>45</v>
      </c>
      <c r="B11">
        <v>280.72000000000003</v>
      </c>
      <c r="C11">
        <v>270.72000000000003</v>
      </c>
      <c r="G11" s="15" t="s">
        <v>21</v>
      </c>
      <c r="H11" s="15">
        <v>326.8</v>
      </c>
      <c r="I11" s="15">
        <v>362.08</v>
      </c>
    </row>
    <row r="12" spans="1:13" x14ac:dyDescent="0.3">
      <c r="A12" t="s">
        <v>8</v>
      </c>
      <c r="B12">
        <v>88.73</v>
      </c>
      <c r="C12">
        <v>80.73</v>
      </c>
      <c r="G12" s="11" t="s">
        <v>36</v>
      </c>
      <c r="H12" s="11">
        <f>SUM(H9,H10)-H11</f>
        <v>3385.7999999999997</v>
      </c>
      <c r="I12" s="11">
        <f>SUM(I9,I10)-I11</f>
        <v>3368.52</v>
      </c>
      <c r="K12" t="s">
        <v>28</v>
      </c>
      <c r="L12">
        <v>459.67</v>
      </c>
      <c r="M12">
        <v>438.41</v>
      </c>
    </row>
    <row r="13" spans="1:13" x14ac:dyDescent="0.3">
      <c r="A13" t="s">
        <v>9</v>
      </c>
      <c r="B13">
        <v>45.6</v>
      </c>
      <c r="C13">
        <v>54.6</v>
      </c>
      <c r="G13" s="12" t="s">
        <v>8</v>
      </c>
      <c r="H13" s="12">
        <v>88.73</v>
      </c>
      <c r="I13" s="12">
        <v>80.73</v>
      </c>
      <c r="K13" t="s">
        <v>12</v>
      </c>
      <c r="L13">
        <v>324</v>
      </c>
      <c r="M13">
        <v>342</v>
      </c>
    </row>
    <row r="14" spans="1:13" x14ac:dyDescent="0.3">
      <c r="A14" t="s">
        <v>10</v>
      </c>
      <c r="B14">
        <v>2467</v>
      </c>
      <c r="C14">
        <v>2476</v>
      </c>
      <c r="G14" s="11" t="s">
        <v>37</v>
      </c>
      <c r="H14" s="11">
        <f>H13</f>
        <v>88.73</v>
      </c>
      <c r="I14" s="11">
        <f>I13</f>
        <v>80.73</v>
      </c>
    </row>
    <row r="15" spans="1:13" x14ac:dyDescent="0.3">
      <c r="A15" s="8" t="s">
        <v>11</v>
      </c>
      <c r="B15" s="8">
        <v>65.67</v>
      </c>
      <c r="C15" s="8">
        <v>56.76</v>
      </c>
      <c r="G15" s="11" t="s">
        <v>38</v>
      </c>
      <c r="H15" s="11">
        <f>SUM(H12,H14)</f>
        <v>3474.5299999999997</v>
      </c>
      <c r="I15" s="11">
        <f>SUM(I12,I14)</f>
        <v>3449.25</v>
      </c>
    </row>
    <row r="16" spans="1:13" x14ac:dyDescent="0.3">
      <c r="A16" s="8" t="s">
        <v>12</v>
      </c>
      <c r="B16" s="8">
        <v>324</v>
      </c>
      <c r="C16" s="8">
        <v>342</v>
      </c>
      <c r="G16" s="12"/>
      <c r="H16" s="12"/>
      <c r="I16" s="12"/>
    </row>
    <row r="17" spans="1:14" x14ac:dyDescent="0.3">
      <c r="A17" s="8" t="s">
        <v>13</v>
      </c>
      <c r="B17" s="8">
        <v>32.450000000000003</v>
      </c>
      <c r="C17" s="8">
        <v>23.54</v>
      </c>
      <c r="G17" s="13" t="s">
        <v>32</v>
      </c>
      <c r="H17" s="14"/>
      <c r="I17" s="14"/>
    </row>
    <row r="18" spans="1:14" x14ac:dyDescent="0.3">
      <c r="A18" s="8" t="s">
        <v>14</v>
      </c>
      <c r="B18" s="8">
        <v>78.98</v>
      </c>
      <c r="C18" s="8">
        <v>87.89</v>
      </c>
      <c r="G18" s="12" t="s">
        <v>7</v>
      </c>
      <c r="H18" s="12">
        <v>280.72000000000003</v>
      </c>
      <c r="I18" s="12">
        <v>270.72000000000003</v>
      </c>
    </row>
    <row r="19" spans="1:14" x14ac:dyDescent="0.3">
      <c r="A19" t="s">
        <v>15</v>
      </c>
      <c r="B19">
        <v>634.9</v>
      </c>
      <c r="C19">
        <v>643.9</v>
      </c>
      <c r="G19" s="12" t="s">
        <v>4</v>
      </c>
      <c r="H19" s="12">
        <v>1073.5</v>
      </c>
      <c r="I19" s="12">
        <v>1037.5</v>
      </c>
    </row>
    <row r="20" spans="1:14" x14ac:dyDescent="0.3">
      <c r="A20" t="s">
        <v>16</v>
      </c>
      <c r="B20">
        <v>64.02</v>
      </c>
      <c r="C20">
        <v>46.02</v>
      </c>
      <c r="G20" s="12" t="s">
        <v>9</v>
      </c>
      <c r="H20" s="12">
        <v>45.6</v>
      </c>
      <c r="I20" s="12">
        <v>54.6</v>
      </c>
    </row>
    <row r="21" spans="1:14" x14ac:dyDescent="0.3">
      <c r="A21" t="s">
        <v>17</v>
      </c>
      <c r="B21">
        <v>835.75</v>
      </c>
      <c r="C21">
        <v>853.57</v>
      </c>
      <c r="G21" s="12" t="s">
        <v>15</v>
      </c>
      <c r="H21" s="12">
        <v>634.9</v>
      </c>
      <c r="I21" s="12">
        <v>643.9</v>
      </c>
    </row>
    <row r="22" spans="1:14" x14ac:dyDescent="0.3">
      <c r="A22" t="s">
        <v>18</v>
      </c>
      <c r="B22">
        <v>148.61000000000001</v>
      </c>
      <c r="C22">
        <v>184.61</v>
      </c>
      <c r="D22" s="6" t="s">
        <v>46</v>
      </c>
      <c r="G22" s="12" t="s">
        <v>17</v>
      </c>
      <c r="H22" s="12">
        <v>835.75</v>
      </c>
      <c r="I22" s="12">
        <v>853.57</v>
      </c>
    </row>
    <row r="23" spans="1:14" x14ac:dyDescent="0.3">
      <c r="A23" s="8" t="s">
        <v>19</v>
      </c>
      <c r="B23" s="8">
        <v>56.79</v>
      </c>
      <c r="C23" s="8">
        <v>65.97</v>
      </c>
      <c r="D23" s="6" t="s">
        <v>46</v>
      </c>
      <c r="G23" s="12" t="s">
        <v>16</v>
      </c>
      <c r="H23" s="12">
        <v>64.02</v>
      </c>
      <c r="I23" s="12">
        <v>46.02</v>
      </c>
      <c r="K23" s="1" t="s">
        <v>39</v>
      </c>
    </row>
    <row r="24" spans="1:14" x14ac:dyDescent="0.3">
      <c r="A24" s="8" t="s">
        <v>20</v>
      </c>
      <c r="B24" s="8">
        <v>65.67</v>
      </c>
      <c r="C24" s="8">
        <v>56.76</v>
      </c>
      <c r="D24" s="6" t="s">
        <v>46</v>
      </c>
      <c r="G24" s="16" t="s">
        <v>6</v>
      </c>
      <c r="H24" s="16">
        <v>34.67</v>
      </c>
      <c r="I24" s="16">
        <v>30.67</v>
      </c>
      <c r="K24" t="s">
        <v>5</v>
      </c>
      <c r="L24">
        <v>63.56</v>
      </c>
      <c r="M24">
        <v>60.56</v>
      </c>
    </row>
    <row r="25" spans="1:14" x14ac:dyDescent="0.3">
      <c r="A25" s="9" t="s">
        <v>21</v>
      </c>
      <c r="B25" s="9">
        <v>326.8</v>
      </c>
      <c r="C25" s="9">
        <v>362.08</v>
      </c>
      <c r="G25" s="11" t="s">
        <v>43</v>
      </c>
      <c r="H25" s="11">
        <f>SUM(H18:H24)-2*H20</f>
        <v>2877.96</v>
      </c>
      <c r="I25" s="11">
        <f>SUM(I18:I24)-2*I20</f>
        <v>2827.78</v>
      </c>
      <c r="K25" t="s">
        <v>25</v>
      </c>
      <c r="L25">
        <v>6.76</v>
      </c>
      <c r="M25">
        <v>3.89</v>
      </c>
    </row>
    <row r="26" spans="1:14" x14ac:dyDescent="0.3">
      <c r="A26" s="4" t="s">
        <v>22</v>
      </c>
      <c r="B26" s="4">
        <v>23.7</v>
      </c>
      <c r="C26" s="4">
        <v>32.08</v>
      </c>
      <c r="G26" s="12"/>
      <c r="H26" s="12"/>
      <c r="I26" s="12"/>
    </row>
    <row r="27" spans="1:14" x14ac:dyDescent="0.3">
      <c r="A27" s="4" t="s">
        <v>23</v>
      </c>
      <c r="B27" s="4">
        <v>100.3</v>
      </c>
      <c r="C27" s="4">
        <v>90.43</v>
      </c>
      <c r="G27" s="12"/>
      <c r="H27" s="12"/>
      <c r="I27" s="12"/>
      <c r="K27" s="1" t="s">
        <v>54</v>
      </c>
    </row>
    <row r="28" spans="1:14" x14ac:dyDescent="0.3">
      <c r="A28" s="8" t="s">
        <v>24</v>
      </c>
      <c r="B28" s="8">
        <v>30.5</v>
      </c>
      <c r="C28" s="8">
        <v>25.5</v>
      </c>
      <c r="G28" s="13" t="s">
        <v>33</v>
      </c>
      <c r="H28" s="14"/>
      <c r="I28" s="14"/>
      <c r="K28" t="s">
        <v>20</v>
      </c>
      <c r="L28">
        <v>65.67</v>
      </c>
      <c r="M28">
        <v>56.76</v>
      </c>
    </row>
    <row r="29" spans="1:14" x14ac:dyDescent="0.3">
      <c r="A29" s="8" t="s">
        <v>25</v>
      </c>
      <c r="B29" s="8">
        <v>6.76</v>
      </c>
      <c r="C29" s="8">
        <v>3.89</v>
      </c>
      <c r="G29" s="12" t="s">
        <v>18</v>
      </c>
      <c r="H29" s="12">
        <v>148.61000000000001</v>
      </c>
      <c r="I29" s="12">
        <v>184.61</v>
      </c>
      <c r="K29" t="s">
        <v>18</v>
      </c>
      <c r="L29">
        <v>148.61000000000001</v>
      </c>
      <c r="M29">
        <v>184.61</v>
      </c>
      <c r="N29" s="1" t="s">
        <v>55</v>
      </c>
    </row>
    <row r="30" spans="1:14" x14ac:dyDescent="0.3">
      <c r="A30" s="8"/>
      <c r="B30" s="8"/>
      <c r="C30" s="8"/>
      <c r="G30" s="12"/>
      <c r="H30" s="12"/>
      <c r="I30" s="12"/>
      <c r="K30" t="s">
        <v>19</v>
      </c>
      <c r="L30">
        <v>56.79</v>
      </c>
      <c r="M30">
        <v>65.97</v>
      </c>
    </row>
    <row r="31" spans="1:14" x14ac:dyDescent="0.3">
      <c r="A31" s="5" t="s">
        <v>26</v>
      </c>
      <c r="B31" s="5">
        <v>45.6</v>
      </c>
      <c r="C31" s="5">
        <v>54.7</v>
      </c>
      <c r="G31" s="11" t="s">
        <v>51</v>
      </c>
      <c r="H31" s="12">
        <f>H32+H23</f>
        <v>660.58999999999969</v>
      </c>
      <c r="I31" s="12">
        <f>I32+I23</f>
        <v>667.48999999999978</v>
      </c>
    </row>
    <row r="32" spans="1:14" x14ac:dyDescent="0.3">
      <c r="A32" s="5" t="s">
        <v>35</v>
      </c>
      <c r="B32" s="5">
        <v>1467</v>
      </c>
      <c r="C32" s="5">
        <v>1567</v>
      </c>
      <c r="G32" s="11" t="s">
        <v>47</v>
      </c>
      <c r="H32" s="12">
        <f>H15-H25</f>
        <v>596.56999999999971</v>
      </c>
      <c r="I32" s="12">
        <f>I15-I25</f>
        <v>621.4699999999998</v>
      </c>
    </row>
    <row r="33" spans="1:13" x14ac:dyDescent="0.3">
      <c r="A33" s="8" t="s">
        <v>27</v>
      </c>
      <c r="B33" s="8">
        <v>446.45</v>
      </c>
      <c r="C33" s="8">
        <v>421.78</v>
      </c>
      <c r="G33" s="11" t="s">
        <v>40</v>
      </c>
      <c r="H33" s="12">
        <f>H15-H25+H23+H24</f>
        <v>695.25999999999965</v>
      </c>
      <c r="I33" s="12">
        <f>I15-I25+I23+I24</f>
        <v>698.15999999999974</v>
      </c>
    </row>
    <row r="34" spans="1:13" x14ac:dyDescent="0.3">
      <c r="A34" s="8" t="s">
        <v>28</v>
      </c>
      <c r="B34" s="8">
        <v>459.67</v>
      </c>
      <c r="C34" s="8">
        <v>438.41</v>
      </c>
      <c r="G34" s="11" t="s">
        <v>42</v>
      </c>
      <c r="H34" s="12">
        <f>H32-H29</f>
        <v>447.9599999999997</v>
      </c>
      <c r="I34" s="12">
        <f>I32-I29</f>
        <v>436.85999999999979</v>
      </c>
      <c r="K34" s="7" t="s">
        <v>11</v>
      </c>
      <c r="L34" s="7">
        <v>65.67</v>
      </c>
      <c r="M34" s="7">
        <v>56.76</v>
      </c>
    </row>
    <row r="35" spans="1:13" x14ac:dyDescent="0.3">
      <c r="G35" s="12"/>
      <c r="H35" s="12"/>
      <c r="I35" s="12"/>
    </row>
    <row r="36" spans="1:13" x14ac:dyDescent="0.3">
      <c r="G36" s="11" t="s">
        <v>48</v>
      </c>
      <c r="H36" s="12">
        <f>H34/B31</f>
        <v>9.8236842105263094</v>
      </c>
      <c r="I36" s="12">
        <f>I34/C31</f>
        <v>7.9864716636197395</v>
      </c>
    </row>
    <row r="37" spans="1:13" x14ac:dyDescent="0.3">
      <c r="G37" s="12"/>
      <c r="H37" s="12"/>
      <c r="I37" s="12"/>
    </row>
    <row r="38" spans="1:13" x14ac:dyDescent="0.3">
      <c r="G38" s="11" t="s">
        <v>49</v>
      </c>
      <c r="H38" s="12">
        <f>H12-H25+H24</f>
        <v>542.50999999999965</v>
      </c>
      <c r="I38" s="12">
        <f>I12-I25+I24</f>
        <v>571.40999999999974</v>
      </c>
      <c r="J38" t="s">
        <v>50</v>
      </c>
    </row>
    <row r="39" spans="1:13" x14ac:dyDescent="0.3">
      <c r="G39" s="11" t="s">
        <v>41</v>
      </c>
      <c r="H39" s="12">
        <f>B27/B31</f>
        <v>2.1995614035087718</v>
      </c>
      <c r="I39" s="12">
        <f>C27/C31</f>
        <v>1.6531992687385741</v>
      </c>
    </row>
    <row r="40" spans="1:13" x14ac:dyDescent="0.3">
      <c r="G40" s="17" t="s">
        <v>44</v>
      </c>
      <c r="H40" s="18">
        <f>H34/B32 *100</f>
        <v>30.535787321063374</v>
      </c>
      <c r="I40" s="18">
        <f>I34/C32 *100</f>
        <v>27.878749202297371</v>
      </c>
    </row>
    <row r="41" spans="1:13" x14ac:dyDescent="0.3">
      <c r="G41" s="11" t="s">
        <v>52</v>
      </c>
      <c r="H41" s="12">
        <f>H34/H15  *100</f>
        <v>12.892679009822903</v>
      </c>
      <c r="I41" s="12">
        <f>I34/I15  *100</f>
        <v>12.665362035225042</v>
      </c>
    </row>
    <row r="42" spans="1:13" x14ac:dyDescent="0.3">
      <c r="G42" s="19" t="s">
        <v>53</v>
      </c>
      <c r="H42" s="20">
        <f>H34/B32  *100</f>
        <v>30.535787321063374</v>
      </c>
      <c r="I42" s="20">
        <f>I34/C32  *100</f>
        <v>27.878749202297371</v>
      </c>
    </row>
    <row r="43" spans="1:13" x14ac:dyDescent="0.3">
      <c r="G43" s="12"/>
      <c r="H43" s="12"/>
      <c r="I43" s="12"/>
    </row>
    <row r="45" spans="1:13" x14ac:dyDescent="0.3">
      <c r="K45" s="10" t="s">
        <v>3</v>
      </c>
      <c r="L45" s="10">
        <v>1156.7</v>
      </c>
      <c r="M45" s="10">
        <v>1165.7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2020-10-08T18:26:36Z</dcterms:modified>
</cp:coreProperties>
</file>