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A8416581-83E2-45BD-901D-6BC5F9492D8C}" xr6:coauthVersionLast="45" xr6:coauthVersionMax="45" xr10:uidLastSave="{00000000-0000-0000-0000-000000000000}"/>
  <bookViews>
    <workbookView xWindow="10908" yWindow="1944" windowWidth="11460" windowHeight="931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7" i="1" l="1"/>
  <c r="I7" i="1"/>
  <c r="J28" i="1" l="1"/>
  <c r="I33" i="1"/>
  <c r="J25" i="1"/>
  <c r="I25" i="1"/>
  <c r="M34" i="1"/>
  <c r="M33" i="1"/>
  <c r="M32" i="1"/>
  <c r="M21" i="1"/>
  <c r="M31" i="1" s="1"/>
  <c r="J48" i="1"/>
  <c r="J47" i="1"/>
  <c r="J46" i="1"/>
  <c r="J45" i="1"/>
  <c r="B36" i="1"/>
  <c r="B35" i="1"/>
  <c r="I31" i="1" l="1"/>
  <c r="I32" i="1" s="1"/>
  <c r="J31" i="1"/>
  <c r="J32" i="1" s="1"/>
  <c r="J33" i="1"/>
  <c r="L27" i="1"/>
  <c r="I28" i="1"/>
  <c r="J34" i="1" l="1"/>
  <c r="J30" i="1"/>
  <c r="J29" i="1" s="1"/>
  <c r="I30" i="1"/>
  <c r="I29" i="1" s="1"/>
  <c r="I34" i="1"/>
</calcChain>
</file>

<file path=xl/sharedStrings.xml><?xml version="1.0" encoding="utf-8"?>
<sst xmlns="http://schemas.openxmlformats.org/spreadsheetml/2006/main" count="79" uniqueCount="57">
  <si>
    <t>Particulars</t>
  </si>
  <si>
    <t>Gross Amt billed for sale of goods</t>
  </si>
  <si>
    <t>Amt collected from customers (for sales)</t>
  </si>
  <si>
    <t>Purchase Of Stock-In Trade (MV)</t>
  </si>
  <si>
    <t>Purchase Of Stock-In Trade (Cost)</t>
  </si>
  <si>
    <t>Expenditure on Purchase of Machinery</t>
  </si>
  <si>
    <t>Interest accrued on loans</t>
  </si>
  <si>
    <t>Cost of Materials Consumed</t>
  </si>
  <si>
    <t>Interest received</t>
  </si>
  <si>
    <t xml:space="preserve">Increase in FG Inventories </t>
  </si>
  <si>
    <t>Revenue From supply of services (Gross)</t>
  </si>
  <si>
    <t xml:space="preserve">Increase in RM Inventories </t>
  </si>
  <si>
    <t>Long-Term Investment</t>
  </si>
  <si>
    <t>Short-Term Debt</t>
  </si>
  <si>
    <t>General Reserve Transferred to Dividend Equalisation Reserve</t>
  </si>
  <si>
    <t>Employee Benefit Expenses</t>
  </si>
  <si>
    <t>Depreciation And Amortization Expenses</t>
  </si>
  <si>
    <t>Other Expenses</t>
  </si>
  <si>
    <t>Income Tax due (Current+Deferred)</t>
  </si>
  <si>
    <t xml:space="preserve">Income Tax paid </t>
  </si>
  <si>
    <t>Income Tax due (Current)</t>
  </si>
  <si>
    <t>GST collected and paid</t>
  </si>
  <si>
    <t xml:space="preserve">Dividend Tax </t>
  </si>
  <si>
    <t>Dividend paid</t>
  </si>
  <si>
    <t>interest paid on loans</t>
  </si>
  <si>
    <t>Expenditure on installation of New Machinery</t>
  </si>
  <si>
    <t>No. of Shares</t>
  </si>
  <si>
    <t>LongTerm Debt</t>
  </si>
  <si>
    <t>Current investment</t>
  </si>
  <si>
    <t>Following is the financial information of Vikram Ltd. for the years 2020 and 2019. Please note that all amounts are in Rs. crore</t>
  </si>
  <si>
    <t>Tax</t>
  </si>
  <si>
    <t>other revenue</t>
  </si>
  <si>
    <t>????</t>
  </si>
  <si>
    <t>BS.</t>
  </si>
  <si>
    <t>Fixed asset???</t>
  </si>
  <si>
    <t>dividend per share 2020</t>
  </si>
  <si>
    <t>dividend per share 2019</t>
  </si>
  <si>
    <t>??</t>
  </si>
  <si>
    <t>Other income:</t>
  </si>
  <si>
    <t>Asset</t>
  </si>
  <si>
    <t>Liab.</t>
  </si>
  <si>
    <t>Asset.</t>
  </si>
  <si>
    <t>Net-worth (Equity)</t>
  </si>
  <si>
    <t>Total expenses</t>
  </si>
  <si>
    <t>Increase in RM Inventories (so, decrease expense)</t>
  </si>
  <si>
    <t>Total operating revenue</t>
  </si>
  <si>
    <t>Long term investment.(Change)</t>
  </si>
  <si>
    <t>Q7.</t>
  </si>
  <si>
    <t>Operating Profit</t>
  </si>
  <si>
    <t>PBT</t>
  </si>
  <si>
    <t>EBITDA</t>
  </si>
  <si>
    <t>I and da</t>
  </si>
  <si>
    <t>EBDTA</t>
  </si>
  <si>
    <t>Profit margin</t>
  </si>
  <si>
    <t>Earning per shaere</t>
  </si>
  <si>
    <t>Net Profit</t>
  </si>
  <si>
    <t>Short Term Debt (Difference)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</si>
</sst>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/>
    <xf numFmtId="17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zoomScale="70" zoomScaleNormal="70" workbookViewId="0">
      <selection activeCell="A38" sqref="A38"/>
    </sheetView>
  </sheetViews>
  <sheetFormatPr defaultRowHeight="14.4" x14ac:dyDescent="0.3"/>
  <cols>
    <col min="1" max="1" width="57.44140625" bestFit="1" customWidth="1"/>
    <col min="2" max="3" width="7.33203125" bestFit="1" customWidth="1"/>
    <col min="8" max="8" width="40.109375" customWidth="1"/>
    <col min="11" max="11" width="8.88671875" customWidth="1"/>
  </cols>
  <sheetData>
    <row r="2" spans="1:10" x14ac:dyDescent="0.3">
      <c r="A2" s="1" t="s">
        <v>29</v>
      </c>
      <c r="B2" s="2"/>
      <c r="C2" s="2"/>
    </row>
    <row r="3" spans="1:10" x14ac:dyDescent="0.3">
      <c r="A3" s="1"/>
      <c r="B3" s="2"/>
      <c r="C3" s="2"/>
    </row>
    <row r="4" spans="1:10" x14ac:dyDescent="0.3">
      <c r="A4" s="1" t="s">
        <v>0</v>
      </c>
      <c r="B4" s="3">
        <v>43891</v>
      </c>
      <c r="C4" s="3">
        <v>43525</v>
      </c>
      <c r="H4" s="1" t="s">
        <v>0</v>
      </c>
      <c r="I4" s="3">
        <v>43891</v>
      </c>
      <c r="J4" s="3">
        <v>43525</v>
      </c>
    </row>
    <row r="5" spans="1:10" x14ac:dyDescent="0.3">
      <c r="A5" t="s">
        <v>1</v>
      </c>
      <c r="B5">
        <v>1245.5999999999999</v>
      </c>
      <c r="C5">
        <v>1254.5999999999999</v>
      </c>
      <c r="D5" s="9"/>
      <c r="E5" s="9"/>
      <c r="H5" s="4" t="s">
        <v>2</v>
      </c>
      <c r="I5" s="4">
        <v>1134.5</v>
      </c>
      <c r="J5" s="4">
        <v>1143.5</v>
      </c>
    </row>
    <row r="6" spans="1:10" x14ac:dyDescent="0.3">
      <c r="A6" s="4" t="s">
        <v>2</v>
      </c>
      <c r="B6" s="4">
        <v>1134.5</v>
      </c>
      <c r="C6" s="4">
        <v>1143.5</v>
      </c>
      <c r="D6" s="9"/>
      <c r="E6" s="9"/>
      <c r="H6" t="s">
        <v>10</v>
      </c>
      <c r="I6">
        <v>2467</v>
      </c>
      <c r="J6">
        <v>2476</v>
      </c>
    </row>
    <row r="7" spans="1:10" x14ac:dyDescent="0.3">
      <c r="A7" t="s">
        <v>3</v>
      </c>
      <c r="B7">
        <v>1156.7</v>
      </c>
      <c r="C7">
        <v>1165.7</v>
      </c>
      <c r="D7" s="9"/>
      <c r="E7" s="9"/>
      <c r="H7" s="1" t="s">
        <v>45</v>
      </c>
      <c r="I7">
        <f>SUM(I5:I6)</f>
        <v>3601.5</v>
      </c>
      <c r="J7">
        <f>SUM(J5:J6)</f>
        <v>3619.5</v>
      </c>
    </row>
    <row r="8" spans="1:10" x14ac:dyDescent="0.3">
      <c r="A8" s="4" t="s">
        <v>4</v>
      </c>
      <c r="B8" s="4">
        <v>1073.5</v>
      </c>
      <c r="C8" s="4">
        <v>1037.5</v>
      </c>
      <c r="D8" s="9"/>
      <c r="E8" s="9"/>
    </row>
    <row r="9" spans="1:10" x14ac:dyDescent="0.3">
      <c r="A9" t="s">
        <v>5</v>
      </c>
      <c r="B9">
        <v>63.56</v>
      </c>
      <c r="C9">
        <v>60.56</v>
      </c>
      <c r="D9" s="9" t="s">
        <v>34</v>
      </c>
      <c r="E9" s="9"/>
      <c r="H9" s="8" t="s">
        <v>46</v>
      </c>
      <c r="I9">
        <v>-18</v>
      </c>
    </row>
    <row r="10" spans="1:10" x14ac:dyDescent="0.3">
      <c r="A10" t="s">
        <v>25</v>
      </c>
      <c r="B10">
        <v>6.76</v>
      </c>
      <c r="C10">
        <v>3.89</v>
      </c>
      <c r="D10" s="9"/>
      <c r="E10" s="9"/>
      <c r="H10" s="8" t="s">
        <v>56</v>
      </c>
      <c r="I10">
        <v>-8.91</v>
      </c>
    </row>
    <row r="11" spans="1:10" x14ac:dyDescent="0.3">
      <c r="A11" t="s">
        <v>6</v>
      </c>
      <c r="B11">
        <v>34.67</v>
      </c>
      <c r="C11">
        <v>30.67</v>
      </c>
      <c r="D11" s="9" t="s">
        <v>31</v>
      </c>
      <c r="E11" s="9"/>
      <c r="H11" t="s">
        <v>27</v>
      </c>
      <c r="I11">
        <v>-24.67</v>
      </c>
    </row>
    <row r="12" spans="1:10" x14ac:dyDescent="0.3">
      <c r="A12" s="4" t="s">
        <v>7</v>
      </c>
      <c r="B12" s="4">
        <v>280.72000000000003</v>
      </c>
      <c r="C12" s="4">
        <v>270.72000000000003</v>
      </c>
      <c r="D12" s="9"/>
      <c r="E12" s="9"/>
      <c r="H12" t="s">
        <v>28</v>
      </c>
      <c r="I12">
        <v>21.26</v>
      </c>
    </row>
    <row r="13" spans="1:10" x14ac:dyDescent="0.3">
      <c r="A13" t="s">
        <v>8</v>
      </c>
      <c r="B13">
        <v>88.73</v>
      </c>
      <c r="C13">
        <v>80.73</v>
      </c>
      <c r="D13" s="9"/>
      <c r="E13" s="9"/>
      <c r="H13" s="1" t="s">
        <v>38</v>
      </c>
      <c r="I13">
        <v>0</v>
      </c>
      <c r="J13">
        <v>0</v>
      </c>
    </row>
    <row r="14" spans="1:10" x14ac:dyDescent="0.3">
      <c r="A14" s="4" t="s">
        <v>9</v>
      </c>
      <c r="B14" s="4">
        <v>45.6</v>
      </c>
      <c r="C14" s="4">
        <v>54.6</v>
      </c>
      <c r="D14" s="9"/>
      <c r="E14" s="9"/>
    </row>
    <row r="15" spans="1:10" x14ac:dyDescent="0.3">
      <c r="A15" s="5" t="s">
        <v>10</v>
      </c>
      <c r="B15" s="5">
        <v>2467</v>
      </c>
      <c r="C15" s="5">
        <v>2476</v>
      </c>
      <c r="D15" s="9"/>
      <c r="E15" s="9"/>
      <c r="H15" t="s">
        <v>5</v>
      </c>
      <c r="I15">
        <v>63.56</v>
      </c>
      <c r="J15">
        <v>0</v>
      </c>
    </row>
    <row r="16" spans="1:10" x14ac:dyDescent="0.3">
      <c r="A16" s="4" t="s">
        <v>11</v>
      </c>
      <c r="B16" s="4">
        <v>65.67</v>
      </c>
      <c r="C16" s="4">
        <v>56.76</v>
      </c>
      <c r="D16" s="9" t="s">
        <v>32</v>
      </c>
      <c r="E16" s="9"/>
      <c r="H16" t="s">
        <v>25</v>
      </c>
      <c r="I16">
        <v>6.76</v>
      </c>
      <c r="J16">
        <v>0</v>
      </c>
    </row>
    <row r="17" spans="1:13" x14ac:dyDescent="0.3">
      <c r="A17" s="4" t="s">
        <v>12</v>
      </c>
      <c r="B17" s="4">
        <v>324</v>
      </c>
      <c r="C17" s="4">
        <v>342</v>
      </c>
      <c r="D17" s="9" t="s">
        <v>33</v>
      </c>
      <c r="E17" s="9" t="s">
        <v>39</v>
      </c>
      <c r="H17" t="s">
        <v>7</v>
      </c>
      <c r="I17">
        <v>280.72000000000003</v>
      </c>
      <c r="J17">
        <v>270.72000000000003</v>
      </c>
    </row>
    <row r="18" spans="1:13" x14ac:dyDescent="0.3">
      <c r="A18" s="4" t="s">
        <v>13</v>
      </c>
      <c r="B18" s="4">
        <v>32.450000000000003</v>
      </c>
      <c r="C18" s="4">
        <v>23.54</v>
      </c>
      <c r="D18" s="9" t="s">
        <v>33</v>
      </c>
      <c r="E18" s="9" t="s">
        <v>40</v>
      </c>
      <c r="H18" t="s">
        <v>4</v>
      </c>
      <c r="I18">
        <v>1073.5</v>
      </c>
      <c r="J18">
        <v>1037.5</v>
      </c>
    </row>
    <row r="19" spans="1:13" x14ac:dyDescent="0.3">
      <c r="A19" t="s">
        <v>14</v>
      </c>
      <c r="B19">
        <v>78.98</v>
      </c>
      <c r="C19">
        <v>87.89</v>
      </c>
      <c r="D19" s="9"/>
      <c r="E19" s="9"/>
      <c r="H19" t="s">
        <v>44</v>
      </c>
      <c r="I19">
        <v>65.67</v>
      </c>
      <c r="J19">
        <v>56.76</v>
      </c>
    </row>
    <row r="20" spans="1:13" x14ac:dyDescent="0.3">
      <c r="A20" s="4" t="s">
        <v>15</v>
      </c>
      <c r="B20" s="4">
        <v>634.9</v>
      </c>
      <c r="C20" s="4">
        <v>643.9</v>
      </c>
      <c r="D20" s="9"/>
      <c r="E20" s="9"/>
      <c r="H20" t="s">
        <v>9</v>
      </c>
      <c r="I20">
        <v>45.6</v>
      </c>
      <c r="J20">
        <v>54.6</v>
      </c>
    </row>
    <row r="21" spans="1:13" x14ac:dyDescent="0.3">
      <c r="A21" s="4" t="s">
        <v>16</v>
      </c>
      <c r="B21" s="4">
        <v>64.02</v>
      </c>
      <c r="C21" s="4">
        <v>46.02</v>
      </c>
      <c r="D21" s="9"/>
      <c r="E21" s="9"/>
      <c r="H21" t="s">
        <v>16</v>
      </c>
      <c r="I21">
        <v>64.02</v>
      </c>
      <c r="J21">
        <v>46.02</v>
      </c>
      <c r="L21" t="s">
        <v>51</v>
      </c>
      <c r="M21">
        <f>I23+I21</f>
        <v>94.52</v>
      </c>
    </row>
    <row r="22" spans="1:13" x14ac:dyDescent="0.3">
      <c r="A22" s="4" t="s">
        <v>17</v>
      </c>
      <c r="B22" s="4">
        <v>835.75</v>
      </c>
      <c r="C22" s="4">
        <v>853.57</v>
      </c>
      <c r="D22" s="9"/>
      <c r="E22" s="9"/>
      <c r="H22" t="s">
        <v>15</v>
      </c>
      <c r="I22">
        <v>634.9</v>
      </c>
      <c r="J22">
        <v>643.9</v>
      </c>
      <c r="M22">
        <v>94.52</v>
      </c>
    </row>
    <row r="23" spans="1:13" x14ac:dyDescent="0.3">
      <c r="A23" s="4" t="s">
        <v>18</v>
      </c>
      <c r="B23" s="4">
        <v>148.61000000000001</v>
      </c>
      <c r="C23" s="4">
        <v>184.61</v>
      </c>
      <c r="D23" s="9"/>
      <c r="E23" s="9"/>
      <c r="H23" t="s">
        <v>24</v>
      </c>
      <c r="I23">
        <v>30.5</v>
      </c>
      <c r="J23">
        <v>25.5</v>
      </c>
      <c r="M23">
        <v>94.52</v>
      </c>
    </row>
    <row r="24" spans="1:13" x14ac:dyDescent="0.3">
      <c r="A24" s="4" t="s">
        <v>19</v>
      </c>
      <c r="B24" s="4">
        <v>56.79</v>
      </c>
      <c r="C24" s="4">
        <v>65.97</v>
      </c>
      <c r="D24" s="9"/>
      <c r="E24" s="9"/>
      <c r="H24" t="s">
        <v>17</v>
      </c>
      <c r="I24">
        <v>835.75</v>
      </c>
      <c r="J24">
        <v>853.57</v>
      </c>
      <c r="M24">
        <v>94.52</v>
      </c>
    </row>
    <row r="25" spans="1:13" x14ac:dyDescent="0.3">
      <c r="A25" s="4" t="s">
        <v>20</v>
      </c>
      <c r="B25" s="4">
        <v>65.67</v>
      </c>
      <c r="C25" s="4">
        <v>56.76</v>
      </c>
      <c r="D25" s="9"/>
      <c r="E25" s="9"/>
      <c r="H25" s="1" t="s">
        <v>43</v>
      </c>
      <c r="I25">
        <f>SUM(I15:I24)</f>
        <v>3100.98</v>
      </c>
      <c r="J25">
        <f>SUM(J15:J24)</f>
        <v>2988.57</v>
      </c>
    </row>
    <row r="26" spans="1:13" x14ac:dyDescent="0.3">
      <c r="A26" t="s">
        <v>21</v>
      </c>
      <c r="B26">
        <v>326.8</v>
      </c>
      <c r="C26">
        <v>362.08</v>
      </c>
      <c r="D26" s="9" t="s">
        <v>37</v>
      </c>
      <c r="E26" s="9"/>
      <c r="H26" s="1" t="s">
        <v>30</v>
      </c>
    </row>
    <row r="27" spans="1:13" x14ac:dyDescent="0.3">
      <c r="A27" s="6" t="s">
        <v>22</v>
      </c>
      <c r="B27" s="6">
        <v>23.7</v>
      </c>
      <c r="C27" s="6">
        <v>32.08</v>
      </c>
      <c r="D27" s="9"/>
      <c r="E27" s="9"/>
      <c r="F27" s="9"/>
      <c r="H27" t="s">
        <v>19</v>
      </c>
      <c r="I27">
        <v>56.79</v>
      </c>
      <c r="J27">
        <v>65.97</v>
      </c>
      <c r="L27">
        <f>I7-I17-I18-I19-I20-I21-I22-I24</f>
        <v>601.33999999999969</v>
      </c>
    </row>
    <row r="28" spans="1:13" x14ac:dyDescent="0.3">
      <c r="A28" s="6" t="s">
        <v>23</v>
      </c>
      <c r="B28" s="6">
        <v>100.3</v>
      </c>
      <c r="C28" s="6">
        <v>90.43</v>
      </c>
      <c r="D28" s="9"/>
      <c r="E28" s="9"/>
      <c r="F28" s="9"/>
      <c r="H28" s="1" t="s">
        <v>49</v>
      </c>
      <c r="I28">
        <f>I7-I25+I13</f>
        <v>500.52</v>
      </c>
      <c r="J28">
        <f>J7-J25+J13</f>
        <v>630.92999999999984</v>
      </c>
    </row>
    <row r="29" spans="1:13" x14ac:dyDescent="0.3">
      <c r="A29" s="4" t="s">
        <v>24</v>
      </c>
      <c r="B29" s="4">
        <v>30.5</v>
      </c>
      <c r="C29" s="4">
        <v>25.5</v>
      </c>
      <c r="D29" s="9"/>
      <c r="E29" s="9"/>
      <c r="F29" s="9"/>
      <c r="H29" s="1" t="s">
        <v>52</v>
      </c>
      <c r="I29">
        <f>I30-I23</f>
        <v>564.54</v>
      </c>
      <c r="J29">
        <f>J30-J23</f>
        <v>676.94999999999982</v>
      </c>
    </row>
    <row r="30" spans="1:13" x14ac:dyDescent="0.3">
      <c r="A30" s="7" t="s">
        <v>26</v>
      </c>
      <c r="B30" s="7">
        <v>45.6</v>
      </c>
      <c r="C30" s="7">
        <v>54.7</v>
      </c>
      <c r="D30" s="9"/>
      <c r="E30" s="9"/>
      <c r="F30" s="9"/>
      <c r="H30" s="1" t="s">
        <v>50</v>
      </c>
      <c r="I30">
        <f>I28+I21+I23</f>
        <v>595.04</v>
      </c>
      <c r="J30">
        <f>J28+J21+J23</f>
        <v>702.44999999999982</v>
      </c>
    </row>
    <row r="31" spans="1:13" x14ac:dyDescent="0.3">
      <c r="A31" s="7" t="s">
        <v>42</v>
      </c>
      <c r="B31" s="7">
        <v>1467</v>
      </c>
      <c r="C31" s="7">
        <v>1567</v>
      </c>
      <c r="D31" s="9"/>
      <c r="E31" s="9"/>
      <c r="F31" s="9"/>
      <c r="H31" t="s">
        <v>55</v>
      </c>
      <c r="I31">
        <f>SUM(I7+I13-I25-I27)</f>
        <v>443.72999999999996</v>
      </c>
      <c r="J31">
        <f>SUM(J7-J25-J27)</f>
        <v>564.95999999999981</v>
      </c>
      <c r="L31">
        <v>655.26</v>
      </c>
      <c r="M31">
        <f>L31-M21</f>
        <v>560.74</v>
      </c>
    </row>
    <row r="32" spans="1:13" x14ac:dyDescent="0.3">
      <c r="A32" s="4" t="s">
        <v>27</v>
      </c>
      <c r="B32" s="4">
        <v>446.45</v>
      </c>
      <c r="C32" s="4">
        <v>421.78</v>
      </c>
      <c r="D32" s="9" t="s">
        <v>33</v>
      </c>
      <c r="E32" s="9" t="s">
        <v>40</v>
      </c>
      <c r="H32" s="1" t="s">
        <v>54</v>
      </c>
      <c r="I32">
        <f>I31/B30</f>
        <v>9.7309210526315777</v>
      </c>
      <c r="J32">
        <f>J31/C30</f>
        <v>10.328336380255937</v>
      </c>
      <c r="L32">
        <v>695.26</v>
      </c>
      <c r="M32">
        <f>L32-M22</f>
        <v>600.74</v>
      </c>
    </row>
    <row r="33" spans="1:13" x14ac:dyDescent="0.3">
      <c r="A33" s="4" t="s">
        <v>28</v>
      </c>
      <c r="B33" s="4">
        <v>459.67</v>
      </c>
      <c r="C33" s="4">
        <v>438.41</v>
      </c>
      <c r="D33" s="9" t="s">
        <v>33</v>
      </c>
      <c r="E33" s="9" t="s">
        <v>41</v>
      </c>
      <c r="H33" t="s">
        <v>48</v>
      </c>
      <c r="I33">
        <f>I7-I24-I15-I16-I17-I18-I19-I20-I22</f>
        <v>595.04000000000008</v>
      </c>
      <c r="J33">
        <f>J7-J24-J15-J16-J17-J18-J19-J20-J22</f>
        <v>702.45000000000016</v>
      </c>
      <c r="L33">
        <v>659.26</v>
      </c>
      <c r="M33">
        <f>L33-M23</f>
        <v>564.74</v>
      </c>
    </row>
    <row r="34" spans="1:13" x14ac:dyDescent="0.3">
      <c r="H34" t="s">
        <v>53</v>
      </c>
      <c r="I34">
        <f>I28/I7 *100</f>
        <v>13.897542690545606</v>
      </c>
      <c r="J34">
        <f>J28/J7 *100</f>
        <v>17.431413178615827</v>
      </c>
      <c r="L34">
        <v>699.26</v>
      </c>
      <c r="M34">
        <f>L34-M24</f>
        <v>604.74</v>
      </c>
    </row>
    <row r="35" spans="1:13" x14ac:dyDescent="0.3">
      <c r="A35" t="s">
        <v>35</v>
      </c>
      <c r="B35">
        <f>B28/B30</f>
        <v>2.1995614035087718</v>
      </c>
      <c r="D35" s="9"/>
      <c r="E35" s="9"/>
    </row>
    <row r="36" spans="1:13" x14ac:dyDescent="0.3">
      <c r="A36" t="s">
        <v>36</v>
      </c>
      <c r="B36">
        <f>C28/C30</f>
        <v>1.6531992687385741</v>
      </c>
    </row>
    <row r="39" spans="1:13" x14ac:dyDescent="0.3">
      <c r="H39" t="s">
        <v>20</v>
      </c>
      <c r="I39">
        <v>65.67</v>
      </c>
      <c r="J39">
        <v>56.76</v>
      </c>
    </row>
    <row r="40" spans="1:13" x14ac:dyDescent="0.3">
      <c r="H40" t="s">
        <v>18</v>
      </c>
      <c r="I40">
        <v>148.61000000000001</v>
      </c>
      <c r="J40">
        <v>184.61</v>
      </c>
    </row>
    <row r="42" spans="1:13" x14ac:dyDescent="0.3">
      <c r="H42" s="1" t="s">
        <v>26</v>
      </c>
      <c r="I42" s="1">
        <v>45.6</v>
      </c>
      <c r="J42" s="1">
        <v>54.7</v>
      </c>
    </row>
    <row r="45" spans="1:13" x14ac:dyDescent="0.3">
      <c r="H45" t="s">
        <v>47</v>
      </c>
      <c r="I45">
        <v>6.82</v>
      </c>
      <c r="J45">
        <f>I45*45.6</f>
        <v>310.99200000000002</v>
      </c>
    </row>
    <row r="46" spans="1:13" x14ac:dyDescent="0.3">
      <c r="I46">
        <v>9.82</v>
      </c>
      <c r="J46">
        <f>I46*45.6</f>
        <v>447.79200000000003</v>
      </c>
    </row>
    <row r="47" spans="1:13" x14ac:dyDescent="0.3">
      <c r="I47">
        <v>8.82</v>
      </c>
      <c r="J47">
        <f>I47*45.6</f>
        <v>402.19200000000001</v>
      </c>
    </row>
    <row r="48" spans="1:13" x14ac:dyDescent="0.3">
      <c r="I48">
        <v>7.82</v>
      </c>
      <c r="J48">
        <f>I48*45.6</f>
        <v>356.59200000000004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2020-09-25T05:19:57Z</dcterms:modified>
</cp:coreProperties>
</file>