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hin\Software\IIITB\Semester_7\ACMOS\Flipped-Voltage-Follower\"/>
    </mc:Choice>
  </mc:AlternateContent>
  <xr:revisionPtr revIDLastSave="0" documentId="13_ncr:1_{795C83F0-F697-49C5-BDB7-BF14F0DE46A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" l="1"/>
  <c r="F99" i="1"/>
  <c r="E100" i="1"/>
  <c r="E99" i="1"/>
  <c r="D100" i="1"/>
  <c r="D99" i="1"/>
  <c r="D89" i="1"/>
  <c r="D94" i="1" s="1"/>
  <c r="D95" i="1" s="1"/>
  <c r="D41" i="1"/>
  <c r="D44" i="1" s="1"/>
  <c r="D49" i="1" s="1"/>
  <c r="D18" i="1"/>
  <c r="D43" i="1" s="1"/>
  <c r="D67" i="1"/>
  <c r="D73" i="1" s="1"/>
  <c r="D71" i="1"/>
  <c r="D74" i="1" s="1"/>
  <c r="D58" i="1"/>
  <c r="D63" i="1" s="1"/>
  <c r="D64" i="1" s="1"/>
  <c r="D30" i="1"/>
  <c r="D31" i="1" s="1"/>
  <c r="D40" i="1" s="1"/>
  <c r="D35" i="1"/>
  <c r="D37" i="1" s="1"/>
  <c r="D81" i="1" s="1"/>
  <c r="D82" i="1" s="1"/>
  <c r="D62" i="1"/>
  <c r="D51" i="1"/>
  <c r="D52" i="1" s="1"/>
  <c r="D22" i="1"/>
  <c r="D20" i="1"/>
  <c r="D93" i="1" l="1"/>
  <c r="D50" i="1"/>
  <c r="D53" i="1"/>
  <c r="D79" i="1"/>
  <c r="D36" i="1"/>
  <c r="D48" i="1"/>
  <c r="D54" i="1" l="1"/>
  <c r="D80" i="1"/>
  <c r="D83" i="1" s="1"/>
</calcChain>
</file>

<file path=xl/sharedStrings.xml><?xml version="1.0" encoding="utf-8"?>
<sst xmlns="http://schemas.openxmlformats.org/spreadsheetml/2006/main" count="134" uniqueCount="91">
  <si>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</si>
  <si>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</si>
  <si>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</si>
  <si>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</si>
  <si>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</si>
  <si>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</si>
  <si>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</si>
  <si>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</si>
  <si>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</si>
  <si>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</si>
  <si>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</si>
  <si>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</si>
  <si>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</si>
  <si>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</si>
  <si>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</si>
  <si>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</si>
  <si>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</si>
  <si>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</si>
  <si>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</si>
  <si>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</si>
  <si>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</si>
  <si>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</si>
  <si>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</si>
  <si>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</si>
  <si>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</si>
  <si>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</si>
  <si>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</si>
  <si>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</si>
  <si>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</si>
  <si>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</si>
  <si>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</si>
  <si>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</si>
  <si>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</si>
  <si>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</si>
  <si>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</si>
  <si>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</si>
  <si>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</si>
  <si>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</si>
  <si>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</si>
  <si>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</si>
  <si>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</si>
  <si>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</si>
  <si>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</si>
  <si>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</si>
  <si>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</si>
  <si>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</si>
  <si>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</si>
  <si>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</si>
  <si>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</si>
  <si>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</si>
  <si>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</si>
  <si>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</si>
  <si>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</si>
  <si>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</si>
  <si>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</si>
  <si>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</si>
  <si>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</si>
  <si>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</si>
  <si>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</si>
  <si>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</si>
  <si>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</si>
  <si>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</si>
  <si>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</si>
  <si>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</si>
  <si>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</si>
  <si>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</si>
  <si>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</si>
  <si>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</si>
  <si>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</si>
  <si>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</si>
  <si>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</si>
  <si>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</si>
  <si>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</si>
  <si>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</si>
  <si>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</si>
  <si>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</si>
  <si>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</si>
  <si>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</si>
  <si>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</si>
  <si>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</si>
  <si>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</si>
  <si>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</si>
  <si>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</si>
  <si>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</si>
  <si>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</si>
  <si>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</si>
  <si>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</si>
  <si>
    <t>FVF Sizing</t>
  </si>
  <si>
    <t>Ibias</t>
  </si>
  <si>
    <t>From PMOS techplots: Choose higher, a little overdesigned</t>
  </si>
  <si>
    <t>From PMOS techplots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</si>
</sst>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0"/>
  <sheetViews>
    <sheetView tabSelected="1" topLeftCell="A81" workbookViewId="0">
      <selection activeCell="L98" sqref="L98"/>
    </sheetView>
  </sheetViews>
  <sheetFormatPr defaultColWidth="11.19921875" defaultRowHeight="15.6" x14ac:dyDescent="0.3"/>
  <sheetData>
    <row r="3" spans="2:6" s="10" customFormat="1" ht="25.8" x14ac:dyDescent="0.5">
      <c r="B3" s="11" t="s">
        <v>0</v>
      </c>
      <c r="C3" s="11"/>
    </row>
    <row r="5" spans="2:6" x14ac:dyDescent="0.3">
      <c r="D5" s="1" t="s">
        <v>1</v>
      </c>
      <c r="F5" t="s">
        <v>72</v>
      </c>
    </row>
    <row r="7" spans="2:6" x14ac:dyDescent="0.3">
      <c r="B7" t="s">
        <v>2</v>
      </c>
      <c r="D7">
        <v>1.4</v>
      </c>
    </row>
    <row r="8" spans="2:6" x14ac:dyDescent="0.3">
      <c r="B8" t="s">
        <v>3</v>
      </c>
      <c r="D8">
        <v>1</v>
      </c>
    </row>
    <row r="9" spans="2:6" x14ac:dyDescent="0.3">
      <c r="B9" t="s">
        <v>4</v>
      </c>
      <c r="D9">
        <v>60</v>
      </c>
      <c r="F9" t="s">
        <v>73</v>
      </c>
    </row>
    <row r="10" spans="2:6" x14ac:dyDescent="0.3">
      <c r="B10" t="s">
        <v>5</v>
      </c>
      <c r="D10">
        <v>2</v>
      </c>
    </row>
    <row r="11" spans="2:6" x14ac:dyDescent="0.3">
      <c r="B11" t="s">
        <v>6</v>
      </c>
      <c r="D11">
        <v>10</v>
      </c>
    </row>
    <row r="12" spans="2:6" x14ac:dyDescent="0.3">
      <c r="B12" t="s">
        <v>7</v>
      </c>
      <c r="D12">
        <v>2</v>
      </c>
    </row>
    <row r="13" spans="2:6" x14ac:dyDescent="0.3">
      <c r="B13" t="s">
        <v>8</v>
      </c>
      <c r="D13">
        <v>50</v>
      </c>
    </row>
    <row r="14" spans="2:6" x14ac:dyDescent="0.3">
      <c r="B14" t="s">
        <v>9</v>
      </c>
      <c r="D14">
        <v>1</v>
      </c>
    </row>
    <row r="16" spans="2:6" s="10" customFormat="1" ht="25.8" x14ac:dyDescent="0.5">
      <c r="B16" s="11" t="s">
        <v>10</v>
      </c>
      <c r="C16" s="11"/>
    </row>
    <row r="18" spans="2:6" x14ac:dyDescent="0.3">
      <c r="B18" t="s">
        <v>70</v>
      </c>
      <c r="D18">
        <f>10^(D9/20)</f>
        <v>1000</v>
      </c>
    </row>
    <row r="19" spans="2:6" x14ac:dyDescent="0.3">
      <c r="B19" t="s">
        <v>11</v>
      </c>
      <c r="D19">
        <v>0.4</v>
      </c>
      <c r="F19" t="s">
        <v>48</v>
      </c>
    </row>
    <row r="20" spans="2:6" x14ac:dyDescent="0.3">
      <c r="B20" t="s">
        <v>12</v>
      </c>
      <c r="D20">
        <f>(D11-D10)/1000</f>
        <v>8.0000000000000002E-3</v>
      </c>
      <c r="F20" t="s">
        <v>49</v>
      </c>
    </row>
    <row r="22" spans="2:6" x14ac:dyDescent="0.3">
      <c r="B22" t="s">
        <v>13</v>
      </c>
      <c r="D22">
        <f>1/(D14*0.000001)</f>
        <v>1000000</v>
      </c>
      <c r="F22" t="s">
        <v>50</v>
      </c>
    </row>
    <row r="24" spans="2:6" s="10" customFormat="1" ht="25.8" x14ac:dyDescent="0.5">
      <c r="B24" s="11" t="s">
        <v>14</v>
      </c>
      <c r="C24" s="11"/>
    </row>
    <row r="26" spans="2:6" ht="18" x14ac:dyDescent="0.35">
      <c r="B26" s="2" t="s">
        <v>15</v>
      </c>
      <c r="C26" s="2"/>
    </row>
    <row r="27" spans="2:6" x14ac:dyDescent="0.3">
      <c r="D27" s="1" t="s">
        <v>16</v>
      </c>
    </row>
    <row r="28" spans="2:6" x14ac:dyDescent="0.3">
      <c r="B28" t="s">
        <v>17</v>
      </c>
      <c r="D28">
        <v>10</v>
      </c>
      <c r="F28" t="s">
        <v>51</v>
      </c>
    </row>
    <row r="29" spans="2:6" x14ac:dyDescent="0.3">
      <c r="B29" t="s">
        <v>18</v>
      </c>
      <c r="D29">
        <v>3.5</v>
      </c>
      <c r="F29" t="s">
        <v>52</v>
      </c>
    </row>
    <row r="30" spans="2:6" x14ac:dyDescent="0.3">
      <c r="B30" t="s">
        <v>19</v>
      </c>
      <c r="D30">
        <f>D11*0.001</f>
        <v>0.01</v>
      </c>
      <c r="F30" t="s">
        <v>54</v>
      </c>
    </row>
    <row r="31" spans="2:6" x14ac:dyDescent="0.3">
      <c r="B31" s="3" t="s">
        <v>20</v>
      </c>
      <c r="C31" s="3"/>
      <c r="D31" s="3">
        <f>D30/D29</f>
        <v>2.8571428571428571E-3</v>
      </c>
      <c r="F31" s="6" t="s">
        <v>53</v>
      </c>
    </row>
    <row r="32" spans="2:6" x14ac:dyDescent="0.3">
      <c r="B32" t="s">
        <v>69</v>
      </c>
      <c r="D32">
        <v>38.799999999999997</v>
      </c>
      <c r="F32" t="s">
        <v>55</v>
      </c>
    </row>
    <row r="33" spans="2:6" x14ac:dyDescent="0.3">
      <c r="B33" t="s">
        <v>22</v>
      </c>
      <c r="D33" s="4">
        <v>5800000000</v>
      </c>
      <c r="F33" t="s">
        <v>55</v>
      </c>
    </row>
    <row r="34" spans="2:6" x14ac:dyDescent="0.3">
      <c r="B34" s="3" t="s">
        <v>23</v>
      </c>
      <c r="C34" s="3"/>
      <c r="D34" s="3">
        <v>0.45</v>
      </c>
      <c r="F34" t="s">
        <v>56</v>
      </c>
    </row>
    <row r="35" spans="2:6" x14ac:dyDescent="0.3">
      <c r="B35" t="s">
        <v>24</v>
      </c>
      <c r="D35" s="4">
        <f>D28*D30</f>
        <v>0.1</v>
      </c>
      <c r="F35" t="s">
        <v>57</v>
      </c>
    </row>
    <row r="36" spans="2:6" x14ac:dyDescent="0.3">
      <c r="B36" t="s">
        <v>25</v>
      </c>
      <c r="D36" s="4">
        <f>D32/D35</f>
        <v>387.99999999999994</v>
      </c>
      <c r="F36" t="s">
        <v>58</v>
      </c>
    </row>
    <row r="37" spans="2:6" x14ac:dyDescent="0.3">
      <c r="B37" t="s">
        <v>26</v>
      </c>
      <c r="D37" s="4">
        <f>D35/2/3.142/D33</f>
        <v>2.7436949889154729E-12</v>
      </c>
      <c r="F37" t="s">
        <v>59</v>
      </c>
    </row>
    <row r="38" spans="2:6" x14ac:dyDescent="0.3">
      <c r="B38" s="1" t="s">
        <v>27</v>
      </c>
      <c r="C38" s="1"/>
      <c r="D38" s="4"/>
      <c r="F38" t="s">
        <v>60</v>
      </c>
    </row>
    <row r="39" spans="2:6" x14ac:dyDescent="0.3">
      <c r="B39" t="s">
        <v>19</v>
      </c>
      <c r="D39" s="4">
        <v>2E-3</v>
      </c>
      <c r="F39" t="s">
        <v>61</v>
      </c>
    </row>
    <row r="40" spans="2:6" x14ac:dyDescent="0.3">
      <c r="B40" t="s">
        <v>18</v>
      </c>
      <c r="D40" s="4">
        <f>D39/D31</f>
        <v>0.70000000000000007</v>
      </c>
      <c r="F40" t="s">
        <v>62</v>
      </c>
    </row>
    <row r="41" spans="2:6" x14ac:dyDescent="0.3">
      <c r="B41" t="s">
        <v>17</v>
      </c>
      <c r="D41">
        <f>19</f>
        <v>19</v>
      </c>
      <c r="F41" t="s">
        <v>55</v>
      </c>
    </row>
    <row r="42" spans="2:6" x14ac:dyDescent="0.3">
      <c r="B42" t="s">
        <v>21</v>
      </c>
      <c r="D42">
        <v>65</v>
      </c>
      <c r="F42" t="s">
        <v>55</v>
      </c>
    </row>
    <row r="43" spans="2:6" x14ac:dyDescent="0.3">
      <c r="B43" t="s">
        <v>28</v>
      </c>
      <c r="D43">
        <f>D18*D42/D32</f>
        <v>1675.2577319587631</v>
      </c>
      <c r="F43" t="s">
        <v>64</v>
      </c>
    </row>
    <row r="44" spans="2:6" x14ac:dyDescent="0.3">
      <c r="B44" t="s">
        <v>29</v>
      </c>
      <c r="D44" s="4">
        <f>D41*D39</f>
        <v>3.7999999999999999E-2</v>
      </c>
      <c r="F44" t="s">
        <v>63</v>
      </c>
    </row>
    <row r="45" spans="2:6" x14ac:dyDescent="0.3">
      <c r="D45" s="4"/>
    </row>
    <row r="46" spans="2:6" s="10" customFormat="1" ht="25.8" x14ac:dyDescent="0.5">
      <c r="B46" s="11" t="s">
        <v>30</v>
      </c>
      <c r="C46" s="11"/>
    </row>
    <row r="48" spans="2:6" x14ac:dyDescent="0.3">
      <c r="B48" t="s">
        <v>31</v>
      </c>
      <c r="D48" s="4">
        <f>D35/(D12+(D37/2))/0.000000001</f>
        <v>49999999.999965705</v>
      </c>
      <c r="F48" t="s">
        <v>65</v>
      </c>
    </row>
    <row r="49" spans="2:6" x14ac:dyDescent="0.3">
      <c r="B49" t="s">
        <v>32</v>
      </c>
      <c r="D49" s="4">
        <f>D44/(D12*0.000000001)</f>
        <v>19000000</v>
      </c>
      <c r="F49" t="s">
        <v>66</v>
      </c>
    </row>
    <row r="50" spans="2:6" x14ac:dyDescent="0.3">
      <c r="B50" t="s">
        <v>33</v>
      </c>
      <c r="D50" s="4">
        <f>D49/2/3.142</f>
        <v>3023551.8777848505</v>
      </c>
      <c r="F50" t="s">
        <v>67</v>
      </c>
    </row>
    <row r="51" spans="2:6" x14ac:dyDescent="0.3">
      <c r="B51" t="s">
        <v>34</v>
      </c>
      <c r="D51">
        <f>ROUND((D18/D32),0)</f>
        <v>26</v>
      </c>
      <c r="F51" t="s">
        <v>68</v>
      </c>
    </row>
    <row r="52" spans="2:6" x14ac:dyDescent="0.3">
      <c r="B52" t="s">
        <v>35</v>
      </c>
      <c r="D52">
        <f>D51*2</f>
        <v>52</v>
      </c>
      <c r="F52" t="s">
        <v>71</v>
      </c>
    </row>
    <row r="53" spans="2:6" x14ac:dyDescent="0.3">
      <c r="B53" t="s">
        <v>36</v>
      </c>
      <c r="D53" s="4">
        <f>D49/D43</f>
        <v>11341.538461538461</v>
      </c>
      <c r="F53" t="s">
        <v>34</v>
      </c>
    </row>
    <row r="54" spans="2:6" x14ac:dyDescent="0.3">
      <c r="B54" t="s">
        <v>37</v>
      </c>
      <c r="D54" s="4">
        <f>D53/2/3.142</f>
        <v>1804.8278901238798</v>
      </c>
    </row>
    <row r="55" spans="2:6" s="10" customFormat="1" ht="25.8" x14ac:dyDescent="0.5">
      <c r="B55" s="11" t="s">
        <v>38</v>
      </c>
      <c r="C55" s="11"/>
    </row>
    <row r="56" spans="2:6" ht="25.8" x14ac:dyDescent="0.5">
      <c r="B56" s="5"/>
      <c r="C56" s="5"/>
      <c r="D56" t="s">
        <v>39</v>
      </c>
    </row>
    <row r="57" spans="2:6" x14ac:dyDescent="0.3">
      <c r="B57" t="s">
        <v>40</v>
      </c>
      <c r="D57">
        <v>10</v>
      </c>
      <c r="F57" t="s">
        <v>74</v>
      </c>
    </row>
    <row r="58" spans="2:6" x14ac:dyDescent="0.3">
      <c r="B58" t="s">
        <v>19</v>
      </c>
      <c r="D58">
        <f>D13/2/1000000</f>
        <v>2.5000000000000001E-5</v>
      </c>
      <c r="F58" t="s">
        <v>75</v>
      </c>
    </row>
    <row r="59" spans="2:6" x14ac:dyDescent="0.3">
      <c r="B59" t="s">
        <v>21</v>
      </c>
      <c r="D59">
        <v>66</v>
      </c>
      <c r="F59" t="s">
        <v>77</v>
      </c>
    </row>
    <row r="60" spans="2:6" x14ac:dyDescent="0.3">
      <c r="B60" s="3" t="s">
        <v>23</v>
      </c>
      <c r="C60" s="3"/>
      <c r="D60" s="3">
        <v>0.81</v>
      </c>
      <c r="F60" t="s">
        <v>76</v>
      </c>
    </row>
    <row r="61" spans="2:6" x14ac:dyDescent="0.3">
      <c r="B61" t="s">
        <v>18</v>
      </c>
      <c r="D61">
        <v>3.2</v>
      </c>
      <c r="F61" t="s">
        <v>76</v>
      </c>
    </row>
    <row r="62" spans="2:6" x14ac:dyDescent="0.3">
      <c r="B62" s="3" t="s">
        <v>20</v>
      </c>
      <c r="C62" s="3"/>
      <c r="D62" s="3">
        <f>1000000*D58/D61</f>
        <v>7.8125</v>
      </c>
      <c r="F62" t="s">
        <v>53</v>
      </c>
    </row>
    <row r="63" spans="2:6" x14ac:dyDescent="0.3">
      <c r="B63" t="s">
        <v>24</v>
      </c>
      <c r="D63">
        <f>D57*D58</f>
        <v>2.5000000000000001E-4</v>
      </c>
      <c r="F63" t="s">
        <v>78</v>
      </c>
    </row>
    <row r="64" spans="2:6" x14ac:dyDescent="0.3">
      <c r="B64" t="s">
        <v>25</v>
      </c>
      <c r="D64">
        <f>D59/D63</f>
        <v>264000</v>
      </c>
      <c r="F64" t="s">
        <v>58</v>
      </c>
    </row>
    <row r="66" spans="2:6" s="10" customFormat="1" ht="25.8" x14ac:dyDescent="0.5">
      <c r="B66" s="11" t="s">
        <v>41</v>
      </c>
      <c r="C66" s="11"/>
    </row>
    <row r="67" spans="2:6" x14ac:dyDescent="0.3">
      <c r="B67" t="s">
        <v>19</v>
      </c>
      <c r="D67">
        <f>0.000025</f>
        <v>2.5000000000000001E-5</v>
      </c>
      <c r="F67" t="s">
        <v>75</v>
      </c>
    </row>
    <row r="68" spans="2:6" x14ac:dyDescent="0.3">
      <c r="B68" t="s">
        <v>40</v>
      </c>
      <c r="D68">
        <v>10</v>
      </c>
      <c r="F68" t="s">
        <v>79</v>
      </c>
    </row>
    <row r="69" spans="2:6" x14ac:dyDescent="0.3">
      <c r="B69" t="s">
        <v>21</v>
      </c>
      <c r="D69">
        <v>62.6</v>
      </c>
      <c r="F69" t="s">
        <v>80</v>
      </c>
    </row>
    <row r="70" spans="2:6" x14ac:dyDescent="0.3">
      <c r="B70" s="3" t="s">
        <v>23</v>
      </c>
      <c r="C70" s="3"/>
      <c r="D70" s="3">
        <v>0.63</v>
      </c>
      <c r="F70" t="s">
        <v>81</v>
      </c>
    </row>
    <row r="71" spans="2:6" x14ac:dyDescent="0.3">
      <c r="B71" t="s">
        <v>24</v>
      </c>
      <c r="D71">
        <f>D68*D67</f>
        <v>2.5000000000000001E-4</v>
      </c>
      <c r="F71" t="s">
        <v>63</v>
      </c>
    </row>
    <row r="72" spans="2:6" x14ac:dyDescent="0.3">
      <c r="B72" t="s">
        <v>18</v>
      </c>
      <c r="D72">
        <v>2.59</v>
      </c>
      <c r="F72" t="s">
        <v>80</v>
      </c>
    </row>
    <row r="73" spans="2:6" x14ac:dyDescent="0.3">
      <c r="B73" s="3" t="s">
        <v>20</v>
      </c>
      <c r="C73" s="3"/>
      <c r="D73" s="3">
        <f>D67/D72</f>
        <v>9.6525096525096531E-6</v>
      </c>
      <c r="F73" t="s">
        <v>53</v>
      </c>
    </row>
    <row r="74" spans="2:6" x14ac:dyDescent="0.3">
      <c r="B74" t="s">
        <v>25</v>
      </c>
      <c r="D74">
        <f>D69/D71</f>
        <v>250400</v>
      </c>
      <c r="F74" t="s">
        <v>58</v>
      </c>
    </row>
    <row r="78" spans="2:6" s="10" customFormat="1" ht="25.8" x14ac:dyDescent="0.5">
      <c r="B78" s="12" t="s">
        <v>42</v>
      </c>
      <c r="C78" s="12"/>
      <c r="D78" s="13"/>
    </row>
    <row r="79" spans="2:6" x14ac:dyDescent="0.3">
      <c r="B79" s="6" t="s">
        <v>43</v>
      </c>
      <c r="C79" s="6"/>
      <c r="D79" s="6">
        <f>(D74*D64)/(D74+D64)</f>
        <v>128510.10886469674</v>
      </c>
      <c r="F79" t="s">
        <v>82</v>
      </c>
    </row>
    <row r="80" spans="2:6" x14ac:dyDescent="0.3">
      <c r="B80" s="6" t="s">
        <v>44</v>
      </c>
      <c r="C80" s="6"/>
      <c r="D80" s="7">
        <f>1/D53/D42/D79</f>
        <v>1.0555465289637766E-11</v>
      </c>
      <c r="F80" t="s">
        <v>83</v>
      </c>
    </row>
    <row r="81" spans="2:6" x14ac:dyDescent="0.3">
      <c r="B81" s="6" t="s">
        <v>45</v>
      </c>
      <c r="C81" s="6"/>
      <c r="D81" s="7">
        <f>D37</f>
        <v>2.7436949889154729E-12</v>
      </c>
      <c r="F81" t="s">
        <v>84</v>
      </c>
    </row>
    <row r="82" spans="2:6" x14ac:dyDescent="0.3">
      <c r="B82" s="8" t="s">
        <v>46</v>
      </c>
      <c r="C82" s="8"/>
      <c r="D82" s="9">
        <f>D81*0.33</f>
        <v>9.0541934634210608E-13</v>
      </c>
      <c r="F82" t="s">
        <v>85</v>
      </c>
    </row>
    <row r="83" spans="2:6" x14ac:dyDescent="0.3">
      <c r="B83" s="6" t="s">
        <v>47</v>
      </c>
      <c r="C83" s="6"/>
      <c r="D83" s="7">
        <f>D80-D82</f>
        <v>9.6500459432956601E-12</v>
      </c>
      <c r="F83" t="s">
        <v>86</v>
      </c>
    </row>
    <row r="86" spans="2:6" s="10" customFormat="1" ht="25.8" x14ac:dyDescent="0.5">
      <c r="B86" s="12" t="s">
        <v>87</v>
      </c>
      <c r="C86" s="12"/>
      <c r="D86" s="13"/>
    </row>
    <row r="87" spans="2:6" ht="25.8" x14ac:dyDescent="0.5">
      <c r="B87" s="5"/>
      <c r="C87" s="5"/>
    </row>
    <row r="88" spans="2:6" x14ac:dyDescent="0.3">
      <c r="B88" t="s">
        <v>40</v>
      </c>
      <c r="D88">
        <v>10</v>
      </c>
      <c r="F88" t="s">
        <v>74</v>
      </c>
    </row>
    <row r="89" spans="2:6" x14ac:dyDescent="0.3">
      <c r="B89" t="s">
        <v>19</v>
      </c>
      <c r="D89">
        <f>50/1000000</f>
        <v>5.0000000000000002E-5</v>
      </c>
      <c r="F89" t="s">
        <v>88</v>
      </c>
    </row>
    <row r="90" spans="2:6" x14ac:dyDescent="0.3">
      <c r="B90" t="s">
        <v>21</v>
      </c>
      <c r="D90">
        <v>62.6</v>
      </c>
      <c r="F90" t="s">
        <v>89</v>
      </c>
    </row>
    <row r="91" spans="2:6" x14ac:dyDescent="0.3">
      <c r="B91" s="3" t="s">
        <v>23</v>
      </c>
      <c r="C91" s="3"/>
      <c r="D91" s="3">
        <v>0.63</v>
      </c>
      <c r="F91" t="s">
        <v>90</v>
      </c>
    </row>
    <row r="92" spans="2:6" x14ac:dyDescent="0.3">
      <c r="B92" t="s">
        <v>18</v>
      </c>
      <c r="D92">
        <v>2.59</v>
      </c>
      <c r="F92" t="s">
        <v>90</v>
      </c>
    </row>
    <row r="93" spans="2:6" x14ac:dyDescent="0.3">
      <c r="B93" s="3" t="s">
        <v>20</v>
      </c>
      <c r="C93" s="3"/>
      <c r="D93" s="3">
        <f>1000000*D89/D92</f>
        <v>19.305019305019307</v>
      </c>
      <c r="F93" t="s">
        <v>53</v>
      </c>
    </row>
    <row r="94" spans="2:6" x14ac:dyDescent="0.3">
      <c r="B94" t="s">
        <v>24</v>
      </c>
      <c r="D94">
        <f>D88*D89</f>
        <v>5.0000000000000001E-4</v>
      </c>
      <c r="F94" t="s">
        <v>78</v>
      </c>
    </row>
    <row r="95" spans="2:6" x14ac:dyDescent="0.3">
      <c r="B95" t="s">
        <v>25</v>
      </c>
      <c r="D95">
        <f>D90/D94</f>
        <v>125200</v>
      </c>
      <c r="F95" t="s">
        <v>58</v>
      </c>
    </row>
    <row r="99" spans="4:6" x14ac:dyDescent="0.3">
      <c r="D99">
        <f>ATAN(D53*D18/D49)</f>
        <v>0.53815398534274816</v>
      </c>
      <c r="E99">
        <f>180/3.14*D99</f>
        <v>30.849591516463267</v>
      </c>
      <c r="F99">
        <f>90-E99</f>
        <v>59.150408483536737</v>
      </c>
    </row>
    <row r="100" spans="4:6" x14ac:dyDescent="0.3">
      <c r="D100">
        <f>ATAN(D53*D18/D48)</f>
        <v>0.22305631015390384</v>
      </c>
      <c r="E100">
        <f>180/3.14*D100</f>
        <v>12.786667461051811</v>
      </c>
      <c r="F100">
        <f>90-E100</f>
        <v>77.213332538948194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IMT2021525 Achintya Harsha</cp:lastModifiedBy>
  <dcterms:created xsi:type="dcterms:W3CDTF">2024-10-29T10:18:47Z</dcterms:created>
  <dcterms:modified xsi:type="dcterms:W3CDTF">2024-12-06T13:50:09Z</dcterms:modified>
</cp:coreProperties>
</file>