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7efcf906ca26c3/Desktop/Excel Projects/"/>
    </mc:Choice>
  </mc:AlternateContent>
  <xr:revisionPtr revIDLastSave="5" documentId="13_ncr:40009_{52CAC8DC-E7F9-4A2B-B103-96D30BB0893B}" xr6:coauthVersionLast="47" xr6:coauthVersionMax="47" xr10:uidLastSave="{A7BABFFE-28C4-49C8-86DE-F70FE3EBA8AE}"/>
  <bookViews>
    <workbookView xWindow="-110" yWindow="-110" windowWidth="19420" windowHeight="10300" xr2:uid="{00000000-000D-0000-FFFF-FFFF00000000}"/>
  </bookViews>
  <sheets>
    <sheet name="Data" sheetId="1" r:id="rId1"/>
    <sheet name="Differencing" sheetId="2" r:id="rId2"/>
    <sheet name="Moving Average" sheetId="3" r:id="rId3"/>
    <sheet name="Naive Bayes" sheetId="4" r:id="rId4"/>
    <sheet name="Exponential Smoothening" sheetId="5" r:id="rId5"/>
    <sheet name="ARIMA" sheetId="6" r:id="rId6"/>
  </sheets>
  <externalReferences>
    <externalReference r:id="rId7"/>
  </externalReferences>
  <definedNames>
    <definedName name="solver_adj" localSheetId="4" hidden="1">'Exponential Smoothening'!$K$2</definedName>
    <definedName name="solver_cvg" localSheetId="4" hidden="1">0.0001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'Exponential Smoothening'!$K$2</definedName>
    <definedName name="solver_lhs2" localSheetId="4" hidden="1">'Exponential Smoothening'!$K$2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</definedName>
    <definedName name="solver_nwt" localSheetId="4" hidden="1">1</definedName>
    <definedName name="solver_opt" localSheetId="4" hidden="1">'Exponential Smoothening'!$N$4</definedName>
    <definedName name="solver_pre" localSheetId="4" hidden="1">0.000001</definedName>
    <definedName name="solver_rbv" localSheetId="4" hidden="1">2</definedName>
    <definedName name="solver_rel1" localSheetId="4" hidden="1">1</definedName>
    <definedName name="solver_rel2" localSheetId="4" hidden="1">3</definedName>
    <definedName name="solver_rhs1" localSheetId="4" hidden="1">1</definedName>
    <definedName name="solver_rhs2" localSheetId="4" hidden="1">0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127" i="6" l="1"/>
  <c r="AT128" i="6"/>
  <c r="AT129" i="6" s="1"/>
  <c r="AT130" i="6" s="1"/>
  <c r="AT126" i="6"/>
  <c r="AS126" i="6"/>
  <c r="AS127" i="6" s="1"/>
  <c r="AS128" i="6" s="1"/>
  <c r="AS129" i="6" s="1"/>
  <c r="AS130" i="6" s="1"/>
  <c r="AS7" i="6"/>
  <c r="AT7" i="6"/>
  <c r="AS8" i="6"/>
  <c r="AS9" i="6" s="1"/>
  <c r="AS10" i="6" s="1"/>
  <c r="AS11" i="6" s="1"/>
  <c r="AS12" i="6" s="1"/>
  <c r="AS13" i="6" s="1"/>
  <c r="AS14" i="6" s="1"/>
  <c r="AS15" i="6" s="1"/>
  <c r="AS16" i="6" s="1"/>
  <c r="AS17" i="6" s="1"/>
  <c r="AS18" i="6" s="1"/>
  <c r="AS19" i="6" s="1"/>
  <c r="AS20" i="6" s="1"/>
  <c r="AS21" i="6" s="1"/>
  <c r="AS22" i="6" s="1"/>
  <c r="AS23" i="6" s="1"/>
  <c r="AS24" i="6" s="1"/>
  <c r="AS25" i="6" s="1"/>
  <c r="AS26" i="6" s="1"/>
  <c r="AS27" i="6" s="1"/>
  <c r="AS28" i="6" s="1"/>
  <c r="AS29" i="6" s="1"/>
  <c r="AS30" i="6" s="1"/>
  <c r="AS31" i="6" s="1"/>
  <c r="AS32" i="6" s="1"/>
  <c r="AS33" i="6" s="1"/>
  <c r="AS34" i="6" s="1"/>
  <c r="AS35" i="6" s="1"/>
  <c r="AS36" i="6" s="1"/>
  <c r="AS37" i="6" s="1"/>
  <c r="AS38" i="6" s="1"/>
  <c r="AS39" i="6" s="1"/>
  <c r="AS40" i="6" s="1"/>
  <c r="AS41" i="6" s="1"/>
  <c r="AS42" i="6" s="1"/>
  <c r="AS43" i="6" s="1"/>
  <c r="AS44" i="6" s="1"/>
  <c r="AS45" i="6" s="1"/>
  <c r="AS46" i="6" s="1"/>
  <c r="AS47" i="6" s="1"/>
  <c r="AS48" i="6" s="1"/>
  <c r="AS49" i="6" s="1"/>
  <c r="AS50" i="6" s="1"/>
  <c r="AS51" i="6" s="1"/>
  <c r="AS52" i="6" s="1"/>
  <c r="AS53" i="6" s="1"/>
  <c r="AS54" i="6" s="1"/>
  <c r="AS55" i="6" s="1"/>
  <c r="AS56" i="6" s="1"/>
  <c r="AS57" i="6" s="1"/>
  <c r="AS58" i="6" s="1"/>
  <c r="AS59" i="6" s="1"/>
  <c r="AS60" i="6" s="1"/>
  <c r="AS61" i="6" s="1"/>
  <c r="AS62" i="6" s="1"/>
  <c r="AS63" i="6" s="1"/>
  <c r="AS64" i="6" s="1"/>
  <c r="AS65" i="6" s="1"/>
  <c r="AS66" i="6" s="1"/>
  <c r="AS67" i="6" s="1"/>
  <c r="AS68" i="6" s="1"/>
  <c r="AS69" i="6" s="1"/>
  <c r="AS70" i="6" s="1"/>
  <c r="AS71" i="6" s="1"/>
  <c r="AS72" i="6" s="1"/>
  <c r="AS73" i="6" s="1"/>
  <c r="AS74" i="6" s="1"/>
  <c r="AS75" i="6" s="1"/>
  <c r="AS76" i="6" s="1"/>
  <c r="AS77" i="6" s="1"/>
  <c r="AS78" i="6" s="1"/>
  <c r="AS79" i="6" s="1"/>
  <c r="AS80" i="6" s="1"/>
  <c r="AS81" i="6" s="1"/>
  <c r="AS82" i="6" s="1"/>
  <c r="AS83" i="6" s="1"/>
  <c r="AS84" i="6" s="1"/>
  <c r="AS85" i="6" s="1"/>
  <c r="AS86" i="6" s="1"/>
  <c r="AS87" i="6" s="1"/>
  <c r="AS88" i="6" s="1"/>
  <c r="AS89" i="6" s="1"/>
  <c r="AS90" i="6" s="1"/>
  <c r="AS91" i="6" s="1"/>
  <c r="AS92" i="6" s="1"/>
  <c r="AS93" i="6" s="1"/>
  <c r="AS94" i="6" s="1"/>
  <c r="AS95" i="6" s="1"/>
  <c r="AS96" i="6" s="1"/>
  <c r="AS97" i="6" s="1"/>
  <c r="AS98" i="6" s="1"/>
  <c r="AS99" i="6" s="1"/>
  <c r="AS100" i="6" s="1"/>
  <c r="AS101" i="6" s="1"/>
  <c r="AS102" i="6" s="1"/>
  <c r="AS103" i="6" s="1"/>
  <c r="AS104" i="6" s="1"/>
  <c r="AS105" i="6" s="1"/>
  <c r="AS106" i="6" s="1"/>
  <c r="AS107" i="6" s="1"/>
  <c r="AS108" i="6" s="1"/>
  <c r="AS109" i="6" s="1"/>
  <c r="AS110" i="6" s="1"/>
  <c r="AS111" i="6" s="1"/>
  <c r="AS112" i="6" s="1"/>
  <c r="AS113" i="6" s="1"/>
  <c r="AS114" i="6" s="1"/>
  <c r="AS115" i="6" s="1"/>
  <c r="AS116" i="6" s="1"/>
  <c r="AS117" i="6" s="1"/>
  <c r="AS118" i="6" s="1"/>
  <c r="AS119" i="6" s="1"/>
  <c r="AS120" i="6" s="1"/>
  <c r="AS121" i="6" s="1"/>
  <c r="AS122" i="6" s="1"/>
  <c r="AS123" i="6" s="1"/>
  <c r="AS124" i="6" s="1"/>
  <c r="AS125" i="6" s="1"/>
  <c r="AT8" i="6"/>
  <c r="AT9" i="6"/>
  <c r="AT10" i="6"/>
  <c r="AT11" i="6"/>
  <c r="AT12" i="6"/>
  <c r="AT13" i="6"/>
  <c r="AT14" i="6"/>
  <c r="AT15" i="6"/>
  <c r="AT16" i="6"/>
  <c r="AT17" i="6"/>
  <c r="AT18" i="6"/>
  <c r="AT19" i="6"/>
  <c r="AT20" i="6"/>
  <c r="AT21" i="6"/>
  <c r="AT22" i="6"/>
  <c r="AT23" i="6"/>
  <c r="AT24" i="6"/>
  <c r="AT25" i="6"/>
  <c r="AT26" i="6"/>
  <c r="AT27" i="6"/>
  <c r="AT28" i="6"/>
  <c r="AT29" i="6"/>
  <c r="AT30" i="6"/>
  <c r="AT31" i="6"/>
  <c r="AT32" i="6"/>
  <c r="AT33" i="6"/>
  <c r="AT34" i="6"/>
  <c r="AT35" i="6"/>
  <c r="AT36" i="6"/>
  <c r="AT37" i="6"/>
  <c r="AT38" i="6"/>
  <c r="AT39" i="6"/>
  <c r="AT40" i="6"/>
  <c r="AT41" i="6"/>
  <c r="AT42" i="6"/>
  <c r="AT43" i="6"/>
  <c r="AT44" i="6"/>
  <c r="AT45" i="6"/>
  <c r="AT46" i="6"/>
  <c r="AT47" i="6"/>
  <c r="AT48" i="6"/>
  <c r="AT49" i="6"/>
  <c r="AT50" i="6"/>
  <c r="AT51" i="6"/>
  <c r="AT52" i="6"/>
  <c r="AT53" i="6"/>
  <c r="AT54" i="6"/>
  <c r="AT55" i="6"/>
  <c r="AT56" i="6"/>
  <c r="AT57" i="6"/>
  <c r="AT58" i="6"/>
  <c r="AT59" i="6"/>
  <c r="AT60" i="6"/>
  <c r="AT61" i="6"/>
  <c r="AT62" i="6"/>
  <c r="AT63" i="6"/>
  <c r="AT64" i="6"/>
  <c r="AT65" i="6"/>
  <c r="AT66" i="6"/>
  <c r="AT67" i="6"/>
  <c r="AT68" i="6"/>
  <c r="AT69" i="6"/>
  <c r="AT70" i="6"/>
  <c r="AT71" i="6"/>
  <c r="AT72" i="6"/>
  <c r="AT73" i="6"/>
  <c r="AT74" i="6"/>
  <c r="AT75" i="6"/>
  <c r="AT76" i="6"/>
  <c r="AT77" i="6"/>
  <c r="AT78" i="6"/>
  <c r="AT79" i="6"/>
  <c r="AT80" i="6"/>
  <c r="AT81" i="6"/>
  <c r="AT82" i="6"/>
  <c r="AT83" i="6"/>
  <c r="AT84" i="6"/>
  <c r="AT85" i="6"/>
  <c r="AT86" i="6"/>
  <c r="AT87" i="6"/>
  <c r="AT88" i="6"/>
  <c r="AT89" i="6"/>
  <c r="AT90" i="6"/>
  <c r="AT91" i="6"/>
  <c r="AT92" i="6"/>
  <c r="AT93" i="6"/>
  <c r="AT94" i="6"/>
  <c r="AT95" i="6"/>
  <c r="AT96" i="6"/>
  <c r="AT97" i="6"/>
  <c r="AT98" i="6"/>
  <c r="AT99" i="6"/>
  <c r="AT100" i="6"/>
  <c r="AT101" i="6"/>
  <c r="AT102" i="6"/>
  <c r="AT103" i="6"/>
  <c r="AT104" i="6"/>
  <c r="AT105" i="6"/>
  <c r="AT106" i="6"/>
  <c r="AT107" i="6"/>
  <c r="AT108" i="6"/>
  <c r="AT109" i="6"/>
  <c r="AT110" i="6"/>
  <c r="AT111" i="6"/>
  <c r="AT112" i="6"/>
  <c r="AT113" i="6"/>
  <c r="AT114" i="6"/>
  <c r="AT115" i="6"/>
  <c r="AT116" i="6"/>
  <c r="AT117" i="6"/>
  <c r="AT118" i="6"/>
  <c r="AT119" i="6"/>
  <c r="AT120" i="6"/>
  <c r="AT121" i="6"/>
  <c r="AT122" i="6"/>
  <c r="AT123" i="6"/>
  <c r="AT124" i="6"/>
  <c r="AT125" i="6"/>
  <c r="AT6" i="6"/>
  <c r="AT5" i="6"/>
  <c r="AS6" i="6"/>
  <c r="AO127" i="6"/>
  <c r="AP127" i="6"/>
  <c r="AQ127" i="6"/>
  <c r="AO128" i="6"/>
  <c r="AQ128" i="6" s="1"/>
  <c r="AP128" i="6"/>
  <c r="AO129" i="6"/>
  <c r="AP129" i="6" s="1"/>
  <c r="AO130" i="6"/>
  <c r="AP130" i="6" s="1"/>
  <c r="AQ126" i="6"/>
  <c r="AP126" i="6"/>
  <c r="AO126" i="6"/>
  <c r="AN126" i="6"/>
  <c r="AK127" i="6"/>
  <c r="AK128" i="6" s="1"/>
  <c r="AK129" i="6" s="1"/>
  <c r="AK130" i="6" s="1"/>
  <c r="AK126" i="6"/>
  <c r="AN7" i="6"/>
  <c r="AO7" i="6"/>
  <c r="AP7" i="6"/>
  <c r="AQ7" i="6"/>
  <c r="AN8" i="6"/>
  <c r="AO8" i="6"/>
  <c r="AP8" i="6"/>
  <c r="AQ8" i="6"/>
  <c r="AN9" i="6"/>
  <c r="AP9" i="6" s="1"/>
  <c r="AO9" i="6"/>
  <c r="AN10" i="6"/>
  <c r="AO10" i="6"/>
  <c r="AP10" i="6"/>
  <c r="AQ10" i="6"/>
  <c r="AN11" i="6"/>
  <c r="AO11" i="6"/>
  <c r="AP11" i="6"/>
  <c r="AQ11" i="6"/>
  <c r="AN12" i="6"/>
  <c r="AP12" i="6" s="1"/>
  <c r="AO12" i="6"/>
  <c r="AN13" i="6"/>
  <c r="AO13" i="6"/>
  <c r="AP13" i="6"/>
  <c r="AQ13" i="6"/>
  <c r="AN14" i="6"/>
  <c r="AO14" i="6"/>
  <c r="AP14" i="6"/>
  <c r="AQ14" i="6"/>
  <c r="AN15" i="6"/>
  <c r="AP15" i="6" s="1"/>
  <c r="AO15" i="6"/>
  <c r="AN16" i="6"/>
  <c r="AO16" i="6"/>
  <c r="AP16" i="6"/>
  <c r="AQ16" i="6"/>
  <c r="AN17" i="6"/>
  <c r="AO17" i="6"/>
  <c r="AP17" i="6"/>
  <c r="AQ17" i="6"/>
  <c r="AN18" i="6"/>
  <c r="AP18" i="6" s="1"/>
  <c r="AO18" i="6"/>
  <c r="AN19" i="6"/>
  <c r="AO19" i="6"/>
  <c r="AP19" i="6"/>
  <c r="AQ19" i="6"/>
  <c r="AN20" i="6"/>
  <c r="AO20" i="6"/>
  <c r="AP20" i="6"/>
  <c r="AQ20" i="6"/>
  <c r="AN21" i="6"/>
  <c r="AP21" i="6" s="1"/>
  <c r="AO21" i="6"/>
  <c r="AN22" i="6"/>
  <c r="AO22" i="6"/>
  <c r="AP22" i="6"/>
  <c r="AQ22" i="6"/>
  <c r="AN23" i="6"/>
  <c r="AO23" i="6"/>
  <c r="AP23" i="6"/>
  <c r="AQ23" i="6"/>
  <c r="AN24" i="6"/>
  <c r="AP24" i="6" s="1"/>
  <c r="AO24" i="6"/>
  <c r="AN25" i="6"/>
  <c r="AO25" i="6"/>
  <c r="AP25" i="6"/>
  <c r="AQ25" i="6"/>
  <c r="AN26" i="6"/>
  <c r="AO26" i="6"/>
  <c r="AP26" i="6"/>
  <c r="AQ26" i="6"/>
  <c r="AN27" i="6"/>
  <c r="AP27" i="6" s="1"/>
  <c r="AO27" i="6"/>
  <c r="AN28" i="6"/>
  <c r="AO28" i="6"/>
  <c r="AP28" i="6"/>
  <c r="AQ28" i="6"/>
  <c r="AN29" i="6"/>
  <c r="AO29" i="6"/>
  <c r="AP29" i="6"/>
  <c r="AQ29" i="6"/>
  <c r="AN30" i="6"/>
  <c r="AP30" i="6" s="1"/>
  <c r="AO30" i="6"/>
  <c r="AN31" i="6"/>
  <c r="AO31" i="6"/>
  <c r="AP31" i="6"/>
  <c r="AQ31" i="6"/>
  <c r="AN32" i="6"/>
  <c r="AO32" i="6"/>
  <c r="AP32" i="6"/>
  <c r="AQ32" i="6"/>
  <c r="AN33" i="6"/>
  <c r="AP33" i="6" s="1"/>
  <c r="AO33" i="6"/>
  <c r="AN34" i="6"/>
  <c r="AO34" i="6"/>
  <c r="AP34" i="6"/>
  <c r="AQ34" i="6"/>
  <c r="AN35" i="6"/>
  <c r="AO35" i="6"/>
  <c r="AP35" i="6"/>
  <c r="AQ35" i="6"/>
  <c r="AN36" i="6"/>
  <c r="AP36" i="6" s="1"/>
  <c r="AO36" i="6"/>
  <c r="AN37" i="6"/>
  <c r="AO37" i="6"/>
  <c r="AP37" i="6"/>
  <c r="AQ37" i="6"/>
  <c r="AN38" i="6"/>
  <c r="AO38" i="6"/>
  <c r="AP38" i="6"/>
  <c r="AQ38" i="6"/>
  <c r="AN39" i="6"/>
  <c r="AP39" i="6" s="1"/>
  <c r="AO39" i="6"/>
  <c r="AN40" i="6"/>
  <c r="AO40" i="6"/>
  <c r="AP40" i="6"/>
  <c r="AQ40" i="6"/>
  <c r="AN41" i="6"/>
  <c r="AO41" i="6"/>
  <c r="AP41" i="6"/>
  <c r="AQ41" i="6"/>
  <c r="AN42" i="6"/>
  <c r="AP42" i="6" s="1"/>
  <c r="AO42" i="6"/>
  <c r="AN43" i="6"/>
  <c r="AO43" i="6"/>
  <c r="AP43" i="6"/>
  <c r="AQ43" i="6"/>
  <c r="AN44" i="6"/>
  <c r="AO44" i="6"/>
  <c r="AP44" i="6"/>
  <c r="AQ44" i="6"/>
  <c r="AN45" i="6"/>
  <c r="AP45" i="6" s="1"/>
  <c r="AO45" i="6"/>
  <c r="AN46" i="6"/>
  <c r="AO46" i="6"/>
  <c r="AP46" i="6"/>
  <c r="AQ46" i="6"/>
  <c r="AN47" i="6"/>
  <c r="AO47" i="6"/>
  <c r="AP47" i="6"/>
  <c r="AQ47" i="6"/>
  <c r="AN48" i="6"/>
  <c r="AP48" i="6" s="1"/>
  <c r="AO48" i="6"/>
  <c r="AN49" i="6"/>
  <c r="AO49" i="6"/>
  <c r="AP49" i="6"/>
  <c r="AQ49" i="6"/>
  <c r="AN50" i="6"/>
  <c r="AO50" i="6"/>
  <c r="AP50" i="6"/>
  <c r="AQ50" i="6"/>
  <c r="AN51" i="6"/>
  <c r="AP51" i="6" s="1"/>
  <c r="AO51" i="6"/>
  <c r="AN52" i="6"/>
  <c r="AO52" i="6"/>
  <c r="AP52" i="6"/>
  <c r="AQ52" i="6"/>
  <c r="AN53" i="6"/>
  <c r="AO53" i="6"/>
  <c r="AP53" i="6"/>
  <c r="AQ53" i="6"/>
  <c r="AN54" i="6"/>
  <c r="AP54" i="6" s="1"/>
  <c r="AO54" i="6"/>
  <c r="AN55" i="6"/>
  <c r="AO55" i="6"/>
  <c r="AP55" i="6"/>
  <c r="AQ55" i="6"/>
  <c r="AN56" i="6"/>
  <c r="AO56" i="6"/>
  <c r="AP56" i="6"/>
  <c r="AQ56" i="6"/>
  <c r="AN57" i="6"/>
  <c r="AP57" i="6" s="1"/>
  <c r="AO57" i="6"/>
  <c r="AN58" i="6"/>
  <c r="AO58" i="6"/>
  <c r="AP58" i="6"/>
  <c r="AQ58" i="6"/>
  <c r="AN59" i="6"/>
  <c r="AO59" i="6"/>
  <c r="AP59" i="6"/>
  <c r="AQ59" i="6"/>
  <c r="AN60" i="6"/>
  <c r="AP60" i="6" s="1"/>
  <c r="AO60" i="6"/>
  <c r="AN61" i="6"/>
  <c r="AO61" i="6"/>
  <c r="AP61" i="6"/>
  <c r="AQ61" i="6"/>
  <c r="AN62" i="6"/>
  <c r="AO62" i="6"/>
  <c r="AP62" i="6"/>
  <c r="AQ62" i="6"/>
  <c r="AN63" i="6"/>
  <c r="AP63" i="6" s="1"/>
  <c r="AO63" i="6"/>
  <c r="AN64" i="6"/>
  <c r="AO64" i="6"/>
  <c r="AP64" i="6"/>
  <c r="AQ64" i="6"/>
  <c r="AN65" i="6"/>
  <c r="AO65" i="6"/>
  <c r="AP65" i="6"/>
  <c r="AQ65" i="6"/>
  <c r="AN66" i="6"/>
  <c r="AP66" i="6" s="1"/>
  <c r="AO66" i="6"/>
  <c r="AN67" i="6"/>
  <c r="AO67" i="6"/>
  <c r="AP67" i="6"/>
  <c r="AQ67" i="6"/>
  <c r="AN68" i="6"/>
  <c r="AO68" i="6"/>
  <c r="AP68" i="6"/>
  <c r="AQ68" i="6"/>
  <c r="AN69" i="6"/>
  <c r="AP69" i="6" s="1"/>
  <c r="AO69" i="6"/>
  <c r="AN70" i="6"/>
  <c r="AO70" i="6"/>
  <c r="AP70" i="6"/>
  <c r="AQ70" i="6"/>
  <c r="AN71" i="6"/>
  <c r="AO71" i="6"/>
  <c r="AP71" i="6"/>
  <c r="AQ71" i="6"/>
  <c r="AN72" i="6"/>
  <c r="AP72" i="6" s="1"/>
  <c r="AO72" i="6"/>
  <c r="AN73" i="6"/>
  <c r="AO73" i="6"/>
  <c r="AP73" i="6"/>
  <c r="AQ73" i="6"/>
  <c r="AN74" i="6"/>
  <c r="AO74" i="6"/>
  <c r="AP74" i="6"/>
  <c r="AQ74" i="6"/>
  <c r="AN75" i="6"/>
  <c r="AP75" i="6" s="1"/>
  <c r="AO75" i="6"/>
  <c r="AN76" i="6"/>
  <c r="AO76" i="6"/>
  <c r="AP76" i="6"/>
  <c r="AQ76" i="6"/>
  <c r="AN77" i="6"/>
  <c r="AO77" i="6"/>
  <c r="AP77" i="6"/>
  <c r="AQ77" i="6"/>
  <c r="AN78" i="6"/>
  <c r="AP78" i="6" s="1"/>
  <c r="AO78" i="6"/>
  <c r="AN79" i="6"/>
  <c r="AO79" i="6"/>
  <c r="AP79" i="6"/>
  <c r="AQ79" i="6"/>
  <c r="AN80" i="6"/>
  <c r="AO80" i="6"/>
  <c r="AP80" i="6"/>
  <c r="AQ80" i="6"/>
  <c r="AN81" i="6"/>
  <c r="AP81" i="6" s="1"/>
  <c r="AO81" i="6"/>
  <c r="AN82" i="6"/>
  <c r="AO82" i="6"/>
  <c r="AP82" i="6"/>
  <c r="AQ82" i="6"/>
  <c r="AN83" i="6"/>
  <c r="AO83" i="6"/>
  <c r="AP83" i="6"/>
  <c r="AQ83" i="6"/>
  <c r="AN84" i="6"/>
  <c r="AP84" i="6" s="1"/>
  <c r="AO84" i="6"/>
  <c r="AN85" i="6"/>
  <c r="AO85" i="6"/>
  <c r="AP85" i="6"/>
  <c r="AQ85" i="6"/>
  <c r="AN86" i="6"/>
  <c r="AO86" i="6"/>
  <c r="AP86" i="6"/>
  <c r="AQ86" i="6"/>
  <c r="AN87" i="6"/>
  <c r="AP87" i="6" s="1"/>
  <c r="AO87" i="6"/>
  <c r="AN88" i="6"/>
  <c r="AO88" i="6"/>
  <c r="AP88" i="6"/>
  <c r="AQ88" i="6"/>
  <c r="AN89" i="6"/>
  <c r="AO89" i="6"/>
  <c r="AP89" i="6"/>
  <c r="AQ89" i="6"/>
  <c r="AN90" i="6"/>
  <c r="AP90" i="6" s="1"/>
  <c r="AO90" i="6"/>
  <c r="AN91" i="6"/>
  <c r="AO91" i="6"/>
  <c r="AP91" i="6"/>
  <c r="AQ91" i="6"/>
  <c r="AN92" i="6"/>
  <c r="AO92" i="6"/>
  <c r="AP92" i="6"/>
  <c r="AQ92" i="6"/>
  <c r="AN93" i="6"/>
  <c r="AP93" i="6" s="1"/>
  <c r="AO93" i="6"/>
  <c r="AN94" i="6"/>
  <c r="AO94" i="6"/>
  <c r="AP94" i="6"/>
  <c r="AQ94" i="6"/>
  <c r="AN95" i="6"/>
  <c r="AO95" i="6"/>
  <c r="AP95" i="6"/>
  <c r="AQ95" i="6"/>
  <c r="AN96" i="6"/>
  <c r="AP96" i="6" s="1"/>
  <c r="AO96" i="6"/>
  <c r="AN97" i="6"/>
  <c r="AO97" i="6"/>
  <c r="AP97" i="6"/>
  <c r="AQ97" i="6"/>
  <c r="AN98" i="6"/>
  <c r="AO98" i="6"/>
  <c r="AP98" i="6"/>
  <c r="AQ98" i="6"/>
  <c r="AN99" i="6"/>
  <c r="AP99" i="6" s="1"/>
  <c r="AO99" i="6"/>
  <c r="AN100" i="6"/>
  <c r="AO100" i="6"/>
  <c r="AP100" i="6"/>
  <c r="AQ100" i="6"/>
  <c r="AN101" i="6"/>
  <c r="AO101" i="6"/>
  <c r="AP101" i="6"/>
  <c r="AQ101" i="6"/>
  <c r="AN102" i="6"/>
  <c r="AP102" i="6" s="1"/>
  <c r="AO102" i="6"/>
  <c r="AN103" i="6"/>
  <c r="AO103" i="6"/>
  <c r="AP103" i="6"/>
  <c r="AQ103" i="6"/>
  <c r="AN104" i="6"/>
  <c r="AO104" i="6"/>
  <c r="AP104" i="6"/>
  <c r="AQ104" i="6"/>
  <c r="AN105" i="6"/>
  <c r="AP105" i="6" s="1"/>
  <c r="AO105" i="6"/>
  <c r="AN106" i="6"/>
  <c r="AO106" i="6"/>
  <c r="AP106" i="6"/>
  <c r="AQ106" i="6"/>
  <c r="AN107" i="6"/>
  <c r="AO107" i="6"/>
  <c r="AP107" i="6"/>
  <c r="AQ107" i="6"/>
  <c r="AN108" i="6"/>
  <c r="AP108" i="6" s="1"/>
  <c r="AO108" i="6"/>
  <c r="AN109" i="6"/>
  <c r="AO109" i="6"/>
  <c r="AP109" i="6"/>
  <c r="AQ109" i="6"/>
  <c r="AN110" i="6"/>
  <c r="AO110" i="6"/>
  <c r="AP110" i="6"/>
  <c r="AQ110" i="6"/>
  <c r="AN111" i="6"/>
  <c r="AP111" i="6" s="1"/>
  <c r="AO111" i="6"/>
  <c r="AN112" i="6"/>
  <c r="AO112" i="6"/>
  <c r="AP112" i="6"/>
  <c r="AQ112" i="6"/>
  <c r="AN113" i="6"/>
  <c r="AO113" i="6"/>
  <c r="AP113" i="6"/>
  <c r="AQ113" i="6"/>
  <c r="AN114" i="6"/>
  <c r="AP114" i="6" s="1"/>
  <c r="AO114" i="6"/>
  <c r="AN115" i="6"/>
  <c r="AO115" i="6"/>
  <c r="AP115" i="6"/>
  <c r="AQ115" i="6"/>
  <c r="AN116" i="6"/>
  <c r="AO116" i="6"/>
  <c r="AP116" i="6"/>
  <c r="AQ116" i="6"/>
  <c r="AN117" i="6"/>
  <c r="AP117" i="6" s="1"/>
  <c r="AO117" i="6"/>
  <c r="AN118" i="6"/>
  <c r="AO118" i="6"/>
  <c r="AP118" i="6"/>
  <c r="AQ118" i="6"/>
  <c r="AN119" i="6"/>
  <c r="AO119" i="6"/>
  <c r="AP119" i="6"/>
  <c r="AQ119" i="6"/>
  <c r="AN120" i="6"/>
  <c r="AP120" i="6" s="1"/>
  <c r="AO120" i="6"/>
  <c r="AN121" i="6"/>
  <c r="AO121" i="6"/>
  <c r="AP121" i="6"/>
  <c r="AQ121" i="6"/>
  <c r="AN122" i="6"/>
  <c r="AO122" i="6"/>
  <c r="AP122" i="6"/>
  <c r="AQ122" i="6"/>
  <c r="AN123" i="6"/>
  <c r="AP123" i="6" s="1"/>
  <c r="AO123" i="6"/>
  <c r="AN124" i="6"/>
  <c r="AO124" i="6"/>
  <c r="AP124" i="6"/>
  <c r="AQ124" i="6"/>
  <c r="AN125" i="6"/>
  <c r="AO125" i="6"/>
  <c r="AP125" i="6"/>
  <c r="AQ125" i="6"/>
  <c r="AQ6" i="6"/>
  <c r="AP6" i="6"/>
  <c r="AO6" i="6"/>
  <c r="AN6" i="6"/>
  <c r="AK6" i="6"/>
  <c r="AL6" i="6"/>
  <c r="AM6" i="6"/>
  <c r="AK7" i="6"/>
  <c r="AL7" i="6"/>
  <c r="AM7" i="6"/>
  <c r="AK8" i="6"/>
  <c r="AL8" i="6"/>
  <c r="AM8" i="6"/>
  <c r="AK9" i="6"/>
  <c r="AL9" i="6"/>
  <c r="AM9" i="6"/>
  <c r="AK10" i="6"/>
  <c r="AL10" i="6"/>
  <c r="AM10" i="6"/>
  <c r="AK11" i="6"/>
  <c r="AL11" i="6"/>
  <c r="AM11" i="6"/>
  <c r="AK12" i="6"/>
  <c r="AL12" i="6"/>
  <c r="AM12" i="6"/>
  <c r="AK13" i="6"/>
  <c r="AL13" i="6"/>
  <c r="AM13" i="6"/>
  <c r="AK14" i="6"/>
  <c r="AL14" i="6"/>
  <c r="AM14" i="6"/>
  <c r="AK15" i="6"/>
  <c r="AL15" i="6"/>
  <c r="AM15" i="6"/>
  <c r="AK16" i="6"/>
  <c r="AL16" i="6"/>
  <c r="AM16" i="6"/>
  <c r="AK17" i="6"/>
  <c r="AL17" i="6"/>
  <c r="AM17" i="6"/>
  <c r="AK18" i="6"/>
  <c r="AL18" i="6"/>
  <c r="AM18" i="6"/>
  <c r="AK19" i="6"/>
  <c r="AL19" i="6"/>
  <c r="AM19" i="6"/>
  <c r="AK20" i="6"/>
  <c r="AL20" i="6"/>
  <c r="AM20" i="6"/>
  <c r="AK21" i="6"/>
  <c r="AL21" i="6"/>
  <c r="AM21" i="6"/>
  <c r="AK22" i="6"/>
  <c r="AL22" i="6"/>
  <c r="AM22" i="6"/>
  <c r="AK23" i="6"/>
  <c r="AL23" i="6"/>
  <c r="AM23" i="6"/>
  <c r="AK24" i="6"/>
  <c r="AL24" i="6"/>
  <c r="AM24" i="6"/>
  <c r="AK25" i="6"/>
  <c r="AL25" i="6"/>
  <c r="AM25" i="6"/>
  <c r="AK26" i="6"/>
  <c r="AL26" i="6"/>
  <c r="AM26" i="6"/>
  <c r="AK27" i="6"/>
  <c r="AL27" i="6"/>
  <c r="AM27" i="6"/>
  <c r="AK28" i="6"/>
  <c r="AL28" i="6"/>
  <c r="AM28" i="6"/>
  <c r="AK29" i="6"/>
  <c r="AL29" i="6"/>
  <c r="AM29" i="6"/>
  <c r="AK30" i="6"/>
  <c r="AL30" i="6"/>
  <c r="AM30" i="6"/>
  <c r="AK31" i="6"/>
  <c r="AL31" i="6"/>
  <c r="AM31" i="6"/>
  <c r="AK32" i="6"/>
  <c r="AL32" i="6"/>
  <c r="AM32" i="6"/>
  <c r="AK33" i="6"/>
  <c r="AL33" i="6"/>
  <c r="AM33" i="6"/>
  <c r="AK34" i="6"/>
  <c r="AL34" i="6"/>
  <c r="AM34" i="6"/>
  <c r="AK35" i="6"/>
  <c r="AL35" i="6"/>
  <c r="AM35" i="6"/>
  <c r="AK36" i="6"/>
  <c r="AL36" i="6"/>
  <c r="AM36" i="6"/>
  <c r="AK37" i="6"/>
  <c r="AL37" i="6"/>
  <c r="AM37" i="6"/>
  <c r="AK38" i="6"/>
  <c r="AL38" i="6"/>
  <c r="AM38" i="6"/>
  <c r="AK39" i="6"/>
  <c r="AL39" i="6"/>
  <c r="AM39" i="6"/>
  <c r="AK40" i="6"/>
  <c r="AL40" i="6"/>
  <c r="AM40" i="6"/>
  <c r="AK41" i="6"/>
  <c r="AL41" i="6"/>
  <c r="AM41" i="6"/>
  <c r="AK42" i="6"/>
  <c r="AL42" i="6"/>
  <c r="AM42" i="6"/>
  <c r="AK43" i="6"/>
  <c r="AL43" i="6"/>
  <c r="AM43" i="6"/>
  <c r="AK44" i="6"/>
  <c r="AL44" i="6"/>
  <c r="AM44" i="6"/>
  <c r="AK45" i="6"/>
  <c r="AL45" i="6"/>
  <c r="AM45" i="6"/>
  <c r="AK46" i="6"/>
  <c r="AL46" i="6"/>
  <c r="AM46" i="6"/>
  <c r="AK47" i="6"/>
  <c r="AL47" i="6"/>
  <c r="AM47" i="6"/>
  <c r="AK48" i="6"/>
  <c r="AL48" i="6"/>
  <c r="AM48" i="6"/>
  <c r="AK49" i="6"/>
  <c r="AL49" i="6"/>
  <c r="AM49" i="6"/>
  <c r="AK50" i="6"/>
  <c r="AL50" i="6"/>
  <c r="AM50" i="6"/>
  <c r="AK51" i="6"/>
  <c r="AL51" i="6"/>
  <c r="AM51" i="6"/>
  <c r="AK52" i="6"/>
  <c r="AL52" i="6"/>
  <c r="AM52" i="6"/>
  <c r="AK53" i="6"/>
  <c r="AL53" i="6"/>
  <c r="AM53" i="6"/>
  <c r="AK54" i="6"/>
  <c r="AL54" i="6"/>
  <c r="AM54" i="6"/>
  <c r="AK55" i="6"/>
  <c r="AL55" i="6"/>
  <c r="AM55" i="6"/>
  <c r="AK56" i="6"/>
  <c r="AL56" i="6"/>
  <c r="AM56" i="6"/>
  <c r="AK57" i="6"/>
  <c r="AL57" i="6"/>
  <c r="AM57" i="6"/>
  <c r="AK58" i="6"/>
  <c r="AL58" i="6"/>
  <c r="AM58" i="6"/>
  <c r="AK59" i="6"/>
  <c r="AL59" i="6"/>
  <c r="AM59" i="6"/>
  <c r="AK60" i="6"/>
  <c r="AL60" i="6"/>
  <c r="AM60" i="6"/>
  <c r="AK61" i="6"/>
  <c r="AL61" i="6"/>
  <c r="AM61" i="6"/>
  <c r="AK62" i="6"/>
  <c r="AL62" i="6"/>
  <c r="AM62" i="6"/>
  <c r="AK63" i="6"/>
  <c r="AL63" i="6"/>
  <c r="AM63" i="6"/>
  <c r="AK64" i="6"/>
  <c r="AL64" i="6"/>
  <c r="AM64" i="6"/>
  <c r="AK65" i="6"/>
  <c r="AL65" i="6"/>
  <c r="AM65" i="6"/>
  <c r="AK66" i="6"/>
  <c r="AL66" i="6"/>
  <c r="AM66" i="6"/>
  <c r="AK67" i="6"/>
  <c r="AL67" i="6"/>
  <c r="AM67" i="6"/>
  <c r="AK68" i="6"/>
  <c r="AL68" i="6"/>
  <c r="AM68" i="6"/>
  <c r="AK69" i="6"/>
  <c r="AL69" i="6"/>
  <c r="AM69" i="6"/>
  <c r="AK70" i="6"/>
  <c r="AL70" i="6"/>
  <c r="AM70" i="6"/>
  <c r="AK71" i="6"/>
  <c r="AL71" i="6"/>
  <c r="AM71" i="6"/>
  <c r="AK72" i="6"/>
  <c r="AL72" i="6"/>
  <c r="AM72" i="6"/>
  <c r="AK73" i="6"/>
  <c r="AL73" i="6"/>
  <c r="AM73" i="6"/>
  <c r="AK74" i="6"/>
  <c r="AL74" i="6"/>
  <c r="AM74" i="6"/>
  <c r="AK75" i="6"/>
  <c r="AL75" i="6"/>
  <c r="AM75" i="6"/>
  <c r="AK76" i="6"/>
  <c r="AL76" i="6"/>
  <c r="AM76" i="6"/>
  <c r="AK77" i="6"/>
  <c r="AL77" i="6"/>
  <c r="AM77" i="6"/>
  <c r="AK78" i="6"/>
  <c r="AL78" i="6"/>
  <c r="AM78" i="6"/>
  <c r="AK79" i="6"/>
  <c r="AL79" i="6"/>
  <c r="AM79" i="6"/>
  <c r="AK80" i="6"/>
  <c r="AL80" i="6"/>
  <c r="AM80" i="6"/>
  <c r="AK81" i="6"/>
  <c r="AL81" i="6"/>
  <c r="AM81" i="6"/>
  <c r="AK82" i="6"/>
  <c r="AL82" i="6"/>
  <c r="AM82" i="6"/>
  <c r="AK83" i="6"/>
  <c r="AL83" i="6"/>
  <c r="AM83" i="6"/>
  <c r="AK84" i="6"/>
  <c r="AL84" i="6"/>
  <c r="AM84" i="6"/>
  <c r="AK85" i="6"/>
  <c r="AL85" i="6"/>
  <c r="AM85" i="6"/>
  <c r="AK86" i="6"/>
  <c r="AL86" i="6"/>
  <c r="AM86" i="6"/>
  <c r="AK87" i="6"/>
  <c r="AL87" i="6"/>
  <c r="AM87" i="6"/>
  <c r="AK88" i="6"/>
  <c r="AL88" i="6"/>
  <c r="AM88" i="6"/>
  <c r="AK89" i="6"/>
  <c r="AL89" i="6"/>
  <c r="AM89" i="6"/>
  <c r="AK90" i="6"/>
  <c r="AL90" i="6"/>
  <c r="AM90" i="6"/>
  <c r="AK91" i="6"/>
  <c r="AL91" i="6"/>
  <c r="AM91" i="6"/>
  <c r="AK92" i="6"/>
  <c r="AL92" i="6"/>
  <c r="AM92" i="6"/>
  <c r="AK93" i="6"/>
  <c r="AL93" i="6"/>
  <c r="AM93" i="6"/>
  <c r="AK94" i="6"/>
  <c r="AL94" i="6"/>
  <c r="AM94" i="6"/>
  <c r="AK95" i="6"/>
  <c r="AL95" i="6"/>
  <c r="AM95" i="6"/>
  <c r="AK96" i="6"/>
  <c r="AL96" i="6"/>
  <c r="AM96" i="6"/>
  <c r="AK97" i="6"/>
  <c r="AL97" i="6"/>
  <c r="AM97" i="6"/>
  <c r="AK98" i="6"/>
  <c r="AL98" i="6"/>
  <c r="AM98" i="6"/>
  <c r="AK99" i="6"/>
  <c r="AL99" i="6"/>
  <c r="AM99" i="6"/>
  <c r="AK100" i="6"/>
  <c r="AL100" i="6"/>
  <c r="AM100" i="6"/>
  <c r="AK101" i="6"/>
  <c r="AL101" i="6"/>
  <c r="AM101" i="6"/>
  <c r="AK102" i="6"/>
  <c r="AL102" i="6"/>
  <c r="AM102" i="6"/>
  <c r="AK103" i="6"/>
  <c r="AL103" i="6"/>
  <c r="AM103" i="6"/>
  <c r="AK104" i="6"/>
  <c r="AL104" i="6"/>
  <c r="AM104" i="6"/>
  <c r="AK105" i="6"/>
  <c r="AL105" i="6"/>
  <c r="AM105" i="6"/>
  <c r="AK106" i="6"/>
  <c r="AL106" i="6"/>
  <c r="AM106" i="6"/>
  <c r="AK107" i="6"/>
  <c r="AL107" i="6"/>
  <c r="AM107" i="6"/>
  <c r="AK108" i="6"/>
  <c r="AL108" i="6"/>
  <c r="AM108" i="6"/>
  <c r="AK109" i="6"/>
  <c r="AL109" i="6"/>
  <c r="AM109" i="6"/>
  <c r="AK110" i="6"/>
  <c r="AL110" i="6"/>
  <c r="AM110" i="6"/>
  <c r="AK111" i="6"/>
  <c r="AL111" i="6"/>
  <c r="AM111" i="6"/>
  <c r="AK112" i="6"/>
  <c r="AL112" i="6"/>
  <c r="AM112" i="6"/>
  <c r="AK113" i="6"/>
  <c r="AL113" i="6"/>
  <c r="AM113" i="6"/>
  <c r="AK114" i="6"/>
  <c r="AL114" i="6"/>
  <c r="AM114" i="6"/>
  <c r="AK115" i="6"/>
  <c r="AL115" i="6"/>
  <c r="AM115" i="6"/>
  <c r="AK116" i="6"/>
  <c r="AL116" i="6"/>
  <c r="AM116" i="6"/>
  <c r="AK117" i="6"/>
  <c r="AL117" i="6"/>
  <c r="AM117" i="6"/>
  <c r="AK118" i="6"/>
  <c r="AL118" i="6"/>
  <c r="AM118" i="6"/>
  <c r="AK119" i="6"/>
  <c r="AL119" i="6"/>
  <c r="AM119" i="6"/>
  <c r="AK120" i="6"/>
  <c r="AL120" i="6"/>
  <c r="AM120" i="6"/>
  <c r="AK121" i="6"/>
  <c r="AL121" i="6"/>
  <c r="AM121" i="6"/>
  <c r="AK122" i="6"/>
  <c r="AL122" i="6"/>
  <c r="AM122" i="6"/>
  <c r="AK123" i="6"/>
  <c r="AL123" i="6"/>
  <c r="AM123" i="6"/>
  <c r="AK124" i="6"/>
  <c r="AL124" i="6"/>
  <c r="AM124" i="6"/>
  <c r="AK125" i="6"/>
  <c r="AL125" i="6"/>
  <c r="AM125" i="6"/>
  <c r="AM5" i="6"/>
  <c r="AL5" i="6"/>
  <c r="AK5" i="6"/>
  <c r="AA16" i="6"/>
  <c r="AA17" i="6"/>
  <c r="AA18" i="6" s="1"/>
  <c r="AA15" i="6"/>
  <c r="AH6" i="6"/>
  <c r="AI6" i="6"/>
  <c r="AI5" i="6"/>
  <c r="AH5" i="6"/>
  <c r="S7" i="6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S84" i="6" s="1"/>
  <c r="S85" i="6" s="1"/>
  <c r="S86" i="6" s="1"/>
  <c r="S87" i="6" s="1"/>
  <c r="S88" i="6" s="1"/>
  <c r="S89" i="6" s="1"/>
  <c r="S90" i="6" s="1"/>
  <c r="S91" i="6" s="1"/>
  <c r="S92" i="6" s="1"/>
  <c r="S93" i="6" s="1"/>
  <c r="S94" i="6" s="1"/>
  <c r="S95" i="6" s="1"/>
  <c r="S96" i="6" s="1"/>
  <c r="S97" i="6" s="1"/>
  <c r="S98" i="6" s="1"/>
  <c r="S99" i="6" s="1"/>
  <c r="S100" i="6" s="1"/>
  <c r="S101" i="6" s="1"/>
  <c r="S102" i="6" s="1"/>
  <c r="S103" i="6" s="1"/>
  <c r="S104" i="6" s="1"/>
  <c r="S105" i="6" s="1"/>
  <c r="S106" i="6" s="1"/>
  <c r="S107" i="6" s="1"/>
  <c r="S108" i="6" s="1"/>
  <c r="S109" i="6" s="1"/>
  <c r="S110" i="6" s="1"/>
  <c r="S111" i="6" s="1"/>
  <c r="S112" i="6" s="1"/>
  <c r="S113" i="6" s="1"/>
  <c r="S114" i="6" s="1"/>
  <c r="S115" i="6" s="1"/>
  <c r="S116" i="6" s="1"/>
  <c r="S117" i="6" s="1"/>
  <c r="S118" i="6" s="1"/>
  <c r="S119" i="6" s="1"/>
  <c r="S120" i="6" s="1"/>
  <c r="S121" i="6" s="1"/>
  <c r="S122" i="6" s="1"/>
  <c r="S123" i="6" s="1"/>
  <c r="S124" i="6" s="1"/>
  <c r="S125" i="6" s="1"/>
  <c r="S6" i="6"/>
  <c r="AB14" i="6" a="1"/>
  <c r="AA9" i="6" a="1"/>
  <c r="AF5" i="6" a="1"/>
  <c r="AQ130" i="6" l="1"/>
  <c r="AQ129" i="6"/>
  <c r="AQ123" i="6"/>
  <c r="AQ120" i="6"/>
  <c r="AQ117" i="6"/>
  <c r="AQ114" i="6"/>
  <c r="AQ111" i="6"/>
  <c r="AQ108" i="6"/>
  <c r="AQ105" i="6"/>
  <c r="AQ102" i="6"/>
  <c r="AQ99" i="6"/>
  <c r="AQ96" i="6"/>
  <c r="AQ93" i="6"/>
  <c r="AQ90" i="6"/>
  <c r="AQ87" i="6"/>
  <c r="AQ84" i="6"/>
  <c r="AQ81" i="6"/>
  <c r="AQ78" i="6"/>
  <c r="AQ75" i="6"/>
  <c r="AQ72" i="6"/>
  <c r="AQ69" i="6"/>
  <c r="AQ66" i="6"/>
  <c r="AQ63" i="6"/>
  <c r="AQ60" i="6"/>
  <c r="AQ57" i="6"/>
  <c r="AQ54" i="6"/>
  <c r="AQ51" i="6"/>
  <c r="AQ48" i="6"/>
  <c r="AQ45" i="6"/>
  <c r="AQ42" i="6"/>
  <c r="AQ39" i="6"/>
  <c r="AQ36" i="6"/>
  <c r="AQ33" i="6"/>
  <c r="AQ30" i="6"/>
  <c r="AQ27" i="6"/>
  <c r="AQ24" i="6"/>
  <c r="AQ21" i="6"/>
  <c r="AQ18" i="6"/>
  <c r="AQ15" i="6"/>
  <c r="AQ12" i="6"/>
  <c r="AQ9" i="6"/>
  <c r="AB14" i="6"/>
  <c r="AB15" i="6"/>
  <c r="AB17" i="6"/>
  <c r="AB18" i="6"/>
  <c r="AB16" i="6"/>
  <c r="AA9" i="6"/>
  <c r="AC9" i="6"/>
  <c r="AB9" i="6"/>
  <c r="AF5" i="6"/>
  <c r="X6" i="6" s="1"/>
  <c r="Y6" i="6" s="1"/>
  <c r="AG5" i="6"/>
  <c r="AF6" i="6"/>
  <c r="Y5" i="6" s="1"/>
  <c r="AG6" i="6"/>
  <c r="T13" i="6" l="1"/>
  <c r="T25" i="6"/>
  <c r="T37" i="6"/>
  <c r="T49" i="6"/>
  <c r="T61" i="6"/>
  <c r="T73" i="6"/>
  <c r="T85" i="6"/>
  <c r="T97" i="6"/>
  <c r="T109" i="6"/>
  <c r="T121" i="6"/>
  <c r="T26" i="6"/>
  <c r="T38" i="6"/>
  <c r="T50" i="6"/>
  <c r="T62" i="6"/>
  <c r="T86" i="6"/>
  <c r="T98" i="6"/>
  <c r="T110" i="6"/>
  <c r="T15" i="6"/>
  <c r="T27" i="6"/>
  <c r="T51" i="6"/>
  <c r="T75" i="6"/>
  <c r="T111" i="6"/>
  <c r="T123" i="6"/>
  <c r="T12" i="6"/>
  <c r="T14" i="6"/>
  <c r="T74" i="6"/>
  <c r="T122" i="6"/>
  <c r="T39" i="6"/>
  <c r="T63" i="6"/>
  <c r="T99" i="6"/>
  <c r="T81" i="6"/>
  <c r="T60" i="6"/>
  <c r="T87" i="6"/>
  <c r="T24" i="6"/>
  <c r="T16" i="6"/>
  <c r="T28" i="6"/>
  <c r="T40" i="6"/>
  <c r="T52" i="6"/>
  <c r="T64" i="6"/>
  <c r="T76" i="6"/>
  <c r="T88" i="6"/>
  <c r="T100" i="6"/>
  <c r="T112" i="6"/>
  <c r="T124" i="6"/>
  <c r="T105" i="6"/>
  <c r="T108" i="6"/>
  <c r="T17" i="6"/>
  <c r="T29" i="6"/>
  <c r="T41" i="6"/>
  <c r="T53" i="6"/>
  <c r="T65" i="6"/>
  <c r="T77" i="6"/>
  <c r="T89" i="6"/>
  <c r="T101" i="6"/>
  <c r="T113" i="6"/>
  <c r="T125" i="6"/>
  <c r="T67" i="6"/>
  <c r="T103" i="6"/>
  <c r="T20" i="6"/>
  <c r="T56" i="6"/>
  <c r="T104" i="6"/>
  <c r="T21" i="6"/>
  <c r="T69" i="6"/>
  <c r="T72" i="6"/>
  <c r="T18" i="6"/>
  <c r="T30" i="6"/>
  <c r="T42" i="6"/>
  <c r="T54" i="6"/>
  <c r="T66" i="6"/>
  <c r="T78" i="6"/>
  <c r="T90" i="6"/>
  <c r="T102" i="6"/>
  <c r="T114" i="6"/>
  <c r="T6" i="6"/>
  <c r="T7" i="6"/>
  <c r="T19" i="6"/>
  <c r="T31" i="6"/>
  <c r="T43" i="6"/>
  <c r="T79" i="6"/>
  <c r="T91" i="6"/>
  <c r="T115" i="6"/>
  <c r="T44" i="6"/>
  <c r="T92" i="6"/>
  <c r="T116" i="6"/>
  <c r="T9" i="6"/>
  <c r="T57" i="6"/>
  <c r="T84" i="6"/>
  <c r="T55" i="6"/>
  <c r="T68" i="6"/>
  <c r="T33" i="6"/>
  <c r="T93" i="6"/>
  <c r="T120" i="6"/>
  <c r="T8" i="6"/>
  <c r="T32" i="6"/>
  <c r="T80" i="6"/>
  <c r="T45" i="6"/>
  <c r="T117" i="6"/>
  <c r="T96" i="6"/>
  <c r="T10" i="6"/>
  <c r="T22" i="6"/>
  <c r="T34" i="6"/>
  <c r="T46" i="6"/>
  <c r="T58" i="6"/>
  <c r="T70" i="6"/>
  <c r="T82" i="6"/>
  <c r="T94" i="6"/>
  <c r="T106" i="6"/>
  <c r="T118" i="6"/>
  <c r="T36" i="6"/>
  <c r="T11" i="6"/>
  <c r="T23" i="6"/>
  <c r="T35" i="6"/>
  <c r="T47" i="6"/>
  <c r="T59" i="6"/>
  <c r="T71" i="6"/>
  <c r="T83" i="6"/>
  <c r="T95" i="6"/>
  <c r="T107" i="6"/>
  <c r="T119" i="6"/>
  <c r="T48" i="6"/>
  <c r="U6" i="6" l="1"/>
  <c r="Y16" i="6"/>
  <c r="Y18" i="6"/>
  <c r="Y17" i="6"/>
  <c r="U7" i="6" l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U84" i="6" s="1"/>
  <c r="U85" i="6" s="1"/>
  <c r="U86" i="6" s="1"/>
  <c r="U87" i="6" s="1"/>
  <c r="U88" i="6" s="1"/>
  <c r="U89" i="6" s="1"/>
  <c r="U90" i="6" s="1"/>
  <c r="U91" i="6" s="1"/>
  <c r="U92" i="6" s="1"/>
  <c r="U93" i="6" s="1"/>
  <c r="U94" i="6" s="1"/>
  <c r="U95" i="6" s="1"/>
  <c r="U96" i="6" s="1"/>
  <c r="U97" i="6" s="1"/>
  <c r="U98" i="6" s="1"/>
  <c r="U99" i="6" s="1"/>
  <c r="U100" i="6" s="1"/>
  <c r="U101" i="6" s="1"/>
  <c r="U102" i="6" s="1"/>
  <c r="U103" i="6" s="1"/>
  <c r="U104" i="6" s="1"/>
  <c r="U105" i="6" s="1"/>
  <c r="U106" i="6" s="1"/>
  <c r="U107" i="6" s="1"/>
  <c r="U108" i="6" s="1"/>
  <c r="U109" i="6" s="1"/>
  <c r="U110" i="6" s="1"/>
  <c r="U111" i="6" s="1"/>
  <c r="U112" i="6" s="1"/>
  <c r="U113" i="6" s="1"/>
  <c r="U114" i="6" s="1"/>
  <c r="U115" i="6" s="1"/>
  <c r="U116" i="6" s="1"/>
  <c r="U117" i="6" s="1"/>
  <c r="U118" i="6" s="1"/>
  <c r="U119" i="6" s="1"/>
  <c r="U120" i="6" s="1"/>
  <c r="U121" i="6" s="1"/>
  <c r="U122" i="6" s="1"/>
  <c r="U123" i="6" s="1"/>
  <c r="U124" i="6" s="1"/>
  <c r="U125" i="6" s="1"/>
  <c r="Y13" i="6" l="1"/>
  <c r="Y14" i="6"/>
  <c r="Y8" i="6"/>
  <c r="Y15" i="6" l="1"/>
  <c r="Y22" i="6"/>
  <c r="Y24" i="6" s="1"/>
  <c r="Y21" i="6"/>
  <c r="Y23" i="6" s="1"/>
  <c r="Y20" i="6" s="1"/>
  <c r="K6" i="6" l="1"/>
  <c r="K7" i="6" s="1"/>
  <c r="K8" i="6" s="1"/>
  <c r="K9" i="6" s="1"/>
  <c r="K10" i="6" s="1"/>
  <c r="K11" i="6" s="1"/>
  <c r="K12" i="6" s="1"/>
  <c r="K13" i="6" s="1"/>
  <c r="K14" i="6" s="1"/>
  <c r="K15" i="6" s="1"/>
  <c r="H7" i="6"/>
  <c r="H8" i="6" s="1"/>
  <c r="H9" i="6" s="1"/>
  <c r="H10" i="6" s="1"/>
  <c r="H11" i="6" s="1"/>
  <c r="H12" i="6" s="1"/>
  <c r="H13" i="6" s="1"/>
  <c r="H14" i="6" s="1"/>
  <c r="H6" i="6"/>
  <c r="E7" i="6"/>
  <c r="E8" i="6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E69" i="6" s="1"/>
  <c r="E70" i="6" s="1"/>
  <c r="E71" i="6" s="1"/>
  <c r="E72" i="6" s="1"/>
  <c r="E73" i="6" s="1"/>
  <c r="E74" i="6" s="1"/>
  <c r="E75" i="6" s="1"/>
  <c r="E76" i="6" s="1"/>
  <c r="E77" i="6" s="1"/>
  <c r="E78" i="6" s="1"/>
  <c r="E79" i="6" s="1"/>
  <c r="E80" i="6" s="1"/>
  <c r="E81" i="6" s="1"/>
  <c r="E82" i="6" s="1"/>
  <c r="E83" i="6" s="1"/>
  <c r="E84" i="6" s="1"/>
  <c r="E85" i="6" s="1"/>
  <c r="E86" i="6" s="1"/>
  <c r="E87" i="6" s="1"/>
  <c r="E88" i="6" s="1"/>
  <c r="E89" i="6" s="1"/>
  <c r="E90" i="6" s="1"/>
  <c r="E91" i="6" s="1"/>
  <c r="E92" i="6" s="1"/>
  <c r="E93" i="6" s="1"/>
  <c r="E94" i="6" s="1"/>
  <c r="E95" i="6" s="1"/>
  <c r="E96" i="6" s="1"/>
  <c r="E97" i="6" s="1"/>
  <c r="E98" i="6" s="1"/>
  <c r="E99" i="6" s="1"/>
  <c r="E100" i="6" s="1"/>
  <c r="E101" i="6" s="1"/>
  <c r="E102" i="6" s="1"/>
  <c r="E103" i="6" s="1"/>
  <c r="E104" i="6" s="1"/>
  <c r="E105" i="6" s="1"/>
  <c r="E106" i="6" s="1"/>
  <c r="E107" i="6" s="1"/>
  <c r="E108" i="6" s="1"/>
  <c r="E109" i="6" s="1"/>
  <c r="E110" i="6" s="1"/>
  <c r="E111" i="6" s="1"/>
  <c r="E112" i="6" s="1"/>
  <c r="E113" i="6" s="1"/>
  <c r="E114" i="6" s="1"/>
  <c r="E115" i="6" s="1"/>
  <c r="E116" i="6" s="1"/>
  <c r="E117" i="6" s="1"/>
  <c r="E118" i="6" s="1"/>
  <c r="E119" i="6" s="1"/>
  <c r="E120" i="6" s="1"/>
  <c r="E121" i="6" s="1"/>
  <c r="E122" i="6" s="1"/>
  <c r="E123" i="6" s="1"/>
  <c r="E6" i="6"/>
  <c r="F5" i="6" a="1"/>
  <c r="L5" i="6"/>
  <c r="F5" i="6" l="1"/>
  <c r="F17" i="6"/>
  <c r="F29" i="6"/>
  <c r="F41" i="6"/>
  <c r="F53" i="6"/>
  <c r="F65" i="6"/>
  <c r="F77" i="6"/>
  <c r="F89" i="6"/>
  <c r="F101" i="6"/>
  <c r="F113" i="6"/>
  <c r="F6" i="6"/>
  <c r="F18" i="6"/>
  <c r="F30" i="6"/>
  <c r="F42" i="6"/>
  <c r="F54" i="6"/>
  <c r="F66" i="6"/>
  <c r="F78" i="6"/>
  <c r="F90" i="6"/>
  <c r="F102" i="6"/>
  <c r="F114" i="6"/>
  <c r="F20" i="6"/>
  <c r="F32" i="6"/>
  <c r="F44" i="6"/>
  <c r="F68" i="6"/>
  <c r="F92" i="6"/>
  <c r="F116" i="6"/>
  <c r="F9" i="6"/>
  <c r="F45" i="6"/>
  <c r="F69" i="6"/>
  <c r="F81" i="6"/>
  <c r="F93" i="6"/>
  <c r="F117" i="6"/>
  <c r="F10" i="6"/>
  <c r="F34" i="6"/>
  <c r="F58" i="6"/>
  <c r="F82" i="6"/>
  <c r="F106" i="6"/>
  <c r="F11" i="6"/>
  <c r="F35" i="6"/>
  <c r="F71" i="6"/>
  <c r="F83" i="6"/>
  <c r="F107" i="6"/>
  <c r="F60" i="6"/>
  <c r="F96" i="6"/>
  <c r="F13" i="6"/>
  <c r="F61" i="6"/>
  <c r="F109" i="6"/>
  <c r="F86" i="6"/>
  <c r="F122" i="6"/>
  <c r="F39" i="6"/>
  <c r="F99" i="6"/>
  <c r="F28" i="6"/>
  <c r="F88" i="6"/>
  <c r="F112" i="6"/>
  <c r="F7" i="6"/>
  <c r="F19" i="6"/>
  <c r="F31" i="6"/>
  <c r="F43" i="6"/>
  <c r="F55" i="6"/>
  <c r="F67" i="6"/>
  <c r="F79" i="6"/>
  <c r="F91" i="6"/>
  <c r="F103" i="6"/>
  <c r="F115" i="6"/>
  <c r="F56" i="6"/>
  <c r="F80" i="6"/>
  <c r="F104" i="6"/>
  <c r="F21" i="6"/>
  <c r="F33" i="6"/>
  <c r="F57" i="6"/>
  <c r="F105" i="6"/>
  <c r="F22" i="6"/>
  <c r="F46" i="6"/>
  <c r="F70" i="6"/>
  <c r="F94" i="6"/>
  <c r="F118" i="6"/>
  <c r="F23" i="6"/>
  <c r="F47" i="6"/>
  <c r="F59" i="6"/>
  <c r="F95" i="6"/>
  <c r="F119" i="6"/>
  <c r="F72" i="6"/>
  <c r="F120" i="6"/>
  <c r="F49" i="6"/>
  <c r="F97" i="6"/>
  <c r="F14" i="6"/>
  <c r="F26" i="6"/>
  <c r="F50" i="6"/>
  <c r="F110" i="6"/>
  <c r="F63" i="6"/>
  <c r="F111" i="6"/>
  <c r="F16" i="6"/>
  <c r="F64" i="6"/>
  <c r="F100" i="6"/>
  <c r="F8" i="6"/>
  <c r="F108" i="6"/>
  <c r="F37" i="6"/>
  <c r="F85" i="6"/>
  <c r="F38" i="6"/>
  <c r="F98" i="6"/>
  <c r="F27" i="6"/>
  <c r="F123" i="6"/>
  <c r="F52" i="6"/>
  <c r="F75" i="6"/>
  <c r="F12" i="6"/>
  <c r="F24" i="6"/>
  <c r="F36" i="6"/>
  <c r="F48" i="6"/>
  <c r="F84" i="6"/>
  <c r="F25" i="6"/>
  <c r="F73" i="6"/>
  <c r="F121" i="6"/>
  <c r="F74" i="6"/>
  <c r="F15" i="6"/>
  <c r="F51" i="6"/>
  <c r="F87" i="6"/>
  <c r="F40" i="6"/>
  <c r="F76" i="6"/>
  <c r="F62" i="6"/>
  <c r="L14" i="6"/>
  <c r="I12" i="6"/>
  <c r="L10" i="6"/>
  <c r="I9" i="6"/>
  <c r="L8" i="6"/>
  <c r="I6" i="6"/>
  <c r="I11" i="6"/>
  <c r="I10" i="6"/>
  <c r="I8" i="6"/>
  <c r="I14" i="6"/>
  <c r="L12" i="6"/>
  <c r="I5" i="6"/>
  <c r="L11" i="6"/>
  <c r="L15" i="6"/>
  <c r="I7" i="6"/>
  <c r="L6" i="6"/>
  <c r="I13" i="6"/>
  <c r="L7" i="6"/>
  <c r="L9" i="6"/>
  <c r="L13" i="6"/>
  <c r="N10" i="5" l="1"/>
  <c r="E4" i="5"/>
  <c r="F4" i="5" s="1"/>
  <c r="G4" i="5" s="1"/>
  <c r="H4" i="5" s="1"/>
  <c r="U14" i="4"/>
  <c r="U8" i="4"/>
  <c r="U9" i="4"/>
  <c r="U5" i="4"/>
  <c r="U4" i="4"/>
  <c r="U3" i="4"/>
  <c r="O124" i="4"/>
  <c r="J124" i="4"/>
  <c r="E124" i="4"/>
  <c r="R63" i="4"/>
  <c r="Q26" i="4"/>
  <c r="R26" i="4" s="1"/>
  <c r="Q38" i="4"/>
  <c r="R38" i="4" s="1"/>
  <c r="Q50" i="4"/>
  <c r="R50" i="4" s="1"/>
  <c r="Q86" i="4"/>
  <c r="R86" i="4" s="1"/>
  <c r="Q98" i="4"/>
  <c r="R98" i="4" s="1"/>
  <c r="Q110" i="4"/>
  <c r="R110" i="4" s="1"/>
  <c r="Q122" i="4"/>
  <c r="R122" i="4" s="1"/>
  <c r="P19" i="4"/>
  <c r="Q19" i="4" s="1"/>
  <c r="R19" i="4" s="1"/>
  <c r="P21" i="4"/>
  <c r="Q21" i="4" s="1"/>
  <c r="R21" i="4" s="1"/>
  <c r="P23" i="4"/>
  <c r="Q23" i="4" s="1"/>
  <c r="R23" i="4" s="1"/>
  <c r="P25" i="4"/>
  <c r="Q25" i="4" s="1"/>
  <c r="R25" i="4" s="1"/>
  <c r="P27" i="4"/>
  <c r="Q27" i="4" s="1"/>
  <c r="R27" i="4" s="1"/>
  <c r="P31" i="4"/>
  <c r="Q31" i="4" s="1"/>
  <c r="R31" i="4" s="1"/>
  <c r="P33" i="4"/>
  <c r="Q33" i="4" s="1"/>
  <c r="R33" i="4" s="1"/>
  <c r="P35" i="4"/>
  <c r="Q35" i="4" s="1"/>
  <c r="R35" i="4" s="1"/>
  <c r="P37" i="4"/>
  <c r="Q37" i="4" s="1"/>
  <c r="R37" i="4" s="1"/>
  <c r="P39" i="4"/>
  <c r="Q39" i="4" s="1"/>
  <c r="R39" i="4" s="1"/>
  <c r="P43" i="4"/>
  <c r="Q43" i="4" s="1"/>
  <c r="R43" i="4" s="1"/>
  <c r="P45" i="4"/>
  <c r="Q45" i="4" s="1"/>
  <c r="R45" i="4" s="1"/>
  <c r="P47" i="4"/>
  <c r="Q47" i="4" s="1"/>
  <c r="R47" i="4" s="1"/>
  <c r="P49" i="4"/>
  <c r="Q49" i="4" s="1"/>
  <c r="R49" i="4" s="1"/>
  <c r="P51" i="4"/>
  <c r="Q51" i="4" s="1"/>
  <c r="R51" i="4" s="1"/>
  <c r="P55" i="4"/>
  <c r="Q55" i="4" s="1"/>
  <c r="R55" i="4" s="1"/>
  <c r="P57" i="4"/>
  <c r="Q57" i="4" s="1"/>
  <c r="R57" i="4" s="1"/>
  <c r="P59" i="4"/>
  <c r="Q59" i="4" s="1"/>
  <c r="R59" i="4" s="1"/>
  <c r="P61" i="4"/>
  <c r="Q61" i="4" s="1"/>
  <c r="R61" i="4" s="1"/>
  <c r="P63" i="4"/>
  <c r="Q63" i="4" s="1"/>
  <c r="P67" i="4"/>
  <c r="Q67" i="4" s="1"/>
  <c r="R67" i="4" s="1"/>
  <c r="P69" i="4"/>
  <c r="Q69" i="4" s="1"/>
  <c r="R69" i="4" s="1"/>
  <c r="P71" i="4"/>
  <c r="Q71" i="4" s="1"/>
  <c r="R71" i="4" s="1"/>
  <c r="P73" i="4"/>
  <c r="Q73" i="4" s="1"/>
  <c r="R73" i="4" s="1"/>
  <c r="P75" i="4"/>
  <c r="Q75" i="4" s="1"/>
  <c r="R75" i="4" s="1"/>
  <c r="P79" i="4"/>
  <c r="Q79" i="4" s="1"/>
  <c r="R79" i="4" s="1"/>
  <c r="P81" i="4"/>
  <c r="Q81" i="4" s="1"/>
  <c r="R81" i="4" s="1"/>
  <c r="P83" i="4"/>
  <c r="Q83" i="4" s="1"/>
  <c r="R83" i="4" s="1"/>
  <c r="P85" i="4"/>
  <c r="Q85" i="4" s="1"/>
  <c r="R85" i="4" s="1"/>
  <c r="P87" i="4"/>
  <c r="Q87" i="4" s="1"/>
  <c r="R87" i="4" s="1"/>
  <c r="P91" i="4"/>
  <c r="Q91" i="4" s="1"/>
  <c r="R91" i="4" s="1"/>
  <c r="P93" i="4"/>
  <c r="Q93" i="4" s="1"/>
  <c r="R93" i="4" s="1"/>
  <c r="P95" i="4"/>
  <c r="Q95" i="4" s="1"/>
  <c r="R95" i="4" s="1"/>
  <c r="P97" i="4"/>
  <c r="Q97" i="4" s="1"/>
  <c r="R97" i="4" s="1"/>
  <c r="P99" i="4"/>
  <c r="Q99" i="4" s="1"/>
  <c r="R99" i="4" s="1"/>
  <c r="P103" i="4"/>
  <c r="Q103" i="4" s="1"/>
  <c r="R103" i="4" s="1"/>
  <c r="P105" i="4"/>
  <c r="Q105" i="4" s="1"/>
  <c r="R105" i="4" s="1"/>
  <c r="P107" i="4"/>
  <c r="Q107" i="4" s="1"/>
  <c r="R107" i="4" s="1"/>
  <c r="P109" i="4"/>
  <c r="Q109" i="4" s="1"/>
  <c r="R109" i="4" s="1"/>
  <c r="P111" i="4"/>
  <c r="Q111" i="4" s="1"/>
  <c r="R111" i="4" s="1"/>
  <c r="P115" i="4"/>
  <c r="Q115" i="4" s="1"/>
  <c r="R115" i="4" s="1"/>
  <c r="P117" i="4"/>
  <c r="Q117" i="4" s="1"/>
  <c r="R117" i="4" s="1"/>
  <c r="P119" i="4"/>
  <c r="Q119" i="4" s="1"/>
  <c r="R119" i="4" s="1"/>
  <c r="P121" i="4"/>
  <c r="Q121" i="4" s="1"/>
  <c r="R121" i="4" s="1"/>
  <c r="P123" i="4"/>
  <c r="Q123" i="4" s="1"/>
  <c r="R123" i="4" s="1"/>
  <c r="O16" i="4"/>
  <c r="P16" i="4" s="1"/>
  <c r="Q16" i="4" s="1"/>
  <c r="R16" i="4" s="1"/>
  <c r="O17" i="4"/>
  <c r="P17" i="4" s="1"/>
  <c r="Q17" i="4" s="1"/>
  <c r="R17" i="4" s="1"/>
  <c r="O18" i="4"/>
  <c r="P18" i="4" s="1"/>
  <c r="Q18" i="4" s="1"/>
  <c r="R18" i="4" s="1"/>
  <c r="O19" i="4"/>
  <c r="O20" i="4"/>
  <c r="P20" i="4" s="1"/>
  <c r="Q20" i="4" s="1"/>
  <c r="R20" i="4" s="1"/>
  <c r="O21" i="4"/>
  <c r="O22" i="4"/>
  <c r="P22" i="4" s="1"/>
  <c r="Q22" i="4" s="1"/>
  <c r="R22" i="4" s="1"/>
  <c r="O23" i="4"/>
  <c r="O24" i="4"/>
  <c r="P24" i="4" s="1"/>
  <c r="Q24" i="4" s="1"/>
  <c r="R24" i="4" s="1"/>
  <c r="O25" i="4"/>
  <c r="O26" i="4"/>
  <c r="P26" i="4" s="1"/>
  <c r="O27" i="4"/>
  <c r="O28" i="4"/>
  <c r="P28" i="4" s="1"/>
  <c r="Q28" i="4" s="1"/>
  <c r="R28" i="4" s="1"/>
  <c r="O29" i="4"/>
  <c r="P29" i="4" s="1"/>
  <c r="Q29" i="4" s="1"/>
  <c r="R29" i="4" s="1"/>
  <c r="O30" i="4"/>
  <c r="P30" i="4" s="1"/>
  <c r="Q30" i="4" s="1"/>
  <c r="R30" i="4" s="1"/>
  <c r="O31" i="4"/>
  <c r="O32" i="4"/>
  <c r="P32" i="4" s="1"/>
  <c r="Q32" i="4" s="1"/>
  <c r="R32" i="4" s="1"/>
  <c r="O33" i="4"/>
  <c r="O34" i="4"/>
  <c r="P34" i="4" s="1"/>
  <c r="Q34" i="4" s="1"/>
  <c r="R34" i="4" s="1"/>
  <c r="O35" i="4"/>
  <c r="O36" i="4"/>
  <c r="P36" i="4" s="1"/>
  <c r="Q36" i="4" s="1"/>
  <c r="R36" i="4" s="1"/>
  <c r="O37" i="4"/>
  <c r="O38" i="4"/>
  <c r="P38" i="4" s="1"/>
  <c r="O39" i="4"/>
  <c r="O40" i="4"/>
  <c r="P40" i="4" s="1"/>
  <c r="Q40" i="4" s="1"/>
  <c r="R40" i="4" s="1"/>
  <c r="O41" i="4"/>
  <c r="P41" i="4" s="1"/>
  <c r="Q41" i="4" s="1"/>
  <c r="R41" i="4" s="1"/>
  <c r="O42" i="4"/>
  <c r="P42" i="4" s="1"/>
  <c r="Q42" i="4" s="1"/>
  <c r="R42" i="4" s="1"/>
  <c r="O43" i="4"/>
  <c r="O44" i="4"/>
  <c r="P44" i="4" s="1"/>
  <c r="Q44" i="4" s="1"/>
  <c r="R44" i="4" s="1"/>
  <c r="O45" i="4"/>
  <c r="O46" i="4"/>
  <c r="P46" i="4" s="1"/>
  <c r="Q46" i="4" s="1"/>
  <c r="R46" i="4" s="1"/>
  <c r="O47" i="4"/>
  <c r="O48" i="4"/>
  <c r="P48" i="4" s="1"/>
  <c r="Q48" i="4" s="1"/>
  <c r="R48" i="4" s="1"/>
  <c r="O49" i="4"/>
  <c r="O50" i="4"/>
  <c r="P50" i="4" s="1"/>
  <c r="O51" i="4"/>
  <c r="O52" i="4"/>
  <c r="P52" i="4" s="1"/>
  <c r="Q52" i="4" s="1"/>
  <c r="R52" i="4" s="1"/>
  <c r="O53" i="4"/>
  <c r="P53" i="4" s="1"/>
  <c r="Q53" i="4" s="1"/>
  <c r="R53" i="4" s="1"/>
  <c r="O54" i="4"/>
  <c r="P54" i="4" s="1"/>
  <c r="Q54" i="4" s="1"/>
  <c r="R54" i="4" s="1"/>
  <c r="O55" i="4"/>
  <c r="O56" i="4"/>
  <c r="P56" i="4" s="1"/>
  <c r="Q56" i="4" s="1"/>
  <c r="R56" i="4" s="1"/>
  <c r="O57" i="4"/>
  <c r="O58" i="4"/>
  <c r="P58" i="4" s="1"/>
  <c r="Q58" i="4" s="1"/>
  <c r="R58" i="4" s="1"/>
  <c r="O59" i="4"/>
  <c r="O60" i="4"/>
  <c r="P60" i="4" s="1"/>
  <c r="Q60" i="4" s="1"/>
  <c r="R60" i="4" s="1"/>
  <c r="O61" i="4"/>
  <c r="O62" i="4"/>
  <c r="P62" i="4" s="1"/>
  <c r="Q62" i="4" s="1"/>
  <c r="R62" i="4" s="1"/>
  <c r="O63" i="4"/>
  <c r="O64" i="4"/>
  <c r="P64" i="4" s="1"/>
  <c r="Q64" i="4" s="1"/>
  <c r="R64" i="4" s="1"/>
  <c r="O65" i="4"/>
  <c r="P65" i="4" s="1"/>
  <c r="Q65" i="4" s="1"/>
  <c r="R65" i="4" s="1"/>
  <c r="O66" i="4"/>
  <c r="P66" i="4" s="1"/>
  <c r="Q66" i="4" s="1"/>
  <c r="R66" i="4" s="1"/>
  <c r="O67" i="4"/>
  <c r="O68" i="4"/>
  <c r="P68" i="4" s="1"/>
  <c r="Q68" i="4" s="1"/>
  <c r="R68" i="4" s="1"/>
  <c r="O69" i="4"/>
  <c r="O70" i="4"/>
  <c r="P70" i="4" s="1"/>
  <c r="Q70" i="4" s="1"/>
  <c r="R70" i="4" s="1"/>
  <c r="O71" i="4"/>
  <c r="O72" i="4"/>
  <c r="P72" i="4" s="1"/>
  <c r="Q72" i="4" s="1"/>
  <c r="R72" i="4" s="1"/>
  <c r="O73" i="4"/>
  <c r="O74" i="4"/>
  <c r="P74" i="4" s="1"/>
  <c r="Q74" i="4" s="1"/>
  <c r="R74" i="4" s="1"/>
  <c r="O75" i="4"/>
  <c r="O76" i="4"/>
  <c r="P76" i="4" s="1"/>
  <c r="Q76" i="4" s="1"/>
  <c r="R76" i="4" s="1"/>
  <c r="O77" i="4"/>
  <c r="P77" i="4" s="1"/>
  <c r="Q77" i="4" s="1"/>
  <c r="R77" i="4" s="1"/>
  <c r="O78" i="4"/>
  <c r="P78" i="4" s="1"/>
  <c r="Q78" i="4" s="1"/>
  <c r="R78" i="4" s="1"/>
  <c r="O79" i="4"/>
  <c r="O80" i="4"/>
  <c r="P80" i="4" s="1"/>
  <c r="Q80" i="4" s="1"/>
  <c r="R80" i="4" s="1"/>
  <c r="O81" i="4"/>
  <c r="O82" i="4"/>
  <c r="P82" i="4" s="1"/>
  <c r="Q82" i="4" s="1"/>
  <c r="R82" i="4" s="1"/>
  <c r="O83" i="4"/>
  <c r="O84" i="4"/>
  <c r="P84" i="4" s="1"/>
  <c r="Q84" i="4" s="1"/>
  <c r="R84" i="4" s="1"/>
  <c r="O85" i="4"/>
  <c r="O86" i="4"/>
  <c r="P86" i="4" s="1"/>
  <c r="O87" i="4"/>
  <c r="O88" i="4"/>
  <c r="P88" i="4" s="1"/>
  <c r="Q88" i="4" s="1"/>
  <c r="R88" i="4" s="1"/>
  <c r="O89" i="4"/>
  <c r="P89" i="4" s="1"/>
  <c r="Q89" i="4" s="1"/>
  <c r="R89" i="4" s="1"/>
  <c r="O90" i="4"/>
  <c r="P90" i="4" s="1"/>
  <c r="Q90" i="4" s="1"/>
  <c r="R90" i="4" s="1"/>
  <c r="O91" i="4"/>
  <c r="O92" i="4"/>
  <c r="P92" i="4" s="1"/>
  <c r="Q92" i="4" s="1"/>
  <c r="R92" i="4" s="1"/>
  <c r="O93" i="4"/>
  <c r="O94" i="4"/>
  <c r="P94" i="4" s="1"/>
  <c r="Q94" i="4" s="1"/>
  <c r="R94" i="4" s="1"/>
  <c r="O95" i="4"/>
  <c r="O96" i="4"/>
  <c r="P96" i="4" s="1"/>
  <c r="Q96" i="4" s="1"/>
  <c r="R96" i="4" s="1"/>
  <c r="O97" i="4"/>
  <c r="O98" i="4"/>
  <c r="P98" i="4" s="1"/>
  <c r="O99" i="4"/>
  <c r="O100" i="4"/>
  <c r="P100" i="4" s="1"/>
  <c r="Q100" i="4" s="1"/>
  <c r="R100" i="4" s="1"/>
  <c r="O101" i="4"/>
  <c r="P101" i="4" s="1"/>
  <c r="Q101" i="4" s="1"/>
  <c r="R101" i="4" s="1"/>
  <c r="O102" i="4"/>
  <c r="P102" i="4" s="1"/>
  <c r="Q102" i="4" s="1"/>
  <c r="R102" i="4" s="1"/>
  <c r="O103" i="4"/>
  <c r="O104" i="4"/>
  <c r="P104" i="4" s="1"/>
  <c r="Q104" i="4" s="1"/>
  <c r="R104" i="4" s="1"/>
  <c r="O105" i="4"/>
  <c r="O106" i="4"/>
  <c r="P106" i="4" s="1"/>
  <c r="Q106" i="4" s="1"/>
  <c r="R106" i="4" s="1"/>
  <c r="O107" i="4"/>
  <c r="O108" i="4"/>
  <c r="P108" i="4" s="1"/>
  <c r="Q108" i="4" s="1"/>
  <c r="R108" i="4" s="1"/>
  <c r="O109" i="4"/>
  <c r="O110" i="4"/>
  <c r="P110" i="4" s="1"/>
  <c r="O111" i="4"/>
  <c r="O112" i="4"/>
  <c r="P112" i="4" s="1"/>
  <c r="Q112" i="4" s="1"/>
  <c r="R112" i="4" s="1"/>
  <c r="O113" i="4"/>
  <c r="P113" i="4" s="1"/>
  <c r="Q113" i="4" s="1"/>
  <c r="R113" i="4" s="1"/>
  <c r="O114" i="4"/>
  <c r="P114" i="4" s="1"/>
  <c r="Q114" i="4" s="1"/>
  <c r="R114" i="4" s="1"/>
  <c r="O115" i="4"/>
  <c r="O116" i="4"/>
  <c r="P116" i="4" s="1"/>
  <c r="Q116" i="4" s="1"/>
  <c r="R116" i="4" s="1"/>
  <c r="O117" i="4"/>
  <c r="O118" i="4"/>
  <c r="P118" i="4" s="1"/>
  <c r="Q118" i="4" s="1"/>
  <c r="R118" i="4" s="1"/>
  <c r="O119" i="4"/>
  <c r="O120" i="4"/>
  <c r="P120" i="4" s="1"/>
  <c r="Q120" i="4" s="1"/>
  <c r="R120" i="4" s="1"/>
  <c r="O121" i="4"/>
  <c r="O122" i="4"/>
  <c r="P122" i="4" s="1"/>
  <c r="O123" i="4"/>
  <c r="O15" i="4"/>
  <c r="P15" i="4" s="1"/>
  <c r="Q15" i="4" s="1"/>
  <c r="R15" i="4" s="1"/>
  <c r="M13" i="4"/>
  <c r="M25" i="4"/>
  <c r="M49" i="4"/>
  <c r="M73" i="4"/>
  <c r="M97" i="4"/>
  <c r="L72" i="4"/>
  <c r="M72" i="4" s="1"/>
  <c r="L84" i="4"/>
  <c r="M84" i="4" s="1"/>
  <c r="L96" i="4"/>
  <c r="M96" i="4" s="1"/>
  <c r="K8" i="4"/>
  <c r="L8" i="4" s="1"/>
  <c r="M8" i="4" s="1"/>
  <c r="K11" i="4"/>
  <c r="L11" i="4" s="1"/>
  <c r="M11" i="4" s="1"/>
  <c r="K13" i="4"/>
  <c r="L13" i="4" s="1"/>
  <c r="K15" i="4"/>
  <c r="L15" i="4" s="1"/>
  <c r="M15" i="4" s="1"/>
  <c r="K20" i="4"/>
  <c r="L20" i="4" s="1"/>
  <c r="M20" i="4" s="1"/>
  <c r="K21" i="4"/>
  <c r="L21" i="4" s="1"/>
  <c r="M21" i="4" s="1"/>
  <c r="K23" i="4"/>
  <c r="L23" i="4" s="1"/>
  <c r="M23" i="4" s="1"/>
  <c r="K25" i="4"/>
  <c r="L25" i="4" s="1"/>
  <c r="K27" i="4"/>
  <c r="L27" i="4" s="1"/>
  <c r="M27" i="4" s="1"/>
  <c r="K32" i="4"/>
  <c r="L32" i="4" s="1"/>
  <c r="M32" i="4" s="1"/>
  <c r="K35" i="4"/>
  <c r="L35" i="4" s="1"/>
  <c r="M35" i="4" s="1"/>
  <c r="K37" i="4"/>
  <c r="L37" i="4" s="1"/>
  <c r="M37" i="4" s="1"/>
  <c r="K44" i="4"/>
  <c r="L44" i="4" s="1"/>
  <c r="M44" i="4" s="1"/>
  <c r="K45" i="4"/>
  <c r="L45" i="4" s="1"/>
  <c r="M45" i="4" s="1"/>
  <c r="K47" i="4"/>
  <c r="L47" i="4" s="1"/>
  <c r="M47" i="4" s="1"/>
  <c r="K49" i="4"/>
  <c r="L49" i="4" s="1"/>
  <c r="K51" i="4"/>
  <c r="L51" i="4" s="1"/>
  <c r="M51" i="4" s="1"/>
  <c r="K56" i="4"/>
  <c r="L56" i="4" s="1"/>
  <c r="M56" i="4" s="1"/>
  <c r="K59" i="4"/>
  <c r="L59" i="4" s="1"/>
  <c r="M59" i="4" s="1"/>
  <c r="K61" i="4"/>
  <c r="L61" i="4" s="1"/>
  <c r="M61" i="4" s="1"/>
  <c r="K63" i="4"/>
  <c r="L63" i="4" s="1"/>
  <c r="M63" i="4" s="1"/>
  <c r="K64" i="4"/>
  <c r="L64" i="4" s="1"/>
  <c r="M64" i="4" s="1"/>
  <c r="K68" i="4"/>
  <c r="L68" i="4" s="1"/>
  <c r="M68" i="4" s="1"/>
  <c r="K71" i="4"/>
  <c r="L71" i="4" s="1"/>
  <c r="M71" i="4" s="1"/>
  <c r="K73" i="4"/>
  <c r="L73" i="4" s="1"/>
  <c r="K75" i="4"/>
  <c r="L75" i="4" s="1"/>
  <c r="M75" i="4" s="1"/>
  <c r="K80" i="4"/>
  <c r="L80" i="4" s="1"/>
  <c r="M80" i="4" s="1"/>
  <c r="K83" i="4"/>
  <c r="L83" i="4" s="1"/>
  <c r="M83" i="4" s="1"/>
  <c r="K85" i="4"/>
  <c r="L85" i="4" s="1"/>
  <c r="M85" i="4" s="1"/>
  <c r="K86" i="4"/>
  <c r="L86" i="4" s="1"/>
  <c r="M86" i="4" s="1"/>
  <c r="K92" i="4"/>
  <c r="L92" i="4" s="1"/>
  <c r="M92" i="4" s="1"/>
  <c r="K95" i="4"/>
  <c r="L95" i="4" s="1"/>
  <c r="M95" i="4" s="1"/>
  <c r="K97" i="4"/>
  <c r="L97" i="4" s="1"/>
  <c r="K99" i="4"/>
  <c r="L99" i="4" s="1"/>
  <c r="M99" i="4" s="1"/>
  <c r="K104" i="4"/>
  <c r="L104" i="4" s="1"/>
  <c r="M104" i="4" s="1"/>
  <c r="K107" i="4"/>
  <c r="L107" i="4" s="1"/>
  <c r="M107" i="4" s="1"/>
  <c r="K109" i="4"/>
  <c r="L109" i="4" s="1"/>
  <c r="M109" i="4" s="1"/>
  <c r="K111" i="4"/>
  <c r="L111" i="4" s="1"/>
  <c r="M111" i="4" s="1"/>
  <c r="K116" i="4"/>
  <c r="L116" i="4" s="1"/>
  <c r="M116" i="4" s="1"/>
  <c r="K119" i="4"/>
  <c r="L119" i="4" s="1"/>
  <c r="M119" i="4" s="1"/>
  <c r="K121" i="4"/>
  <c r="L121" i="4" s="1"/>
  <c r="M121" i="4" s="1"/>
  <c r="K123" i="4"/>
  <c r="L123" i="4" s="1"/>
  <c r="M123" i="4" s="1"/>
  <c r="J6" i="4"/>
  <c r="K6" i="4" s="1"/>
  <c r="L6" i="4" s="1"/>
  <c r="M6" i="4" s="1"/>
  <c r="J7" i="4"/>
  <c r="K7" i="4" s="1"/>
  <c r="L7" i="4" s="1"/>
  <c r="M7" i="4" s="1"/>
  <c r="J8" i="4"/>
  <c r="J9" i="4"/>
  <c r="K9" i="4" s="1"/>
  <c r="L9" i="4" s="1"/>
  <c r="M9" i="4" s="1"/>
  <c r="J10" i="4"/>
  <c r="K10" i="4" s="1"/>
  <c r="L10" i="4" s="1"/>
  <c r="M10" i="4" s="1"/>
  <c r="J11" i="4"/>
  <c r="J12" i="4"/>
  <c r="K12" i="4" s="1"/>
  <c r="L12" i="4" s="1"/>
  <c r="M12" i="4" s="1"/>
  <c r="J13" i="4"/>
  <c r="J14" i="4"/>
  <c r="K14" i="4" s="1"/>
  <c r="L14" i="4" s="1"/>
  <c r="M14" i="4" s="1"/>
  <c r="J15" i="4"/>
  <c r="J16" i="4"/>
  <c r="K16" i="4" s="1"/>
  <c r="L16" i="4" s="1"/>
  <c r="M16" i="4" s="1"/>
  <c r="J17" i="4"/>
  <c r="K17" i="4" s="1"/>
  <c r="L17" i="4" s="1"/>
  <c r="M17" i="4" s="1"/>
  <c r="J18" i="4"/>
  <c r="K18" i="4" s="1"/>
  <c r="L18" i="4" s="1"/>
  <c r="M18" i="4" s="1"/>
  <c r="J19" i="4"/>
  <c r="K19" i="4" s="1"/>
  <c r="L19" i="4" s="1"/>
  <c r="M19" i="4" s="1"/>
  <c r="J20" i="4"/>
  <c r="J21" i="4"/>
  <c r="J22" i="4"/>
  <c r="K22" i="4" s="1"/>
  <c r="L22" i="4" s="1"/>
  <c r="M22" i="4" s="1"/>
  <c r="J23" i="4"/>
  <c r="J24" i="4"/>
  <c r="K24" i="4" s="1"/>
  <c r="L24" i="4" s="1"/>
  <c r="M24" i="4" s="1"/>
  <c r="J25" i="4"/>
  <c r="J26" i="4"/>
  <c r="K26" i="4" s="1"/>
  <c r="L26" i="4" s="1"/>
  <c r="M26" i="4" s="1"/>
  <c r="J27" i="4"/>
  <c r="J28" i="4"/>
  <c r="K28" i="4" s="1"/>
  <c r="L28" i="4" s="1"/>
  <c r="M28" i="4" s="1"/>
  <c r="J29" i="4"/>
  <c r="K29" i="4" s="1"/>
  <c r="L29" i="4" s="1"/>
  <c r="M29" i="4" s="1"/>
  <c r="J30" i="4"/>
  <c r="K30" i="4" s="1"/>
  <c r="L30" i="4" s="1"/>
  <c r="M30" i="4" s="1"/>
  <c r="J31" i="4"/>
  <c r="K31" i="4" s="1"/>
  <c r="L31" i="4" s="1"/>
  <c r="M31" i="4" s="1"/>
  <c r="J32" i="4"/>
  <c r="J33" i="4"/>
  <c r="K33" i="4" s="1"/>
  <c r="L33" i="4" s="1"/>
  <c r="M33" i="4" s="1"/>
  <c r="J34" i="4"/>
  <c r="K34" i="4" s="1"/>
  <c r="L34" i="4" s="1"/>
  <c r="M34" i="4" s="1"/>
  <c r="J35" i="4"/>
  <c r="J36" i="4"/>
  <c r="K36" i="4" s="1"/>
  <c r="L36" i="4" s="1"/>
  <c r="M36" i="4" s="1"/>
  <c r="J37" i="4"/>
  <c r="J38" i="4"/>
  <c r="K38" i="4" s="1"/>
  <c r="L38" i="4" s="1"/>
  <c r="M38" i="4" s="1"/>
  <c r="J39" i="4"/>
  <c r="K39" i="4" s="1"/>
  <c r="L39" i="4" s="1"/>
  <c r="M39" i="4" s="1"/>
  <c r="J40" i="4"/>
  <c r="K40" i="4" s="1"/>
  <c r="L40" i="4" s="1"/>
  <c r="M40" i="4" s="1"/>
  <c r="J41" i="4"/>
  <c r="K41" i="4" s="1"/>
  <c r="L41" i="4" s="1"/>
  <c r="M41" i="4" s="1"/>
  <c r="J42" i="4"/>
  <c r="K42" i="4" s="1"/>
  <c r="L42" i="4" s="1"/>
  <c r="M42" i="4" s="1"/>
  <c r="J43" i="4"/>
  <c r="K43" i="4" s="1"/>
  <c r="L43" i="4" s="1"/>
  <c r="M43" i="4" s="1"/>
  <c r="J44" i="4"/>
  <c r="J45" i="4"/>
  <c r="J46" i="4"/>
  <c r="K46" i="4" s="1"/>
  <c r="L46" i="4" s="1"/>
  <c r="M46" i="4" s="1"/>
  <c r="J47" i="4"/>
  <c r="J48" i="4"/>
  <c r="K48" i="4" s="1"/>
  <c r="L48" i="4" s="1"/>
  <c r="M48" i="4" s="1"/>
  <c r="J49" i="4"/>
  <c r="J50" i="4"/>
  <c r="K50" i="4" s="1"/>
  <c r="L50" i="4" s="1"/>
  <c r="M50" i="4" s="1"/>
  <c r="J51" i="4"/>
  <c r="J52" i="4"/>
  <c r="K52" i="4" s="1"/>
  <c r="L52" i="4" s="1"/>
  <c r="M52" i="4" s="1"/>
  <c r="J53" i="4"/>
  <c r="K53" i="4" s="1"/>
  <c r="L53" i="4" s="1"/>
  <c r="M53" i="4" s="1"/>
  <c r="J54" i="4"/>
  <c r="K54" i="4" s="1"/>
  <c r="L54" i="4" s="1"/>
  <c r="M54" i="4" s="1"/>
  <c r="J55" i="4"/>
  <c r="K55" i="4" s="1"/>
  <c r="L55" i="4" s="1"/>
  <c r="M55" i="4" s="1"/>
  <c r="J56" i="4"/>
  <c r="J57" i="4"/>
  <c r="K57" i="4" s="1"/>
  <c r="L57" i="4" s="1"/>
  <c r="M57" i="4" s="1"/>
  <c r="J58" i="4"/>
  <c r="K58" i="4" s="1"/>
  <c r="L58" i="4" s="1"/>
  <c r="M58" i="4" s="1"/>
  <c r="J59" i="4"/>
  <c r="J60" i="4"/>
  <c r="K60" i="4" s="1"/>
  <c r="L60" i="4" s="1"/>
  <c r="M60" i="4" s="1"/>
  <c r="J61" i="4"/>
  <c r="J62" i="4"/>
  <c r="K62" i="4" s="1"/>
  <c r="L62" i="4" s="1"/>
  <c r="M62" i="4" s="1"/>
  <c r="J63" i="4"/>
  <c r="J64" i="4"/>
  <c r="J65" i="4"/>
  <c r="K65" i="4" s="1"/>
  <c r="L65" i="4" s="1"/>
  <c r="M65" i="4" s="1"/>
  <c r="J66" i="4"/>
  <c r="K66" i="4" s="1"/>
  <c r="L66" i="4" s="1"/>
  <c r="M66" i="4" s="1"/>
  <c r="J67" i="4"/>
  <c r="K67" i="4" s="1"/>
  <c r="L67" i="4" s="1"/>
  <c r="M67" i="4" s="1"/>
  <c r="J68" i="4"/>
  <c r="J69" i="4"/>
  <c r="K69" i="4" s="1"/>
  <c r="L69" i="4" s="1"/>
  <c r="M69" i="4" s="1"/>
  <c r="J70" i="4"/>
  <c r="K70" i="4" s="1"/>
  <c r="L70" i="4" s="1"/>
  <c r="M70" i="4" s="1"/>
  <c r="J71" i="4"/>
  <c r="J72" i="4"/>
  <c r="K72" i="4" s="1"/>
  <c r="J73" i="4"/>
  <c r="J74" i="4"/>
  <c r="K74" i="4" s="1"/>
  <c r="L74" i="4" s="1"/>
  <c r="M74" i="4" s="1"/>
  <c r="J75" i="4"/>
  <c r="J76" i="4"/>
  <c r="K76" i="4" s="1"/>
  <c r="L76" i="4" s="1"/>
  <c r="M76" i="4" s="1"/>
  <c r="J77" i="4"/>
  <c r="K77" i="4" s="1"/>
  <c r="L77" i="4" s="1"/>
  <c r="M77" i="4" s="1"/>
  <c r="J78" i="4"/>
  <c r="K78" i="4" s="1"/>
  <c r="L78" i="4" s="1"/>
  <c r="M78" i="4" s="1"/>
  <c r="J79" i="4"/>
  <c r="K79" i="4" s="1"/>
  <c r="L79" i="4" s="1"/>
  <c r="M79" i="4" s="1"/>
  <c r="J80" i="4"/>
  <c r="J81" i="4"/>
  <c r="K81" i="4" s="1"/>
  <c r="L81" i="4" s="1"/>
  <c r="M81" i="4" s="1"/>
  <c r="J82" i="4"/>
  <c r="K82" i="4" s="1"/>
  <c r="L82" i="4" s="1"/>
  <c r="M82" i="4" s="1"/>
  <c r="J83" i="4"/>
  <c r="J84" i="4"/>
  <c r="K84" i="4" s="1"/>
  <c r="J85" i="4"/>
  <c r="J86" i="4"/>
  <c r="J87" i="4"/>
  <c r="K87" i="4" s="1"/>
  <c r="L87" i="4" s="1"/>
  <c r="M87" i="4" s="1"/>
  <c r="J88" i="4"/>
  <c r="K88" i="4" s="1"/>
  <c r="L88" i="4" s="1"/>
  <c r="M88" i="4" s="1"/>
  <c r="J89" i="4"/>
  <c r="K89" i="4" s="1"/>
  <c r="L89" i="4" s="1"/>
  <c r="M89" i="4" s="1"/>
  <c r="J90" i="4"/>
  <c r="K90" i="4" s="1"/>
  <c r="L90" i="4" s="1"/>
  <c r="M90" i="4" s="1"/>
  <c r="J91" i="4"/>
  <c r="K91" i="4" s="1"/>
  <c r="L91" i="4" s="1"/>
  <c r="M91" i="4" s="1"/>
  <c r="J92" i="4"/>
  <c r="J93" i="4"/>
  <c r="K93" i="4" s="1"/>
  <c r="L93" i="4" s="1"/>
  <c r="M93" i="4" s="1"/>
  <c r="J94" i="4"/>
  <c r="K94" i="4" s="1"/>
  <c r="L94" i="4" s="1"/>
  <c r="M94" i="4" s="1"/>
  <c r="J95" i="4"/>
  <c r="J96" i="4"/>
  <c r="K96" i="4" s="1"/>
  <c r="J97" i="4"/>
  <c r="J98" i="4"/>
  <c r="K98" i="4" s="1"/>
  <c r="L98" i="4" s="1"/>
  <c r="M98" i="4" s="1"/>
  <c r="J99" i="4"/>
  <c r="J100" i="4"/>
  <c r="K100" i="4" s="1"/>
  <c r="L100" i="4" s="1"/>
  <c r="M100" i="4" s="1"/>
  <c r="J101" i="4"/>
  <c r="K101" i="4" s="1"/>
  <c r="L101" i="4" s="1"/>
  <c r="M101" i="4" s="1"/>
  <c r="J102" i="4"/>
  <c r="K102" i="4" s="1"/>
  <c r="L102" i="4" s="1"/>
  <c r="M102" i="4" s="1"/>
  <c r="J103" i="4"/>
  <c r="K103" i="4" s="1"/>
  <c r="L103" i="4" s="1"/>
  <c r="M103" i="4" s="1"/>
  <c r="J104" i="4"/>
  <c r="J105" i="4"/>
  <c r="K105" i="4" s="1"/>
  <c r="L105" i="4" s="1"/>
  <c r="M105" i="4" s="1"/>
  <c r="J106" i="4"/>
  <c r="K106" i="4" s="1"/>
  <c r="L106" i="4" s="1"/>
  <c r="M106" i="4" s="1"/>
  <c r="J107" i="4"/>
  <c r="J108" i="4"/>
  <c r="K108" i="4" s="1"/>
  <c r="L108" i="4" s="1"/>
  <c r="M108" i="4" s="1"/>
  <c r="J109" i="4"/>
  <c r="J110" i="4"/>
  <c r="K110" i="4" s="1"/>
  <c r="L110" i="4" s="1"/>
  <c r="M110" i="4" s="1"/>
  <c r="J111" i="4"/>
  <c r="J112" i="4"/>
  <c r="K112" i="4" s="1"/>
  <c r="L112" i="4" s="1"/>
  <c r="M112" i="4" s="1"/>
  <c r="J113" i="4"/>
  <c r="K113" i="4" s="1"/>
  <c r="L113" i="4" s="1"/>
  <c r="M113" i="4" s="1"/>
  <c r="J114" i="4"/>
  <c r="K114" i="4" s="1"/>
  <c r="L114" i="4" s="1"/>
  <c r="M114" i="4" s="1"/>
  <c r="J115" i="4"/>
  <c r="K115" i="4" s="1"/>
  <c r="L115" i="4" s="1"/>
  <c r="M115" i="4" s="1"/>
  <c r="J116" i="4"/>
  <c r="J117" i="4"/>
  <c r="K117" i="4" s="1"/>
  <c r="L117" i="4" s="1"/>
  <c r="M117" i="4" s="1"/>
  <c r="J118" i="4"/>
  <c r="K118" i="4" s="1"/>
  <c r="L118" i="4" s="1"/>
  <c r="M118" i="4" s="1"/>
  <c r="J119" i="4"/>
  <c r="J120" i="4"/>
  <c r="K120" i="4" s="1"/>
  <c r="L120" i="4" s="1"/>
  <c r="M120" i="4" s="1"/>
  <c r="J121" i="4"/>
  <c r="J122" i="4"/>
  <c r="K122" i="4" s="1"/>
  <c r="L122" i="4" s="1"/>
  <c r="M122" i="4" s="1"/>
  <c r="J123" i="4"/>
  <c r="J5" i="4"/>
  <c r="K5" i="4" s="1"/>
  <c r="L5" i="4" s="1"/>
  <c r="M5" i="4" s="1"/>
  <c r="H46" i="4"/>
  <c r="H82" i="4"/>
  <c r="G10" i="4"/>
  <c r="H10" i="4" s="1"/>
  <c r="G14" i="4"/>
  <c r="H14" i="4" s="1"/>
  <c r="G16" i="4"/>
  <c r="H16" i="4" s="1"/>
  <c r="G34" i="4"/>
  <c r="H34" i="4" s="1"/>
  <c r="G46" i="4"/>
  <c r="G50" i="4"/>
  <c r="H50" i="4" s="1"/>
  <c r="G52" i="4"/>
  <c r="H52" i="4" s="1"/>
  <c r="G70" i="4"/>
  <c r="H70" i="4" s="1"/>
  <c r="G82" i="4"/>
  <c r="G86" i="4"/>
  <c r="H86" i="4" s="1"/>
  <c r="G88" i="4"/>
  <c r="H88" i="4" s="1"/>
  <c r="F10" i="4"/>
  <c r="F14" i="4"/>
  <c r="F16" i="4"/>
  <c r="F18" i="4"/>
  <c r="G18" i="4" s="1"/>
  <c r="H18" i="4" s="1"/>
  <c r="F21" i="4"/>
  <c r="G21" i="4" s="1"/>
  <c r="H21" i="4" s="1"/>
  <c r="F22" i="4"/>
  <c r="G22" i="4" s="1"/>
  <c r="H22" i="4" s="1"/>
  <c r="F27" i="4"/>
  <c r="G27" i="4" s="1"/>
  <c r="H27" i="4" s="1"/>
  <c r="F34" i="4"/>
  <c r="F38" i="4"/>
  <c r="G38" i="4" s="1"/>
  <c r="H38" i="4" s="1"/>
  <c r="F39" i="4"/>
  <c r="G39" i="4" s="1"/>
  <c r="H39" i="4" s="1"/>
  <c r="F40" i="4"/>
  <c r="G40" i="4" s="1"/>
  <c r="H40" i="4" s="1"/>
  <c r="F46" i="4"/>
  <c r="F50" i="4"/>
  <c r="F52" i="4"/>
  <c r="F54" i="4"/>
  <c r="G54" i="4" s="1"/>
  <c r="H54" i="4" s="1"/>
  <c r="F57" i="4"/>
  <c r="G57" i="4" s="1"/>
  <c r="H57" i="4" s="1"/>
  <c r="F58" i="4"/>
  <c r="G58" i="4" s="1"/>
  <c r="H58" i="4" s="1"/>
  <c r="F63" i="4"/>
  <c r="G63" i="4" s="1"/>
  <c r="H63" i="4" s="1"/>
  <c r="F70" i="4"/>
  <c r="F74" i="4"/>
  <c r="G74" i="4" s="1"/>
  <c r="H74" i="4" s="1"/>
  <c r="F75" i="4"/>
  <c r="G75" i="4" s="1"/>
  <c r="H75" i="4" s="1"/>
  <c r="F76" i="4"/>
  <c r="G76" i="4" s="1"/>
  <c r="H76" i="4" s="1"/>
  <c r="F82" i="4"/>
  <c r="F86" i="4"/>
  <c r="F88" i="4"/>
  <c r="F90" i="4"/>
  <c r="G90" i="4" s="1"/>
  <c r="H90" i="4" s="1"/>
  <c r="F93" i="4"/>
  <c r="G93" i="4" s="1"/>
  <c r="H93" i="4" s="1"/>
  <c r="F94" i="4"/>
  <c r="G94" i="4" s="1"/>
  <c r="H94" i="4" s="1"/>
  <c r="F99" i="4"/>
  <c r="G99" i="4" s="1"/>
  <c r="H99" i="4" s="1"/>
  <c r="E5" i="4"/>
  <c r="F5" i="4" s="1"/>
  <c r="G5" i="4" s="1"/>
  <c r="H5" i="4" s="1"/>
  <c r="E6" i="4"/>
  <c r="F6" i="4" s="1"/>
  <c r="G6" i="4" s="1"/>
  <c r="H6" i="4" s="1"/>
  <c r="E7" i="4"/>
  <c r="F7" i="4" s="1"/>
  <c r="G7" i="4" s="1"/>
  <c r="H7" i="4" s="1"/>
  <c r="E8" i="4"/>
  <c r="F8" i="4" s="1"/>
  <c r="G8" i="4" s="1"/>
  <c r="H8" i="4" s="1"/>
  <c r="E9" i="4"/>
  <c r="F9" i="4" s="1"/>
  <c r="G9" i="4" s="1"/>
  <c r="H9" i="4" s="1"/>
  <c r="E10" i="4"/>
  <c r="E11" i="4"/>
  <c r="F11" i="4" s="1"/>
  <c r="G11" i="4" s="1"/>
  <c r="H11" i="4" s="1"/>
  <c r="E12" i="4"/>
  <c r="F12" i="4" s="1"/>
  <c r="G12" i="4" s="1"/>
  <c r="H12" i="4" s="1"/>
  <c r="E13" i="4"/>
  <c r="F13" i="4" s="1"/>
  <c r="G13" i="4" s="1"/>
  <c r="H13" i="4" s="1"/>
  <c r="E14" i="4"/>
  <c r="E15" i="4"/>
  <c r="F15" i="4" s="1"/>
  <c r="G15" i="4" s="1"/>
  <c r="H15" i="4" s="1"/>
  <c r="E16" i="4"/>
  <c r="E17" i="4"/>
  <c r="F17" i="4" s="1"/>
  <c r="G17" i="4" s="1"/>
  <c r="H17" i="4" s="1"/>
  <c r="E18" i="4"/>
  <c r="E19" i="4"/>
  <c r="F19" i="4" s="1"/>
  <c r="G19" i="4" s="1"/>
  <c r="H19" i="4" s="1"/>
  <c r="E20" i="4"/>
  <c r="F20" i="4" s="1"/>
  <c r="G20" i="4" s="1"/>
  <c r="H20" i="4" s="1"/>
  <c r="E21" i="4"/>
  <c r="E22" i="4"/>
  <c r="E23" i="4"/>
  <c r="F23" i="4" s="1"/>
  <c r="G23" i="4" s="1"/>
  <c r="H23" i="4" s="1"/>
  <c r="E24" i="4"/>
  <c r="F24" i="4" s="1"/>
  <c r="G24" i="4" s="1"/>
  <c r="H24" i="4" s="1"/>
  <c r="E25" i="4"/>
  <c r="F25" i="4" s="1"/>
  <c r="G25" i="4" s="1"/>
  <c r="H25" i="4" s="1"/>
  <c r="E26" i="4"/>
  <c r="F26" i="4" s="1"/>
  <c r="G26" i="4" s="1"/>
  <c r="H26" i="4" s="1"/>
  <c r="E27" i="4"/>
  <c r="E28" i="4"/>
  <c r="F28" i="4" s="1"/>
  <c r="G28" i="4" s="1"/>
  <c r="H28" i="4" s="1"/>
  <c r="E29" i="4"/>
  <c r="F29" i="4" s="1"/>
  <c r="G29" i="4" s="1"/>
  <c r="H29" i="4" s="1"/>
  <c r="E30" i="4"/>
  <c r="F30" i="4" s="1"/>
  <c r="G30" i="4" s="1"/>
  <c r="H30" i="4" s="1"/>
  <c r="E31" i="4"/>
  <c r="F31" i="4" s="1"/>
  <c r="G31" i="4" s="1"/>
  <c r="H31" i="4" s="1"/>
  <c r="E32" i="4"/>
  <c r="F32" i="4" s="1"/>
  <c r="G32" i="4" s="1"/>
  <c r="H32" i="4" s="1"/>
  <c r="E33" i="4"/>
  <c r="F33" i="4" s="1"/>
  <c r="G33" i="4" s="1"/>
  <c r="H33" i="4" s="1"/>
  <c r="E34" i="4"/>
  <c r="E35" i="4"/>
  <c r="F35" i="4" s="1"/>
  <c r="G35" i="4" s="1"/>
  <c r="H35" i="4" s="1"/>
  <c r="E36" i="4"/>
  <c r="F36" i="4" s="1"/>
  <c r="G36" i="4" s="1"/>
  <c r="H36" i="4" s="1"/>
  <c r="E37" i="4"/>
  <c r="F37" i="4" s="1"/>
  <c r="G37" i="4" s="1"/>
  <c r="H37" i="4" s="1"/>
  <c r="E38" i="4"/>
  <c r="E39" i="4"/>
  <c r="E40" i="4"/>
  <c r="E41" i="4"/>
  <c r="F41" i="4" s="1"/>
  <c r="G41" i="4" s="1"/>
  <c r="H41" i="4" s="1"/>
  <c r="E42" i="4"/>
  <c r="F42" i="4" s="1"/>
  <c r="G42" i="4" s="1"/>
  <c r="H42" i="4" s="1"/>
  <c r="E43" i="4"/>
  <c r="F43" i="4" s="1"/>
  <c r="G43" i="4" s="1"/>
  <c r="H43" i="4" s="1"/>
  <c r="E44" i="4"/>
  <c r="F44" i="4" s="1"/>
  <c r="G44" i="4" s="1"/>
  <c r="H44" i="4" s="1"/>
  <c r="E45" i="4"/>
  <c r="F45" i="4" s="1"/>
  <c r="G45" i="4" s="1"/>
  <c r="H45" i="4" s="1"/>
  <c r="E46" i="4"/>
  <c r="E47" i="4"/>
  <c r="F47" i="4" s="1"/>
  <c r="G47" i="4" s="1"/>
  <c r="H47" i="4" s="1"/>
  <c r="E48" i="4"/>
  <c r="F48" i="4" s="1"/>
  <c r="G48" i="4" s="1"/>
  <c r="H48" i="4" s="1"/>
  <c r="E49" i="4"/>
  <c r="F49" i="4" s="1"/>
  <c r="G49" i="4" s="1"/>
  <c r="H49" i="4" s="1"/>
  <c r="E50" i="4"/>
  <c r="E51" i="4"/>
  <c r="F51" i="4" s="1"/>
  <c r="G51" i="4" s="1"/>
  <c r="H51" i="4" s="1"/>
  <c r="E52" i="4"/>
  <c r="E53" i="4"/>
  <c r="F53" i="4" s="1"/>
  <c r="G53" i="4" s="1"/>
  <c r="H53" i="4" s="1"/>
  <c r="E54" i="4"/>
  <c r="E55" i="4"/>
  <c r="F55" i="4" s="1"/>
  <c r="G55" i="4" s="1"/>
  <c r="H55" i="4" s="1"/>
  <c r="E56" i="4"/>
  <c r="F56" i="4" s="1"/>
  <c r="G56" i="4" s="1"/>
  <c r="H56" i="4" s="1"/>
  <c r="E57" i="4"/>
  <c r="E58" i="4"/>
  <c r="E59" i="4"/>
  <c r="F59" i="4" s="1"/>
  <c r="G59" i="4" s="1"/>
  <c r="H59" i="4" s="1"/>
  <c r="E60" i="4"/>
  <c r="F60" i="4" s="1"/>
  <c r="G60" i="4" s="1"/>
  <c r="H60" i="4" s="1"/>
  <c r="E61" i="4"/>
  <c r="F61" i="4" s="1"/>
  <c r="G61" i="4" s="1"/>
  <c r="H61" i="4" s="1"/>
  <c r="E62" i="4"/>
  <c r="F62" i="4" s="1"/>
  <c r="G62" i="4" s="1"/>
  <c r="H62" i="4" s="1"/>
  <c r="E63" i="4"/>
  <c r="E64" i="4"/>
  <c r="F64" i="4" s="1"/>
  <c r="G64" i="4" s="1"/>
  <c r="H64" i="4" s="1"/>
  <c r="E65" i="4"/>
  <c r="F65" i="4" s="1"/>
  <c r="G65" i="4" s="1"/>
  <c r="H65" i="4" s="1"/>
  <c r="E66" i="4"/>
  <c r="F66" i="4" s="1"/>
  <c r="G66" i="4" s="1"/>
  <c r="H66" i="4" s="1"/>
  <c r="E67" i="4"/>
  <c r="F67" i="4" s="1"/>
  <c r="G67" i="4" s="1"/>
  <c r="H67" i="4" s="1"/>
  <c r="E68" i="4"/>
  <c r="F68" i="4" s="1"/>
  <c r="G68" i="4" s="1"/>
  <c r="H68" i="4" s="1"/>
  <c r="E69" i="4"/>
  <c r="F69" i="4" s="1"/>
  <c r="G69" i="4" s="1"/>
  <c r="H69" i="4" s="1"/>
  <c r="E70" i="4"/>
  <c r="E71" i="4"/>
  <c r="F71" i="4" s="1"/>
  <c r="G71" i="4" s="1"/>
  <c r="H71" i="4" s="1"/>
  <c r="E72" i="4"/>
  <c r="F72" i="4" s="1"/>
  <c r="G72" i="4" s="1"/>
  <c r="H72" i="4" s="1"/>
  <c r="E73" i="4"/>
  <c r="F73" i="4" s="1"/>
  <c r="G73" i="4" s="1"/>
  <c r="H73" i="4" s="1"/>
  <c r="E74" i="4"/>
  <c r="E75" i="4"/>
  <c r="E76" i="4"/>
  <c r="E77" i="4"/>
  <c r="F77" i="4" s="1"/>
  <c r="G77" i="4" s="1"/>
  <c r="H77" i="4" s="1"/>
  <c r="E78" i="4"/>
  <c r="F78" i="4" s="1"/>
  <c r="G78" i="4" s="1"/>
  <c r="H78" i="4" s="1"/>
  <c r="E79" i="4"/>
  <c r="F79" i="4" s="1"/>
  <c r="G79" i="4" s="1"/>
  <c r="H79" i="4" s="1"/>
  <c r="E80" i="4"/>
  <c r="F80" i="4" s="1"/>
  <c r="G80" i="4" s="1"/>
  <c r="H80" i="4" s="1"/>
  <c r="E81" i="4"/>
  <c r="F81" i="4" s="1"/>
  <c r="G81" i="4" s="1"/>
  <c r="H81" i="4" s="1"/>
  <c r="E82" i="4"/>
  <c r="E83" i="4"/>
  <c r="F83" i="4" s="1"/>
  <c r="G83" i="4" s="1"/>
  <c r="H83" i="4" s="1"/>
  <c r="E84" i="4"/>
  <c r="F84" i="4" s="1"/>
  <c r="G84" i="4" s="1"/>
  <c r="H84" i="4" s="1"/>
  <c r="E85" i="4"/>
  <c r="F85" i="4" s="1"/>
  <c r="G85" i="4" s="1"/>
  <c r="H85" i="4" s="1"/>
  <c r="E86" i="4"/>
  <c r="E87" i="4"/>
  <c r="F87" i="4" s="1"/>
  <c r="G87" i="4" s="1"/>
  <c r="H87" i="4" s="1"/>
  <c r="E88" i="4"/>
  <c r="E89" i="4"/>
  <c r="F89" i="4" s="1"/>
  <c r="G89" i="4" s="1"/>
  <c r="H89" i="4" s="1"/>
  <c r="E90" i="4"/>
  <c r="E91" i="4"/>
  <c r="F91" i="4" s="1"/>
  <c r="G91" i="4" s="1"/>
  <c r="H91" i="4" s="1"/>
  <c r="E92" i="4"/>
  <c r="F92" i="4" s="1"/>
  <c r="G92" i="4" s="1"/>
  <c r="H92" i="4" s="1"/>
  <c r="E93" i="4"/>
  <c r="E94" i="4"/>
  <c r="E95" i="4"/>
  <c r="F95" i="4" s="1"/>
  <c r="G95" i="4" s="1"/>
  <c r="H95" i="4" s="1"/>
  <c r="E96" i="4"/>
  <c r="F96" i="4" s="1"/>
  <c r="G96" i="4" s="1"/>
  <c r="H96" i="4" s="1"/>
  <c r="E97" i="4"/>
  <c r="F97" i="4" s="1"/>
  <c r="G97" i="4" s="1"/>
  <c r="H97" i="4" s="1"/>
  <c r="E98" i="4"/>
  <c r="F98" i="4" s="1"/>
  <c r="G98" i="4" s="1"/>
  <c r="H98" i="4" s="1"/>
  <c r="E99" i="4"/>
  <c r="E100" i="4"/>
  <c r="F100" i="4" s="1"/>
  <c r="G100" i="4" s="1"/>
  <c r="H100" i="4" s="1"/>
  <c r="E101" i="4"/>
  <c r="F101" i="4" s="1"/>
  <c r="G101" i="4" s="1"/>
  <c r="H101" i="4" s="1"/>
  <c r="E102" i="4"/>
  <c r="F102" i="4" s="1"/>
  <c r="G102" i="4" s="1"/>
  <c r="H102" i="4" s="1"/>
  <c r="E103" i="4"/>
  <c r="F103" i="4" s="1"/>
  <c r="G103" i="4" s="1"/>
  <c r="H103" i="4" s="1"/>
  <c r="E104" i="4"/>
  <c r="F104" i="4" s="1"/>
  <c r="G104" i="4" s="1"/>
  <c r="H104" i="4" s="1"/>
  <c r="E105" i="4"/>
  <c r="F105" i="4" s="1"/>
  <c r="G105" i="4" s="1"/>
  <c r="H105" i="4" s="1"/>
  <c r="E106" i="4"/>
  <c r="F106" i="4" s="1"/>
  <c r="G106" i="4" s="1"/>
  <c r="H106" i="4" s="1"/>
  <c r="E107" i="4"/>
  <c r="F107" i="4" s="1"/>
  <c r="G107" i="4" s="1"/>
  <c r="H107" i="4" s="1"/>
  <c r="E108" i="4"/>
  <c r="F108" i="4" s="1"/>
  <c r="G108" i="4" s="1"/>
  <c r="H108" i="4" s="1"/>
  <c r="E109" i="4"/>
  <c r="F109" i="4" s="1"/>
  <c r="G109" i="4" s="1"/>
  <c r="H109" i="4" s="1"/>
  <c r="E110" i="4"/>
  <c r="F110" i="4" s="1"/>
  <c r="G110" i="4" s="1"/>
  <c r="H110" i="4" s="1"/>
  <c r="E111" i="4"/>
  <c r="F111" i="4" s="1"/>
  <c r="G111" i="4" s="1"/>
  <c r="H111" i="4" s="1"/>
  <c r="E112" i="4"/>
  <c r="F112" i="4" s="1"/>
  <c r="G112" i="4" s="1"/>
  <c r="H112" i="4" s="1"/>
  <c r="E113" i="4"/>
  <c r="F113" i="4" s="1"/>
  <c r="G113" i="4" s="1"/>
  <c r="H113" i="4" s="1"/>
  <c r="E114" i="4"/>
  <c r="F114" i="4" s="1"/>
  <c r="G114" i="4" s="1"/>
  <c r="H114" i="4" s="1"/>
  <c r="E115" i="4"/>
  <c r="F115" i="4" s="1"/>
  <c r="G115" i="4" s="1"/>
  <c r="H115" i="4" s="1"/>
  <c r="E116" i="4"/>
  <c r="F116" i="4" s="1"/>
  <c r="G116" i="4" s="1"/>
  <c r="H116" i="4" s="1"/>
  <c r="E117" i="4"/>
  <c r="F117" i="4" s="1"/>
  <c r="G117" i="4" s="1"/>
  <c r="H117" i="4" s="1"/>
  <c r="E118" i="4"/>
  <c r="F118" i="4" s="1"/>
  <c r="G118" i="4" s="1"/>
  <c r="H118" i="4" s="1"/>
  <c r="E119" i="4"/>
  <c r="F119" i="4" s="1"/>
  <c r="G119" i="4" s="1"/>
  <c r="H119" i="4" s="1"/>
  <c r="E120" i="4"/>
  <c r="F120" i="4" s="1"/>
  <c r="G120" i="4" s="1"/>
  <c r="H120" i="4" s="1"/>
  <c r="E121" i="4"/>
  <c r="F121" i="4" s="1"/>
  <c r="G121" i="4" s="1"/>
  <c r="H121" i="4" s="1"/>
  <c r="E122" i="4"/>
  <c r="F122" i="4" s="1"/>
  <c r="G122" i="4" s="1"/>
  <c r="H122" i="4" s="1"/>
  <c r="E123" i="4"/>
  <c r="F123" i="4" s="1"/>
  <c r="G123" i="4" s="1"/>
  <c r="H123" i="4" s="1"/>
  <c r="E4" i="4"/>
  <c r="F4" i="4" s="1"/>
  <c r="G4" i="4" s="1"/>
  <c r="H4" i="4" s="1"/>
  <c r="V15" i="3"/>
  <c r="V9" i="3"/>
  <c r="V10" i="3"/>
  <c r="O124" i="3"/>
  <c r="J124" i="3"/>
  <c r="E124" i="3"/>
  <c r="V6" i="3"/>
  <c r="V5" i="3"/>
  <c r="V4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5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9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6" i="3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6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5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4" i="2"/>
  <c r="E5" i="5" l="1"/>
  <c r="F5" i="5" s="1"/>
  <c r="G5" i="5" s="1"/>
  <c r="H5" i="5" s="1"/>
  <c r="E6" i="5" l="1"/>
  <c r="F6" i="5" s="1"/>
  <c r="G6" i="5" s="1"/>
  <c r="H6" i="5" s="1"/>
  <c r="E7" i="5" l="1"/>
  <c r="E8" i="5" s="1"/>
  <c r="F7" i="5" l="1"/>
  <c r="G7" i="5" s="1"/>
  <c r="H7" i="5" s="1"/>
  <c r="E9" i="5"/>
  <c r="F8" i="5"/>
  <c r="G8" i="5" s="1"/>
  <c r="H8" i="5" s="1"/>
  <c r="E10" i="5" l="1"/>
  <c r="F9" i="5"/>
  <c r="G9" i="5" s="1"/>
  <c r="H9" i="5" s="1"/>
  <c r="E11" i="5" l="1"/>
  <c r="F10" i="5"/>
  <c r="G10" i="5" s="1"/>
  <c r="H10" i="5" s="1"/>
  <c r="E12" i="5" l="1"/>
  <c r="F11" i="5"/>
  <c r="G11" i="5" s="1"/>
  <c r="H11" i="5" s="1"/>
  <c r="E13" i="5" l="1"/>
  <c r="F12" i="5"/>
  <c r="G12" i="5" s="1"/>
  <c r="H12" i="5" s="1"/>
  <c r="E14" i="5" l="1"/>
  <c r="F13" i="5"/>
  <c r="G13" i="5" s="1"/>
  <c r="H13" i="5" s="1"/>
  <c r="E15" i="5" l="1"/>
  <c r="F14" i="5"/>
  <c r="G14" i="5" s="1"/>
  <c r="H14" i="5" s="1"/>
  <c r="E16" i="5" l="1"/>
  <c r="F15" i="5"/>
  <c r="G15" i="5" s="1"/>
  <c r="H15" i="5" s="1"/>
  <c r="E17" i="5" l="1"/>
  <c r="F16" i="5"/>
  <c r="G16" i="5" s="1"/>
  <c r="H16" i="5" s="1"/>
  <c r="E18" i="5" l="1"/>
  <c r="F17" i="5"/>
  <c r="G17" i="5" s="1"/>
  <c r="H17" i="5" s="1"/>
  <c r="E19" i="5" l="1"/>
  <c r="F18" i="5"/>
  <c r="G18" i="5" s="1"/>
  <c r="H18" i="5" s="1"/>
  <c r="E20" i="5" l="1"/>
  <c r="F19" i="5"/>
  <c r="G19" i="5" s="1"/>
  <c r="H19" i="5" s="1"/>
  <c r="E21" i="5" l="1"/>
  <c r="F20" i="5"/>
  <c r="G20" i="5" s="1"/>
  <c r="H20" i="5" s="1"/>
  <c r="E22" i="5" l="1"/>
  <c r="F21" i="5"/>
  <c r="G21" i="5" s="1"/>
  <c r="H21" i="5" s="1"/>
  <c r="E23" i="5" l="1"/>
  <c r="F22" i="5"/>
  <c r="G22" i="5" s="1"/>
  <c r="H22" i="5" s="1"/>
  <c r="E24" i="5" l="1"/>
  <c r="F23" i="5"/>
  <c r="G23" i="5" s="1"/>
  <c r="H23" i="5" s="1"/>
  <c r="E25" i="5" l="1"/>
  <c r="F24" i="5"/>
  <c r="G24" i="5" s="1"/>
  <c r="H24" i="5" s="1"/>
  <c r="E26" i="5" l="1"/>
  <c r="F25" i="5"/>
  <c r="G25" i="5" s="1"/>
  <c r="H25" i="5" s="1"/>
  <c r="E27" i="5" l="1"/>
  <c r="F26" i="5"/>
  <c r="G26" i="5" s="1"/>
  <c r="H26" i="5" s="1"/>
  <c r="E28" i="5" l="1"/>
  <c r="F27" i="5"/>
  <c r="G27" i="5" s="1"/>
  <c r="H27" i="5" s="1"/>
  <c r="E29" i="5" l="1"/>
  <c r="F28" i="5"/>
  <c r="G28" i="5" s="1"/>
  <c r="H28" i="5" s="1"/>
  <c r="E30" i="5" l="1"/>
  <c r="F29" i="5"/>
  <c r="G29" i="5" s="1"/>
  <c r="H29" i="5" s="1"/>
  <c r="E31" i="5" l="1"/>
  <c r="F30" i="5"/>
  <c r="G30" i="5" s="1"/>
  <c r="H30" i="5" s="1"/>
  <c r="E32" i="5" l="1"/>
  <c r="F31" i="5"/>
  <c r="G31" i="5" s="1"/>
  <c r="H31" i="5" s="1"/>
  <c r="E33" i="5" l="1"/>
  <c r="F32" i="5"/>
  <c r="G32" i="5" s="1"/>
  <c r="H32" i="5" s="1"/>
  <c r="E34" i="5" l="1"/>
  <c r="F33" i="5"/>
  <c r="G33" i="5" s="1"/>
  <c r="H33" i="5" s="1"/>
  <c r="E35" i="5" l="1"/>
  <c r="F34" i="5"/>
  <c r="G34" i="5" s="1"/>
  <c r="H34" i="5" s="1"/>
  <c r="E36" i="5" l="1"/>
  <c r="F35" i="5"/>
  <c r="G35" i="5" s="1"/>
  <c r="H35" i="5" s="1"/>
  <c r="E37" i="5" l="1"/>
  <c r="F36" i="5"/>
  <c r="G36" i="5" s="1"/>
  <c r="H36" i="5" s="1"/>
  <c r="E38" i="5" l="1"/>
  <c r="F37" i="5"/>
  <c r="G37" i="5" s="1"/>
  <c r="H37" i="5" s="1"/>
  <c r="E39" i="5" l="1"/>
  <c r="F38" i="5"/>
  <c r="G38" i="5" s="1"/>
  <c r="H38" i="5" s="1"/>
  <c r="E40" i="5" l="1"/>
  <c r="F39" i="5"/>
  <c r="G39" i="5" s="1"/>
  <c r="H39" i="5" s="1"/>
  <c r="E41" i="5" l="1"/>
  <c r="F40" i="5"/>
  <c r="G40" i="5" s="1"/>
  <c r="H40" i="5" s="1"/>
  <c r="E42" i="5" l="1"/>
  <c r="F41" i="5"/>
  <c r="G41" i="5" s="1"/>
  <c r="H41" i="5" s="1"/>
  <c r="E43" i="5" l="1"/>
  <c r="F42" i="5"/>
  <c r="G42" i="5" s="1"/>
  <c r="H42" i="5" s="1"/>
  <c r="E44" i="5" l="1"/>
  <c r="F43" i="5"/>
  <c r="G43" i="5" s="1"/>
  <c r="H43" i="5" s="1"/>
  <c r="E45" i="5" l="1"/>
  <c r="F44" i="5"/>
  <c r="G44" i="5" s="1"/>
  <c r="H44" i="5" s="1"/>
  <c r="E46" i="5" l="1"/>
  <c r="F45" i="5"/>
  <c r="G45" i="5" s="1"/>
  <c r="H45" i="5" s="1"/>
  <c r="E47" i="5" l="1"/>
  <c r="F46" i="5"/>
  <c r="G46" i="5" s="1"/>
  <c r="H46" i="5" s="1"/>
  <c r="E48" i="5" l="1"/>
  <c r="F47" i="5"/>
  <c r="G47" i="5" s="1"/>
  <c r="H47" i="5" s="1"/>
  <c r="E49" i="5" l="1"/>
  <c r="F48" i="5"/>
  <c r="G48" i="5" s="1"/>
  <c r="H48" i="5" s="1"/>
  <c r="E50" i="5" l="1"/>
  <c r="F49" i="5"/>
  <c r="G49" i="5" s="1"/>
  <c r="H49" i="5" s="1"/>
  <c r="E51" i="5" l="1"/>
  <c r="F50" i="5"/>
  <c r="G50" i="5" s="1"/>
  <c r="H50" i="5" s="1"/>
  <c r="E52" i="5" l="1"/>
  <c r="F51" i="5"/>
  <c r="G51" i="5" s="1"/>
  <c r="H51" i="5" s="1"/>
  <c r="E53" i="5" l="1"/>
  <c r="F52" i="5"/>
  <c r="G52" i="5" s="1"/>
  <c r="H52" i="5" s="1"/>
  <c r="E54" i="5" l="1"/>
  <c r="F53" i="5"/>
  <c r="G53" i="5" s="1"/>
  <c r="H53" i="5" s="1"/>
  <c r="E55" i="5" l="1"/>
  <c r="F54" i="5"/>
  <c r="G54" i="5" s="1"/>
  <c r="H54" i="5" s="1"/>
  <c r="E56" i="5" l="1"/>
  <c r="F55" i="5"/>
  <c r="G55" i="5" s="1"/>
  <c r="H55" i="5" s="1"/>
  <c r="E57" i="5" l="1"/>
  <c r="F56" i="5"/>
  <c r="G56" i="5" s="1"/>
  <c r="H56" i="5" s="1"/>
  <c r="E58" i="5" l="1"/>
  <c r="F57" i="5"/>
  <c r="G57" i="5" s="1"/>
  <c r="H57" i="5" s="1"/>
  <c r="E59" i="5" l="1"/>
  <c r="F58" i="5"/>
  <c r="G58" i="5" s="1"/>
  <c r="H58" i="5" s="1"/>
  <c r="E60" i="5" l="1"/>
  <c r="F59" i="5"/>
  <c r="G59" i="5" s="1"/>
  <c r="H59" i="5" s="1"/>
  <c r="E61" i="5" l="1"/>
  <c r="F60" i="5"/>
  <c r="G60" i="5" s="1"/>
  <c r="H60" i="5" s="1"/>
  <c r="E62" i="5" l="1"/>
  <c r="F61" i="5"/>
  <c r="G61" i="5" s="1"/>
  <c r="H61" i="5" s="1"/>
  <c r="E63" i="5" l="1"/>
  <c r="F62" i="5"/>
  <c r="G62" i="5" s="1"/>
  <c r="H62" i="5" s="1"/>
  <c r="E64" i="5" l="1"/>
  <c r="F63" i="5"/>
  <c r="G63" i="5" s="1"/>
  <c r="H63" i="5" s="1"/>
  <c r="E65" i="5" l="1"/>
  <c r="F64" i="5"/>
  <c r="G64" i="5" s="1"/>
  <c r="H64" i="5" s="1"/>
  <c r="E66" i="5" l="1"/>
  <c r="F65" i="5"/>
  <c r="G65" i="5" s="1"/>
  <c r="H65" i="5" s="1"/>
  <c r="E67" i="5" l="1"/>
  <c r="F66" i="5"/>
  <c r="G66" i="5" s="1"/>
  <c r="H66" i="5" s="1"/>
  <c r="E68" i="5" l="1"/>
  <c r="F67" i="5"/>
  <c r="G67" i="5" s="1"/>
  <c r="H67" i="5" s="1"/>
  <c r="E69" i="5" l="1"/>
  <c r="F68" i="5"/>
  <c r="G68" i="5" s="1"/>
  <c r="H68" i="5" s="1"/>
  <c r="E70" i="5" l="1"/>
  <c r="F69" i="5"/>
  <c r="G69" i="5" s="1"/>
  <c r="H69" i="5" s="1"/>
  <c r="E71" i="5" l="1"/>
  <c r="F70" i="5"/>
  <c r="G70" i="5" s="1"/>
  <c r="H70" i="5" s="1"/>
  <c r="E72" i="5" l="1"/>
  <c r="F71" i="5"/>
  <c r="G71" i="5" s="1"/>
  <c r="H71" i="5" s="1"/>
  <c r="E73" i="5" l="1"/>
  <c r="F72" i="5"/>
  <c r="G72" i="5" s="1"/>
  <c r="H72" i="5" s="1"/>
  <c r="E74" i="5" l="1"/>
  <c r="F73" i="5"/>
  <c r="G73" i="5" s="1"/>
  <c r="H73" i="5" s="1"/>
  <c r="E75" i="5" l="1"/>
  <c r="F74" i="5"/>
  <c r="G74" i="5" s="1"/>
  <c r="H74" i="5" s="1"/>
  <c r="E76" i="5" l="1"/>
  <c r="F75" i="5"/>
  <c r="G75" i="5" s="1"/>
  <c r="H75" i="5" s="1"/>
  <c r="E77" i="5" l="1"/>
  <c r="F76" i="5"/>
  <c r="G76" i="5" s="1"/>
  <c r="H76" i="5" s="1"/>
  <c r="E78" i="5" l="1"/>
  <c r="F77" i="5"/>
  <c r="G77" i="5" s="1"/>
  <c r="H77" i="5" s="1"/>
  <c r="E79" i="5" l="1"/>
  <c r="F78" i="5"/>
  <c r="G78" i="5" s="1"/>
  <c r="H78" i="5" s="1"/>
  <c r="E80" i="5" l="1"/>
  <c r="F79" i="5"/>
  <c r="G79" i="5" s="1"/>
  <c r="H79" i="5" s="1"/>
  <c r="E81" i="5" l="1"/>
  <c r="F80" i="5"/>
  <c r="G80" i="5" s="1"/>
  <c r="H80" i="5" s="1"/>
  <c r="E82" i="5" l="1"/>
  <c r="F81" i="5"/>
  <c r="G81" i="5" s="1"/>
  <c r="H81" i="5" s="1"/>
  <c r="E83" i="5" l="1"/>
  <c r="F82" i="5"/>
  <c r="G82" i="5" s="1"/>
  <c r="H82" i="5" s="1"/>
  <c r="E84" i="5" l="1"/>
  <c r="F83" i="5"/>
  <c r="G83" i="5" s="1"/>
  <c r="H83" i="5" s="1"/>
  <c r="E85" i="5" l="1"/>
  <c r="F84" i="5"/>
  <c r="G84" i="5" s="1"/>
  <c r="H84" i="5" s="1"/>
  <c r="E86" i="5" l="1"/>
  <c r="F85" i="5"/>
  <c r="G85" i="5" s="1"/>
  <c r="H85" i="5" s="1"/>
  <c r="E87" i="5" l="1"/>
  <c r="F86" i="5"/>
  <c r="G86" i="5" s="1"/>
  <c r="H86" i="5" s="1"/>
  <c r="E88" i="5" l="1"/>
  <c r="F87" i="5"/>
  <c r="G87" i="5" s="1"/>
  <c r="H87" i="5" s="1"/>
  <c r="E89" i="5" l="1"/>
  <c r="F88" i="5"/>
  <c r="G88" i="5" s="1"/>
  <c r="H88" i="5" s="1"/>
  <c r="E90" i="5" l="1"/>
  <c r="F89" i="5"/>
  <c r="G89" i="5" s="1"/>
  <c r="H89" i="5" s="1"/>
  <c r="E91" i="5" l="1"/>
  <c r="F90" i="5"/>
  <c r="G90" i="5" s="1"/>
  <c r="H90" i="5" s="1"/>
  <c r="E92" i="5" l="1"/>
  <c r="F91" i="5"/>
  <c r="G91" i="5" s="1"/>
  <c r="H91" i="5" s="1"/>
  <c r="E93" i="5" l="1"/>
  <c r="F92" i="5"/>
  <c r="G92" i="5" s="1"/>
  <c r="H92" i="5" s="1"/>
  <c r="E94" i="5" l="1"/>
  <c r="F93" i="5"/>
  <c r="G93" i="5" s="1"/>
  <c r="H93" i="5" s="1"/>
  <c r="E95" i="5" l="1"/>
  <c r="F94" i="5"/>
  <c r="G94" i="5" s="1"/>
  <c r="H94" i="5" s="1"/>
  <c r="E96" i="5" l="1"/>
  <c r="F95" i="5"/>
  <c r="G95" i="5" s="1"/>
  <c r="H95" i="5" s="1"/>
  <c r="E97" i="5" l="1"/>
  <c r="F96" i="5"/>
  <c r="G96" i="5" s="1"/>
  <c r="H96" i="5" s="1"/>
  <c r="E98" i="5" l="1"/>
  <c r="F97" i="5"/>
  <c r="G97" i="5" s="1"/>
  <c r="H97" i="5" s="1"/>
  <c r="E99" i="5" l="1"/>
  <c r="F98" i="5"/>
  <c r="G98" i="5" s="1"/>
  <c r="H98" i="5" s="1"/>
  <c r="E100" i="5" l="1"/>
  <c r="F99" i="5"/>
  <c r="G99" i="5" s="1"/>
  <c r="H99" i="5" s="1"/>
  <c r="E101" i="5" l="1"/>
  <c r="F100" i="5"/>
  <c r="G100" i="5" s="1"/>
  <c r="H100" i="5" s="1"/>
  <c r="E102" i="5" l="1"/>
  <c r="F101" i="5"/>
  <c r="G101" i="5" s="1"/>
  <c r="H101" i="5" s="1"/>
  <c r="E103" i="5" l="1"/>
  <c r="F102" i="5"/>
  <c r="G102" i="5" s="1"/>
  <c r="H102" i="5" s="1"/>
  <c r="E104" i="5" l="1"/>
  <c r="F103" i="5"/>
  <c r="G103" i="5" s="1"/>
  <c r="H103" i="5" s="1"/>
  <c r="E105" i="5" l="1"/>
  <c r="F104" i="5"/>
  <c r="G104" i="5" s="1"/>
  <c r="H104" i="5" s="1"/>
  <c r="E106" i="5" l="1"/>
  <c r="F105" i="5"/>
  <c r="G105" i="5" s="1"/>
  <c r="H105" i="5" s="1"/>
  <c r="E107" i="5" l="1"/>
  <c r="F106" i="5"/>
  <c r="G106" i="5" s="1"/>
  <c r="H106" i="5" s="1"/>
  <c r="E108" i="5" l="1"/>
  <c r="F107" i="5"/>
  <c r="G107" i="5" s="1"/>
  <c r="H107" i="5" s="1"/>
  <c r="E109" i="5" l="1"/>
  <c r="F108" i="5"/>
  <c r="G108" i="5" s="1"/>
  <c r="H108" i="5" s="1"/>
  <c r="E110" i="5" l="1"/>
  <c r="F109" i="5"/>
  <c r="G109" i="5" s="1"/>
  <c r="H109" i="5" s="1"/>
  <c r="E111" i="5" l="1"/>
  <c r="F110" i="5"/>
  <c r="G110" i="5" s="1"/>
  <c r="H110" i="5" s="1"/>
  <c r="E112" i="5" l="1"/>
  <c r="F111" i="5"/>
  <c r="G111" i="5" s="1"/>
  <c r="H111" i="5" s="1"/>
  <c r="E113" i="5" l="1"/>
  <c r="F112" i="5"/>
  <c r="G112" i="5" s="1"/>
  <c r="H112" i="5" s="1"/>
  <c r="E114" i="5" l="1"/>
  <c r="F113" i="5"/>
  <c r="G113" i="5" s="1"/>
  <c r="H113" i="5" s="1"/>
  <c r="E115" i="5" l="1"/>
  <c r="F114" i="5"/>
  <c r="G114" i="5" s="1"/>
  <c r="H114" i="5" s="1"/>
  <c r="E116" i="5" l="1"/>
  <c r="F115" i="5"/>
  <c r="G115" i="5" s="1"/>
  <c r="H115" i="5" s="1"/>
  <c r="E117" i="5" l="1"/>
  <c r="F116" i="5"/>
  <c r="G116" i="5" s="1"/>
  <c r="H116" i="5" s="1"/>
  <c r="E118" i="5" l="1"/>
  <c r="F117" i="5"/>
  <c r="G117" i="5" s="1"/>
  <c r="H117" i="5" s="1"/>
  <c r="E119" i="5" l="1"/>
  <c r="F118" i="5"/>
  <c r="G118" i="5" s="1"/>
  <c r="H118" i="5" s="1"/>
  <c r="E120" i="5" l="1"/>
  <c r="F119" i="5"/>
  <c r="G119" i="5" s="1"/>
  <c r="H119" i="5" s="1"/>
  <c r="E121" i="5" l="1"/>
  <c r="F120" i="5"/>
  <c r="G120" i="5" s="1"/>
  <c r="H120" i="5" s="1"/>
  <c r="E122" i="5" l="1"/>
  <c r="F121" i="5"/>
  <c r="G121" i="5" s="1"/>
  <c r="H121" i="5" s="1"/>
  <c r="E123" i="5" l="1"/>
  <c r="F122" i="5"/>
  <c r="G122" i="5" s="1"/>
  <c r="H122" i="5" s="1"/>
  <c r="E124" i="5" l="1"/>
  <c r="F123" i="5"/>
  <c r="G123" i="5" s="1"/>
  <c r="H123" i="5" s="1"/>
</calcChain>
</file>

<file path=xl/sharedStrings.xml><?xml version="1.0" encoding="utf-8"?>
<sst xmlns="http://schemas.openxmlformats.org/spreadsheetml/2006/main" count="142" uniqueCount="83">
  <si>
    <t>Date</t>
  </si>
  <si>
    <t>Close</t>
  </si>
  <si>
    <t>ONGC 2014 to 2024</t>
  </si>
  <si>
    <t>1st Order Diff</t>
  </si>
  <si>
    <t>2nd Order Diff</t>
  </si>
  <si>
    <t>3rd Order Diff</t>
  </si>
  <si>
    <t>3MMA</t>
  </si>
  <si>
    <t>Error</t>
  </si>
  <si>
    <t>ABSE</t>
  </si>
  <si>
    <t>APE</t>
  </si>
  <si>
    <t>6MMA</t>
  </si>
  <si>
    <t>1YMA</t>
  </si>
  <si>
    <t>Error Analysis</t>
  </si>
  <si>
    <t>MAPE</t>
  </si>
  <si>
    <t>Answer</t>
  </si>
  <si>
    <t>Value</t>
  </si>
  <si>
    <t>From</t>
  </si>
  <si>
    <t>To</t>
  </si>
  <si>
    <t>Actual Value</t>
  </si>
  <si>
    <t>Predicted Value</t>
  </si>
  <si>
    <t>Actual Error</t>
  </si>
  <si>
    <t>The Data has been sourced from the website Yahoo Finance</t>
  </si>
  <si>
    <t>Simle Naïve</t>
  </si>
  <si>
    <t>Trend Naïve</t>
  </si>
  <si>
    <t>Seasosnal Naïve</t>
  </si>
  <si>
    <t>Simple Naïve</t>
  </si>
  <si>
    <t>Seasonal Naïve</t>
  </si>
  <si>
    <t>Forecast</t>
  </si>
  <si>
    <t>Smoothening Factor (SF)</t>
  </si>
  <si>
    <t>Pre-Solver</t>
  </si>
  <si>
    <t>Post-Solver</t>
  </si>
  <si>
    <t>SF</t>
  </si>
  <si>
    <t>Actual Vaue</t>
  </si>
  <si>
    <t>Diff Data:</t>
  </si>
  <si>
    <t>time</t>
  </si>
  <si>
    <t>data</t>
  </si>
  <si>
    <t>Autcorrelation</t>
  </si>
  <si>
    <t>lag</t>
  </si>
  <si>
    <t>acf</t>
  </si>
  <si>
    <t>pacf</t>
  </si>
  <si>
    <t>Testing for ARIMA</t>
  </si>
  <si>
    <t>ARIMA Model</t>
  </si>
  <si>
    <t>residual</t>
  </si>
  <si>
    <t>Model statistics</t>
  </si>
  <si>
    <t>index</t>
  </si>
  <si>
    <t>phi</t>
  </si>
  <si>
    <t>theta</t>
  </si>
  <si>
    <t>const</t>
  </si>
  <si>
    <t>SSE</t>
  </si>
  <si>
    <t>p</t>
  </si>
  <si>
    <t>q</t>
  </si>
  <si>
    <t>d</t>
  </si>
  <si>
    <t>res mean</t>
  </si>
  <si>
    <t>res s.d.</t>
  </si>
  <si>
    <t>sqrt mse</t>
  </si>
  <si>
    <t>data mean</t>
  </si>
  <si>
    <t>data s.d.</t>
  </si>
  <si>
    <t>size</t>
  </si>
  <si>
    <t>LL</t>
  </si>
  <si>
    <t>AIC</t>
  </si>
  <si>
    <t>BIC</t>
  </si>
  <si>
    <t>AIC aug</t>
  </si>
  <si>
    <t>BIC aug</t>
  </si>
  <si>
    <t>Model parameters</t>
  </si>
  <si>
    <t>param</t>
  </si>
  <si>
    <t>coeff</t>
  </si>
  <si>
    <t>s.e.</t>
  </si>
  <si>
    <t>t-stat</t>
  </si>
  <si>
    <t>p-value</t>
  </si>
  <si>
    <t>theta 1</t>
  </si>
  <si>
    <t>Phi roots</t>
  </si>
  <si>
    <t>real</t>
  </si>
  <si>
    <t>imag</t>
  </si>
  <si>
    <t>abs val</t>
  </si>
  <si>
    <t>Theta roots</t>
  </si>
  <si>
    <t>Psi coefficients</t>
  </si>
  <si>
    <t>psi</t>
  </si>
  <si>
    <t>Forecast (reduced)</t>
  </si>
  <si>
    <t>Alpha</t>
  </si>
  <si>
    <t>pred</t>
  </si>
  <si>
    <t>lower</t>
  </si>
  <si>
    <t>upper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</si>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</sst>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dd\-mmm\-yy"/>
  </numFmts>
  <fonts count="20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7">
    <xf numFmtId="0" fontId="0" fillId="0" borderId="0" xfId="0"/>
    <xf numFmtId="2" fontId="0" fillId="0" borderId="15" xfId="1" applyNumberFormat="1" applyFont="1" applyBorder="1" applyAlignment="1">
      <alignment horizontal="center" vertical="center"/>
    </xf>
    <xf numFmtId="2" fontId="0" fillId="0" borderId="11" xfId="1" applyNumberFormat="1" applyFont="1" applyBorder="1" applyAlignment="1">
      <alignment horizontal="center" vertical="center"/>
    </xf>
    <xf numFmtId="2" fontId="0" fillId="0" borderId="13" xfId="1" applyNumberFormat="1" applyFon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16" fillId="33" borderId="16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0" fontId="18" fillId="34" borderId="16" xfId="0" applyFont="1" applyFill="1" applyBorder="1" applyAlignment="1">
      <alignment horizontal="center" vertical="center"/>
    </xf>
    <xf numFmtId="0" fontId="18" fillId="34" borderId="23" xfId="0" applyFont="1" applyFill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23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6" borderId="16" xfId="0" applyFont="1" applyFill="1" applyBorder="1" applyAlignment="1">
      <alignment horizontal="center" vertical="center"/>
    </xf>
    <xf numFmtId="0" fontId="18" fillId="36" borderId="23" xfId="0" applyFont="1" applyFill="1" applyBorder="1" applyAlignment="1">
      <alignment horizontal="center" vertical="center"/>
    </xf>
    <xf numFmtId="0" fontId="18" fillId="36" borderId="1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10" fontId="0" fillId="0" borderId="11" xfId="43" applyNumberFormat="1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6" fillId="39" borderId="27" xfId="0" applyFont="1" applyFill="1" applyBorder="1" applyAlignment="1">
      <alignment horizontal="center" vertical="center"/>
    </xf>
    <xf numFmtId="0" fontId="16" fillId="39" borderId="28" xfId="0" applyFont="1" applyFill="1" applyBorder="1" applyAlignment="1">
      <alignment horizontal="center" vertical="center"/>
    </xf>
    <xf numFmtId="0" fontId="16" fillId="39" borderId="29" xfId="0" applyFont="1" applyFill="1" applyBorder="1" applyAlignment="1">
      <alignment horizontal="center" vertical="center"/>
    </xf>
    <xf numFmtId="0" fontId="16" fillId="39" borderId="30" xfId="0" applyFont="1" applyFill="1" applyBorder="1" applyAlignment="1">
      <alignment horizontal="center" vertical="center"/>
    </xf>
    <xf numFmtId="0" fontId="16" fillId="38" borderId="27" xfId="0" applyFont="1" applyFill="1" applyBorder="1" applyAlignment="1">
      <alignment horizontal="center" vertical="center"/>
    </xf>
    <xf numFmtId="0" fontId="16" fillId="38" borderId="28" xfId="0" applyFont="1" applyFill="1" applyBorder="1" applyAlignment="1">
      <alignment horizontal="center" vertical="center"/>
    </xf>
    <xf numFmtId="0" fontId="16" fillId="38" borderId="31" xfId="0" applyFont="1" applyFill="1" applyBorder="1" applyAlignment="1">
      <alignment horizontal="center" vertical="center"/>
    </xf>
    <xf numFmtId="2" fontId="16" fillId="38" borderId="32" xfId="0" applyNumberFormat="1" applyFont="1" applyFill="1" applyBorder="1" applyAlignment="1">
      <alignment horizontal="center" vertical="center"/>
    </xf>
    <xf numFmtId="0" fontId="16" fillId="38" borderId="29" xfId="0" applyFont="1" applyFill="1" applyBorder="1" applyAlignment="1">
      <alignment horizontal="center" vertical="center"/>
    </xf>
    <xf numFmtId="2" fontId="16" fillId="38" borderId="30" xfId="0" applyNumberFormat="1" applyFont="1" applyFill="1" applyBorder="1" applyAlignment="1">
      <alignment horizontal="center" vertical="center"/>
    </xf>
    <xf numFmtId="0" fontId="16" fillId="37" borderId="27" xfId="0" applyFont="1" applyFill="1" applyBorder="1" applyAlignment="1">
      <alignment horizontal="center" vertical="center"/>
    </xf>
    <xf numFmtId="0" fontId="16" fillId="37" borderId="28" xfId="0" applyFont="1" applyFill="1" applyBorder="1" applyAlignment="1">
      <alignment horizontal="center" vertical="center"/>
    </xf>
    <xf numFmtId="0" fontId="16" fillId="40" borderId="18" xfId="0" applyFont="1" applyFill="1" applyBorder="1" applyAlignment="1">
      <alignment horizontal="center" vertical="center"/>
    </xf>
    <xf numFmtId="10" fontId="16" fillId="40" borderId="19" xfId="43" applyNumberFormat="1" applyFont="1" applyFill="1" applyBorder="1" applyAlignment="1">
      <alignment horizontal="center" vertical="center"/>
    </xf>
    <xf numFmtId="0" fontId="16" fillId="37" borderId="31" xfId="0" applyFont="1" applyFill="1" applyBorder="1" applyAlignment="1">
      <alignment horizontal="center" vertical="center"/>
    </xf>
    <xf numFmtId="10" fontId="16" fillId="37" borderId="32" xfId="0" applyNumberFormat="1" applyFont="1" applyFill="1" applyBorder="1" applyAlignment="1">
      <alignment horizontal="center" vertical="center"/>
    </xf>
    <xf numFmtId="0" fontId="16" fillId="37" borderId="29" xfId="0" applyFont="1" applyFill="1" applyBorder="1" applyAlignment="1">
      <alignment horizontal="center" vertical="center"/>
    </xf>
    <xf numFmtId="10" fontId="16" fillId="37" borderId="30" xfId="0" applyNumberFormat="1" applyFont="1" applyFill="1" applyBorder="1" applyAlignment="1">
      <alignment horizontal="center" vertical="center"/>
    </xf>
    <xf numFmtId="0" fontId="16" fillId="0" borderId="18" xfId="0" applyFont="1" applyBorder="1" applyAlignment="1">
      <alignment horizontal="centerContinuous"/>
    </xf>
    <xf numFmtId="0" fontId="16" fillId="0" borderId="33" xfId="0" applyFont="1" applyBorder="1" applyAlignment="1">
      <alignment horizontal="centerContinuous"/>
    </xf>
    <xf numFmtId="0" fontId="16" fillId="0" borderId="19" xfId="0" applyFont="1" applyBorder="1" applyAlignment="1">
      <alignment horizontal="centerContinuous"/>
    </xf>
    <xf numFmtId="0" fontId="18" fillId="0" borderId="0" xfId="0" applyFont="1" applyAlignment="1">
      <alignment horizontal="center" vertical="center"/>
    </xf>
    <xf numFmtId="0" fontId="18" fillId="37" borderId="16" xfId="0" applyFont="1" applyFill="1" applyBorder="1" applyAlignment="1">
      <alignment horizontal="center" vertical="center"/>
    </xf>
    <xf numFmtId="0" fontId="18" fillId="37" borderId="23" xfId="0" applyFont="1" applyFill="1" applyBorder="1" applyAlignment="1">
      <alignment horizontal="center" vertical="center"/>
    </xf>
    <xf numFmtId="0" fontId="18" fillId="37" borderId="17" xfId="0" applyFont="1" applyFill="1" applyBorder="1" applyAlignment="1">
      <alignment horizontal="center" vertical="center"/>
    </xf>
    <xf numFmtId="0" fontId="0" fillId="0" borderId="13" xfId="0" applyBorder="1"/>
    <xf numFmtId="0" fontId="18" fillId="36" borderId="27" xfId="0" applyFont="1" applyFill="1" applyBorder="1" applyAlignment="1">
      <alignment horizontal="center" vertical="center"/>
    </xf>
    <xf numFmtId="0" fontId="18" fillId="36" borderId="28" xfId="0" applyFont="1" applyFill="1" applyBorder="1" applyAlignment="1">
      <alignment horizontal="center" vertical="center"/>
    </xf>
    <xf numFmtId="0" fontId="16" fillId="36" borderId="31" xfId="0" applyFont="1" applyFill="1" applyBorder="1" applyAlignment="1">
      <alignment horizontal="center" vertical="center"/>
    </xf>
    <xf numFmtId="10" fontId="16" fillId="36" borderId="32" xfId="0" applyNumberFormat="1" applyFont="1" applyFill="1" applyBorder="1" applyAlignment="1">
      <alignment horizontal="center" vertical="center"/>
    </xf>
    <xf numFmtId="0" fontId="16" fillId="36" borderId="29" xfId="0" applyFont="1" applyFill="1" applyBorder="1" applyAlignment="1">
      <alignment horizontal="center" vertical="center"/>
    </xf>
    <xf numFmtId="10" fontId="16" fillId="36" borderId="30" xfId="0" applyNumberFormat="1" applyFont="1" applyFill="1" applyBorder="1" applyAlignment="1">
      <alignment horizontal="center" vertical="center"/>
    </xf>
    <xf numFmtId="0" fontId="16" fillId="41" borderId="27" xfId="0" applyFont="1" applyFill="1" applyBorder="1" applyAlignment="1">
      <alignment horizontal="center" vertical="center"/>
    </xf>
    <xf numFmtId="0" fontId="16" fillId="41" borderId="28" xfId="0" applyFont="1" applyFill="1" applyBorder="1" applyAlignment="1">
      <alignment horizontal="center" vertical="center"/>
    </xf>
    <xf numFmtId="0" fontId="16" fillId="41" borderId="31" xfId="0" applyFont="1" applyFill="1" applyBorder="1" applyAlignment="1">
      <alignment horizontal="center" vertical="center"/>
    </xf>
    <xf numFmtId="0" fontId="16" fillId="41" borderId="29" xfId="0" applyFont="1" applyFill="1" applyBorder="1" applyAlignment="1">
      <alignment horizontal="center" vertical="center"/>
    </xf>
    <xf numFmtId="2" fontId="16" fillId="41" borderId="30" xfId="0" applyNumberFormat="1" applyFont="1" applyFill="1" applyBorder="1" applyAlignment="1">
      <alignment horizontal="center" vertical="center"/>
    </xf>
    <xf numFmtId="0" fontId="16" fillId="41" borderId="32" xfId="0" applyFont="1" applyFill="1" applyBorder="1" applyAlignment="1">
      <alignment horizontal="center" vertical="center"/>
    </xf>
    <xf numFmtId="0" fontId="16" fillId="40" borderId="27" xfId="0" applyFont="1" applyFill="1" applyBorder="1" applyAlignment="1">
      <alignment horizontal="center" vertical="center"/>
    </xf>
    <xf numFmtId="0" fontId="16" fillId="40" borderId="28" xfId="0" applyFont="1" applyFill="1" applyBorder="1" applyAlignment="1">
      <alignment horizontal="center" vertical="center"/>
    </xf>
    <xf numFmtId="0" fontId="16" fillId="40" borderId="29" xfId="0" applyFont="1" applyFill="1" applyBorder="1" applyAlignment="1">
      <alignment horizontal="center" vertical="center"/>
    </xf>
    <xf numFmtId="0" fontId="16" fillId="40" borderId="30" xfId="0" applyFont="1" applyFill="1" applyBorder="1" applyAlignment="1">
      <alignment horizontal="center" vertical="center"/>
    </xf>
    <xf numFmtId="0" fontId="16" fillId="39" borderId="18" xfId="0" applyFont="1" applyFill="1" applyBorder="1" applyAlignment="1">
      <alignment horizontal="center" vertical="center"/>
    </xf>
    <xf numFmtId="10" fontId="16" fillId="39" borderId="19" xfId="43" applyNumberFormat="1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3" borderId="27" xfId="0" applyFont="1" applyFill="1" applyBorder="1" applyAlignment="1">
      <alignment horizontal="center"/>
    </xf>
    <xf numFmtId="0" fontId="18" fillId="33" borderId="34" xfId="0" applyFont="1" applyFill="1" applyBorder="1" applyAlignment="1">
      <alignment horizontal="center"/>
    </xf>
    <xf numFmtId="0" fontId="18" fillId="33" borderId="28" xfId="0" applyFont="1" applyFill="1" applyBorder="1" applyAlignment="1">
      <alignment horizontal="center"/>
    </xf>
    <xf numFmtId="0" fontId="18" fillId="33" borderId="31" xfId="0" applyFont="1" applyFill="1" applyBorder="1" applyAlignment="1">
      <alignment horizontal="center"/>
    </xf>
    <xf numFmtId="2" fontId="18" fillId="33" borderId="0" xfId="0" applyNumberFormat="1" applyFont="1" applyFill="1" applyAlignment="1">
      <alignment horizontal="center"/>
    </xf>
    <xf numFmtId="0" fontId="18" fillId="33" borderId="32" xfId="0" applyFont="1" applyFill="1" applyBorder="1" applyAlignment="1">
      <alignment horizontal="center"/>
    </xf>
    <xf numFmtId="0" fontId="18" fillId="33" borderId="29" xfId="0" applyFont="1" applyFill="1" applyBorder="1" applyAlignment="1">
      <alignment horizontal="center"/>
    </xf>
    <xf numFmtId="0" fontId="18" fillId="33" borderId="35" xfId="0" applyFont="1" applyFill="1" applyBorder="1" applyAlignment="1">
      <alignment horizontal="center"/>
    </xf>
    <xf numFmtId="0" fontId="18" fillId="33" borderId="30" xfId="0" applyFont="1" applyFill="1" applyBorder="1" applyAlignment="1">
      <alignment horizontal="center"/>
    </xf>
    <xf numFmtId="10" fontId="18" fillId="33" borderId="0" xfId="0" applyNumberFormat="1" applyFont="1" applyFill="1" applyAlignment="1">
      <alignment horizontal="center"/>
    </xf>
    <xf numFmtId="10" fontId="18" fillId="33" borderId="32" xfId="0" applyNumberFormat="1" applyFont="1" applyFill="1" applyBorder="1" applyAlignment="1">
      <alignment horizontal="center"/>
    </xf>
    <xf numFmtId="2" fontId="16" fillId="35" borderId="19" xfId="0" applyNumberFormat="1" applyFont="1" applyFill="1" applyBorder="1" applyAlignment="1">
      <alignment horizontal="center" vertical="center"/>
    </xf>
    <xf numFmtId="0" fontId="16" fillId="36" borderId="27" xfId="0" applyFont="1" applyFill="1" applyBorder="1" applyAlignment="1">
      <alignment horizontal="center" vertical="center"/>
    </xf>
    <xf numFmtId="0" fontId="16" fillId="36" borderId="28" xfId="0" applyFont="1" applyFill="1" applyBorder="1" applyAlignment="1">
      <alignment horizontal="center" vertical="center"/>
    </xf>
    <xf numFmtId="0" fontId="16" fillId="36" borderId="30" xfId="0" applyFont="1" applyFill="1" applyBorder="1" applyAlignment="1">
      <alignment horizontal="center" vertical="center"/>
    </xf>
    <xf numFmtId="0" fontId="16" fillId="37" borderId="18" xfId="0" applyFont="1" applyFill="1" applyBorder="1" applyAlignment="1">
      <alignment horizontal="center" vertical="center"/>
    </xf>
    <xf numFmtId="10" fontId="16" fillId="37" borderId="19" xfId="43" applyNumberFormat="1" applyFont="1" applyFill="1" applyBorder="1" applyAlignment="1">
      <alignment horizontal="center" vertical="center"/>
    </xf>
    <xf numFmtId="0" fontId="19" fillId="0" borderId="36" xfId="0" applyFont="1" applyBorder="1" applyAlignment="1">
      <alignment horizontal="center"/>
    </xf>
    <xf numFmtId="0" fontId="0" fillId="0" borderId="37" xfId="0" applyBorder="1"/>
    <xf numFmtId="0" fontId="0" fillId="0" borderId="37" xfId="0" applyBorder="1" applyAlignment="1">
      <alignment horizontal="center"/>
    </xf>
    <xf numFmtId="2" fontId="0" fillId="0" borderId="37" xfId="0" applyNumberForma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2" fontId="0" fillId="0" borderId="40" xfId="0" applyNumberFormat="1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2" fontId="16" fillId="42" borderId="37" xfId="0" applyNumberFormat="1" applyFont="1" applyFill="1" applyBorder="1"/>
    <xf numFmtId="10" fontId="0" fillId="0" borderId="0" xfId="43" applyNumberFormat="1" applyFont="1" applyBorder="1"/>
    <xf numFmtId="0" fontId="16" fillId="34" borderId="18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16" fillId="42" borderId="0" xfId="0" applyNumberFormat="1" applyFont="1" applyFill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Differencing!$E$2</c:f>
              <c:strCache>
                <c:ptCount val="1"/>
                <c:pt idx="0">
                  <c:v>1st Order Diff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Differencing!$E$3:$E$123</c:f>
              <c:numCache>
                <c:formatCode>0.00</c:formatCode>
                <c:ptCount val="121"/>
                <c:pt idx="1">
                  <c:v>-35.366669000000002</c:v>
                </c:pt>
                <c:pt idx="2">
                  <c:v>-31.133330999999998</c:v>
                </c:pt>
                <c:pt idx="3">
                  <c:v>19.666655999999989</c:v>
                </c:pt>
                <c:pt idx="4">
                  <c:v>-26.433318999999983</c:v>
                </c:pt>
                <c:pt idx="5">
                  <c:v>17.633330999999998</c:v>
                </c:pt>
                <c:pt idx="6">
                  <c:v>2.2666629999999941</c:v>
                </c:pt>
                <c:pt idx="7">
                  <c:v>17.166672000000005</c:v>
                </c:pt>
                <c:pt idx="8">
                  <c:v>25.366668000000004</c:v>
                </c:pt>
                <c:pt idx="9">
                  <c:v>-6.666671000000008</c:v>
                </c:pt>
                <c:pt idx="10">
                  <c:v>17.733337000000006</c:v>
                </c:pt>
                <c:pt idx="11">
                  <c:v>12.266662999999994</c:v>
                </c:pt>
                <c:pt idx="12">
                  <c:v>1.5666650000000004</c:v>
                </c:pt>
                <c:pt idx="13">
                  <c:v>-17.233321999999987</c:v>
                </c:pt>
                <c:pt idx="14">
                  <c:v>13.5</c:v>
                </c:pt>
                <c:pt idx="15">
                  <c:v>24.599990999999989</c:v>
                </c:pt>
                <c:pt idx="16">
                  <c:v>22.266662999999994</c:v>
                </c:pt>
                <c:pt idx="17">
                  <c:v>6.6333460000000173</c:v>
                </c:pt>
                <c:pt idx="18">
                  <c:v>-11.733337000000006</c:v>
                </c:pt>
                <c:pt idx="19">
                  <c:v>8.5333249999999907</c:v>
                </c:pt>
                <c:pt idx="20">
                  <c:v>-5.0666659999999979</c:v>
                </c:pt>
                <c:pt idx="21">
                  <c:v>10.333344000000011</c:v>
                </c:pt>
                <c:pt idx="22">
                  <c:v>21.433334000000002</c:v>
                </c:pt>
                <c:pt idx="23">
                  <c:v>-13.333343000000013</c:v>
                </c:pt>
                <c:pt idx="24">
                  <c:v>-2.0999909999999886</c:v>
                </c:pt>
                <c:pt idx="25">
                  <c:v>4.3333279999999945</c:v>
                </c:pt>
                <c:pt idx="26">
                  <c:v>-3.6999969999999962</c:v>
                </c:pt>
                <c:pt idx="27">
                  <c:v>-2.5333400000000097</c:v>
                </c:pt>
                <c:pt idx="28">
                  <c:v>-10.800003000000004</c:v>
                </c:pt>
                <c:pt idx="29">
                  <c:v>-13.566665999999998</c:v>
                </c:pt>
                <c:pt idx="30">
                  <c:v>-20.166656999999987</c:v>
                </c:pt>
                <c:pt idx="31">
                  <c:v>-1.3333430000000135</c:v>
                </c:pt>
                <c:pt idx="32">
                  <c:v>1.25</c:v>
                </c:pt>
                <c:pt idx="33">
                  <c:v>-11.199996999999996</c:v>
                </c:pt>
                <c:pt idx="34">
                  <c:v>9</c:v>
                </c:pt>
                <c:pt idx="35">
                  <c:v>8.5500030000000038</c:v>
                </c:pt>
                <c:pt idx="36">
                  <c:v>-1.5500030000000038</c:v>
                </c:pt>
                <c:pt idx="37">
                  <c:v>9.5500030000000038</c:v>
                </c:pt>
                <c:pt idx="38">
                  <c:v>19.699996999999996</c:v>
                </c:pt>
                <c:pt idx="39">
                  <c:v>-12.099990999999989</c:v>
                </c:pt>
                <c:pt idx="40">
                  <c:v>12.449996999999996</c:v>
                </c:pt>
                <c:pt idx="41">
                  <c:v>-14</c:v>
                </c:pt>
                <c:pt idx="42">
                  <c:v>-20.150009000000011</c:v>
                </c:pt>
                <c:pt idx="43">
                  <c:v>10.450012000000015</c:v>
                </c:pt>
                <c:pt idx="44">
                  <c:v>-14.550003000000004</c:v>
                </c:pt>
                <c:pt idx="45">
                  <c:v>-8.25</c:v>
                </c:pt>
                <c:pt idx="46">
                  <c:v>15.149993999999992</c:v>
                </c:pt>
                <c:pt idx="47">
                  <c:v>10.5</c:v>
                </c:pt>
                <c:pt idx="48">
                  <c:v>-2.75</c:v>
                </c:pt>
                <c:pt idx="49">
                  <c:v>2.6500090000000114</c:v>
                </c:pt>
                <c:pt idx="50">
                  <c:v>19.5</c:v>
                </c:pt>
                <c:pt idx="51">
                  <c:v>-7.3000030000000038</c:v>
                </c:pt>
                <c:pt idx="52">
                  <c:v>-14.350006000000008</c:v>
                </c:pt>
                <c:pt idx="53">
                  <c:v>2.8500060000000076</c:v>
                </c:pt>
                <c:pt idx="54">
                  <c:v>23.949996999999996</c:v>
                </c:pt>
                <c:pt idx="55">
                  <c:v>12.949996999999996</c:v>
                </c:pt>
                <c:pt idx="56">
                  <c:v>-9.5999909999999886</c:v>
                </c:pt>
                <c:pt idx="57">
                  <c:v>8.6499939999999924</c:v>
                </c:pt>
                <c:pt idx="58">
                  <c:v>-7.3999939999999924</c:v>
                </c:pt>
                <c:pt idx="59">
                  <c:v>-11.100006000000008</c:v>
                </c:pt>
                <c:pt idx="60">
                  <c:v>-9.4499969999999962</c:v>
                </c:pt>
                <c:pt idx="61">
                  <c:v>-2.75</c:v>
                </c:pt>
                <c:pt idx="62">
                  <c:v>4.1999969999999962</c:v>
                </c:pt>
                <c:pt idx="63">
                  <c:v>28.899993999999992</c:v>
                </c:pt>
                <c:pt idx="64">
                  <c:v>17.650009000000011</c:v>
                </c:pt>
                <c:pt idx="65">
                  <c:v>-10.600006000000008</c:v>
                </c:pt>
                <c:pt idx="66">
                  <c:v>-9.8999939999999924</c:v>
                </c:pt>
                <c:pt idx="67">
                  <c:v>9.9499969999999962</c:v>
                </c:pt>
                <c:pt idx="68">
                  <c:v>2.9499969999999962</c:v>
                </c:pt>
                <c:pt idx="69">
                  <c:v>19.850006000000008</c:v>
                </c:pt>
                <c:pt idx="70">
                  <c:v>17</c:v>
                </c:pt>
                <c:pt idx="71">
                  <c:v>23.649993999999992</c:v>
                </c:pt>
                <c:pt idx="72">
                  <c:v>-11.599998999999997</c:v>
                </c:pt>
                <c:pt idx="73">
                  <c:v>-3.2999949999999956</c:v>
                </c:pt>
                <c:pt idx="74">
                  <c:v>1.8499989999999968</c:v>
                </c:pt>
                <c:pt idx="75">
                  <c:v>3.0499949999999956</c:v>
                </c:pt>
                <c:pt idx="76">
                  <c:v>-3.6499939999999924</c:v>
                </c:pt>
                <c:pt idx="77">
                  <c:v>12.699996999999996</c:v>
                </c:pt>
                <c:pt idx="78">
                  <c:v>4.3499979999999994</c:v>
                </c:pt>
                <c:pt idx="79">
                  <c:v>-13.599997999999999</c:v>
                </c:pt>
                <c:pt idx="80">
                  <c:v>-14.550003000000004</c:v>
                </c:pt>
                <c:pt idx="81">
                  <c:v>4.75</c:v>
                </c:pt>
                <c:pt idx="82">
                  <c:v>-22.699996999999996</c:v>
                </c:pt>
                <c:pt idx="83">
                  <c:v>8.8499979999999994</c:v>
                </c:pt>
                <c:pt idx="84">
                  <c:v>-6</c:v>
                </c:pt>
                <c:pt idx="85">
                  <c:v>-5.5</c:v>
                </c:pt>
                <c:pt idx="86">
                  <c:v>-4.0499949999999956</c:v>
                </c:pt>
                <c:pt idx="87">
                  <c:v>2.3999939999999924</c:v>
                </c:pt>
                <c:pt idx="88">
                  <c:v>-5.25</c:v>
                </c:pt>
                <c:pt idx="89">
                  <c:v>-23.949996999999996</c:v>
                </c:pt>
                <c:pt idx="90">
                  <c:v>-4.5500030000000038</c:v>
                </c:pt>
                <c:pt idx="91">
                  <c:v>6.9499969999999962</c:v>
                </c:pt>
                <c:pt idx="92">
                  <c:v>-0.29998799999998482</c:v>
                </c:pt>
                <c:pt idx="93">
                  <c:v>-30.200012000000015</c:v>
                </c:pt>
                <c:pt idx="94">
                  <c:v>11.950012000000015</c:v>
                </c:pt>
                <c:pt idx="95">
                  <c:v>-3.25</c:v>
                </c:pt>
                <c:pt idx="96">
                  <c:v>3.4499969999999962</c:v>
                </c:pt>
                <c:pt idx="97">
                  <c:v>9.1999969999999962</c:v>
                </c:pt>
                <c:pt idx="98">
                  <c:v>-0.30000300000000379</c:v>
                </c:pt>
                <c:pt idx="99">
                  <c:v>17.400009000000011</c:v>
                </c:pt>
                <c:pt idx="100">
                  <c:v>-4.4500120000000152</c:v>
                </c:pt>
                <c:pt idx="101">
                  <c:v>11.800003000000004</c:v>
                </c:pt>
                <c:pt idx="102">
                  <c:v>-7.25</c:v>
                </c:pt>
                <c:pt idx="103">
                  <c:v>-7.0500030000000038</c:v>
                </c:pt>
                <c:pt idx="104">
                  <c:v>-5.6499939999999924</c:v>
                </c:pt>
                <c:pt idx="105">
                  <c:v>1.8500060000000076</c:v>
                </c:pt>
                <c:pt idx="106">
                  <c:v>-7.1500090000000114</c:v>
                </c:pt>
                <c:pt idx="107">
                  <c:v>1</c:v>
                </c:pt>
                <c:pt idx="108">
                  <c:v>-7.8999939999999924</c:v>
                </c:pt>
                <c:pt idx="109">
                  <c:v>4.0500030000000038</c:v>
                </c:pt>
                <c:pt idx="110">
                  <c:v>-5.4000090000000114</c:v>
                </c:pt>
                <c:pt idx="111">
                  <c:v>-16.75</c:v>
                </c:pt>
                <c:pt idx="112">
                  <c:v>2.9000090000000114</c:v>
                </c:pt>
                <c:pt idx="113">
                  <c:v>-17.700012000000015</c:v>
                </c:pt>
                <c:pt idx="114">
                  <c:v>5.7000120000000152</c:v>
                </c:pt>
                <c:pt idx="115">
                  <c:v>-8.8000030000000038</c:v>
                </c:pt>
                <c:pt idx="116">
                  <c:v>-10.100006000000008</c:v>
                </c:pt>
                <c:pt idx="117">
                  <c:v>-47.199996999999996</c:v>
                </c:pt>
                <c:pt idx="118">
                  <c:v>-12.350006000000008</c:v>
                </c:pt>
                <c:pt idx="119">
                  <c:v>-3.4499819999999772</c:v>
                </c:pt>
                <c:pt idx="120">
                  <c:v>-14.800018000000023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DF-41EB-A46E-5F0F3071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565791"/>
        <c:axId val="2055563391"/>
      </c:lineChart>
      <c:catAx>
        <c:axId val="205556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563391"/>
        <c:crosses val="autoZero"/>
        <c:auto val="1"/>
        <c:lblAlgn val="ctr"/>
        <c:lblOffset val="100"/>
        <c:noMultiLvlLbl val="0"/>
      </c:catAx>
      <c:valAx>
        <c:axId val="205556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565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Differencing!$G$2</c:f>
              <c:strCache>
                <c:ptCount val="1"/>
                <c:pt idx="0">
                  <c:v>2nd Order Diff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Differencing!$G$3:$G$123</c:f>
              <c:numCache>
                <c:formatCode>General</c:formatCode>
                <c:ptCount val="121"/>
                <c:pt idx="2" formatCode="0.00">
                  <c:v>-4.2333380000000034</c:v>
                </c:pt>
                <c:pt idx="3" formatCode="0.00">
                  <c:v>-50.799986999999987</c:v>
                </c:pt>
                <c:pt idx="4" formatCode="0.00">
                  <c:v>46.099974999999972</c:v>
                </c:pt>
                <c:pt idx="5" formatCode="0.00">
                  <c:v>-44.066649999999981</c:v>
                </c:pt>
                <c:pt idx="6" formatCode="0.00">
                  <c:v>15.366668000000004</c:v>
                </c:pt>
                <c:pt idx="7" formatCode="0.00">
                  <c:v>-14.900009000000011</c:v>
                </c:pt>
                <c:pt idx="8" formatCode="0.00">
                  <c:v>-8.1999959999999987</c:v>
                </c:pt>
                <c:pt idx="9" formatCode="0.00">
                  <c:v>32.033339000000012</c:v>
                </c:pt>
                <c:pt idx="10" formatCode="0.00">
                  <c:v>-24.400008000000014</c:v>
                </c:pt>
                <c:pt idx="11" formatCode="0.00">
                  <c:v>5.4666740000000118</c:v>
                </c:pt>
                <c:pt idx="12" formatCode="0.00">
                  <c:v>10.699997999999994</c:v>
                </c:pt>
                <c:pt idx="13" formatCode="0.00">
                  <c:v>18.799986999999987</c:v>
                </c:pt>
                <c:pt idx="14" formatCode="0.00">
                  <c:v>-30.733321999999987</c:v>
                </c:pt>
                <c:pt idx="15" formatCode="0.00">
                  <c:v>-11.099990999999989</c:v>
                </c:pt>
                <c:pt idx="16" formatCode="0.00">
                  <c:v>2.3333279999999945</c:v>
                </c:pt>
                <c:pt idx="17" formatCode="0.00">
                  <c:v>15.633316999999977</c:v>
                </c:pt>
                <c:pt idx="18" formatCode="0.00">
                  <c:v>18.366683000000023</c:v>
                </c:pt>
                <c:pt idx="19" formatCode="0.00">
                  <c:v>-20.266661999999997</c:v>
                </c:pt>
                <c:pt idx="20" formatCode="0.00">
                  <c:v>13.599990999999989</c:v>
                </c:pt>
                <c:pt idx="21" formatCode="0.00">
                  <c:v>-15.400010000000009</c:v>
                </c:pt>
                <c:pt idx="22" formatCode="0.00">
                  <c:v>-11.099989999999991</c:v>
                </c:pt>
                <c:pt idx="23" formatCode="0.00">
                  <c:v>34.766677000000016</c:v>
                </c:pt>
                <c:pt idx="24" formatCode="0.00">
                  <c:v>-11.233352000000025</c:v>
                </c:pt>
                <c:pt idx="25" formatCode="0.00">
                  <c:v>-6.4333189999999831</c:v>
                </c:pt>
                <c:pt idx="26" formatCode="0.00">
                  <c:v>8.0333249999999907</c:v>
                </c:pt>
                <c:pt idx="27" formatCode="0.00">
                  <c:v>-1.1666569999999865</c:v>
                </c:pt>
                <c:pt idx="28" formatCode="0.00">
                  <c:v>8.2666629999999941</c:v>
                </c:pt>
                <c:pt idx="29" formatCode="0.00">
                  <c:v>2.7666629999999941</c:v>
                </c:pt>
                <c:pt idx="30" formatCode="0.00">
                  <c:v>6.5999909999999886</c:v>
                </c:pt>
                <c:pt idx="31" formatCode="0.00">
                  <c:v>-18.833313999999973</c:v>
                </c:pt>
                <c:pt idx="32" formatCode="0.00">
                  <c:v>-2.5833430000000135</c:v>
                </c:pt>
                <c:pt idx="33" formatCode="0.00">
                  <c:v>12.449996999999996</c:v>
                </c:pt>
                <c:pt idx="34" formatCode="0.00">
                  <c:v>-20.199996999999996</c:v>
                </c:pt>
                <c:pt idx="35" formatCode="0.00">
                  <c:v>0.44999699999999621</c:v>
                </c:pt>
                <c:pt idx="36" formatCode="0.00">
                  <c:v>10.100006000000008</c:v>
                </c:pt>
                <c:pt idx="37" formatCode="0.00">
                  <c:v>-11.100006000000008</c:v>
                </c:pt>
                <c:pt idx="38" formatCode="0.00">
                  <c:v>-10.149993999999992</c:v>
                </c:pt>
                <c:pt idx="39" formatCode="0.00">
                  <c:v>31.799987999999985</c:v>
                </c:pt>
                <c:pt idx="40" formatCode="0.00">
                  <c:v>-24.549987999999985</c:v>
                </c:pt>
                <c:pt idx="41" formatCode="0.00">
                  <c:v>26.449996999999996</c:v>
                </c:pt>
                <c:pt idx="42" formatCode="0.00">
                  <c:v>6.1500090000000114</c:v>
                </c:pt>
                <c:pt idx="43" formatCode="0.00">
                  <c:v>-30.600021000000027</c:v>
                </c:pt>
                <c:pt idx="44" formatCode="0.00">
                  <c:v>25.000015000000019</c:v>
                </c:pt>
                <c:pt idx="45" formatCode="0.00">
                  <c:v>-6.3000030000000038</c:v>
                </c:pt>
                <c:pt idx="46" formatCode="0.00">
                  <c:v>-23.399993999999992</c:v>
                </c:pt>
                <c:pt idx="47" formatCode="0.00">
                  <c:v>4.6499939999999924</c:v>
                </c:pt>
                <c:pt idx="48" formatCode="0.00">
                  <c:v>13.25</c:v>
                </c:pt>
                <c:pt idx="49" formatCode="0.00">
                  <c:v>-5.4000090000000114</c:v>
                </c:pt>
                <c:pt idx="50" formatCode="0.00">
                  <c:v>-16.849990999999989</c:v>
                </c:pt>
                <c:pt idx="51" formatCode="0.00">
                  <c:v>26.800003000000004</c:v>
                </c:pt>
                <c:pt idx="52" formatCode="0.00">
                  <c:v>7.0500030000000038</c:v>
                </c:pt>
                <c:pt idx="53" formatCode="0.00">
                  <c:v>-17.200012000000015</c:v>
                </c:pt>
                <c:pt idx="54" formatCode="0.00">
                  <c:v>-21.099990999999989</c:v>
                </c:pt>
                <c:pt idx="55" formatCode="0.00">
                  <c:v>11</c:v>
                </c:pt>
                <c:pt idx="56" formatCode="0.00">
                  <c:v>22.549987999999985</c:v>
                </c:pt>
                <c:pt idx="57" formatCode="0.00">
                  <c:v>-18.249984999999981</c:v>
                </c:pt>
                <c:pt idx="58" formatCode="0.00">
                  <c:v>16.049987999999985</c:v>
                </c:pt>
                <c:pt idx="59" formatCode="0.00">
                  <c:v>3.7000120000000152</c:v>
                </c:pt>
                <c:pt idx="60" formatCode="0.00">
                  <c:v>-1.6500090000000114</c:v>
                </c:pt>
                <c:pt idx="61" formatCode="0.00">
                  <c:v>-6.6999969999999962</c:v>
                </c:pt>
                <c:pt idx="62" formatCode="0.00">
                  <c:v>-6.9499969999999962</c:v>
                </c:pt>
                <c:pt idx="63" formatCode="0.00">
                  <c:v>-24.699996999999996</c:v>
                </c:pt>
                <c:pt idx="64" formatCode="0.00">
                  <c:v>11.249984999999981</c:v>
                </c:pt>
                <c:pt idx="65" formatCode="0.00">
                  <c:v>28.250015000000019</c:v>
                </c:pt>
                <c:pt idx="66" formatCode="0.00">
                  <c:v>-0.70001200000001518</c:v>
                </c:pt>
                <c:pt idx="67" formatCode="0.00">
                  <c:v>-19.849990999999989</c:v>
                </c:pt>
                <c:pt idx="68" formatCode="0.00">
                  <c:v>7</c:v>
                </c:pt>
                <c:pt idx="69" formatCode="0.00">
                  <c:v>-16.900009000000011</c:v>
                </c:pt>
                <c:pt idx="70" formatCode="0.00">
                  <c:v>2.8500060000000076</c:v>
                </c:pt>
                <c:pt idx="71" formatCode="0.00">
                  <c:v>-6.6499939999999924</c:v>
                </c:pt>
                <c:pt idx="72" formatCode="0.00">
                  <c:v>35.249992999999989</c:v>
                </c:pt>
                <c:pt idx="73" formatCode="0.00">
                  <c:v>-8.3000040000000013</c:v>
                </c:pt>
                <c:pt idx="74" formatCode="0.00">
                  <c:v>-5.1499939999999924</c:v>
                </c:pt>
                <c:pt idx="75" formatCode="0.00">
                  <c:v>-1.1999959999999987</c:v>
                </c:pt>
                <c:pt idx="76" formatCode="0.00">
                  <c:v>6.699988999999988</c:v>
                </c:pt>
                <c:pt idx="77" formatCode="0.00">
                  <c:v>-16.349990999999989</c:v>
                </c:pt>
                <c:pt idx="78" formatCode="0.00">
                  <c:v>8.3499989999999968</c:v>
                </c:pt>
                <c:pt idx="79" formatCode="0.00">
                  <c:v>17.949995999999999</c:v>
                </c:pt>
                <c:pt idx="80" formatCode="0.00">
                  <c:v>0.95000500000000443</c:v>
                </c:pt>
                <c:pt idx="81" formatCode="0.00">
                  <c:v>-19.300003000000004</c:v>
                </c:pt>
                <c:pt idx="82" formatCode="0.00">
                  <c:v>27.449996999999996</c:v>
                </c:pt>
                <c:pt idx="83" formatCode="0.00">
                  <c:v>-31.549994999999996</c:v>
                </c:pt>
                <c:pt idx="84" formatCode="0.00">
                  <c:v>14.849997999999999</c:v>
                </c:pt>
                <c:pt idx="85" formatCode="0.00">
                  <c:v>-0.5</c:v>
                </c:pt>
                <c:pt idx="86" formatCode="0.00">
                  <c:v>-1.4500050000000044</c:v>
                </c:pt>
                <c:pt idx="87" formatCode="0.00">
                  <c:v>-6.449988999999988</c:v>
                </c:pt>
                <c:pt idx="88" formatCode="0.00">
                  <c:v>7.6499939999999924</c:v>
                </c:pt>
                <c:pt idx="89" formatCode="0.00">
                  <c:v>18.699996999999996</c:v>
                </c:pt>
                <c:pt idx="90" formatCode="0.00">
                  <c:v>-19.399993999999992</c:v>
                </c:pt>
                <c:pt idx="91" formatCode="0.00">
                  <c:v>-11.5</c:v>
                </c:pt>
                <c:pt idx="92" formatCode="0.00">
                  <c:v>7.249984999999981</c:v>
                </c:pt>
                <c:pt idx="93" formatCode="0.00">
                  <c:v>29.90002400000003</c:v>
                </c:pt>
                <c:pt idx="94" formatCode="0.00">
                  <c:v>-42.15002400000003</c:v>
                </c:pt>
                <c:pt idx="95" formatCode="0.00">
                  <c:v>15.200012000000015</c:v>
                </c:pt>
                <c:pt idx="96" formatCode="0.00">
                  <c:v>-6.6999969999999962</c:v>
                </c:pt>
                <c:pt idx="97" formatCode="0.00">
                  <c:v>-5.75</c:v>
                </c:pt>
                <c:pt idx="98" formatCode="0.00">
                  <c:v>9.5</c:v>
                </c:pt>
                <c:pt idx="99" formatCode="0.00">
                  <c:v>-17.700012000000015</c:v>
                </c:pt>
                <c:pt idx="100" formatCode="0.00">
                  <c:v>21.850021000000027</c:v>
                </c:pt>
                <c:pt idx="101" formatCode="0.00">
                  <c:v>-16.250015000000019</c:v>
                </c:pt>
                <c:pt idx="102" formatCode="0.00">
                  <c:v>19.050003000000004</c:v>
                </c:pt>
                <c:pt idx="103" formatCode="0.00">
                  <c:v>-0.19999699999999621</c:v>
                </c:pt>
                <c:pt idx="104" formatCode="0.00">
                  <c:v>-1.4000090000000114</c:v>
                </c:pt>
                <c:pt idx="105" formatCode="0.00">
                  <c:v>-7.5</c:v>
                </c:pt>
                <c:pt idx="106" formatCode="0.00">
                  <c:v>9.000015000000019</c:v>
                </c:pt>
                <c:pt idx="107" formatCode="0.00">
                  <c:v>-8.1500090000000114</c:v>
                </c:pt>
                <c:pt idx="108" formatCode="0.00">
                  <c:v>8.8999939999999924</c:v>
                </c:pt>
                <c:pt idx="109" formatCode="0.00">
                  <c:v>-11.949996999999996</c:v>
                </c:pt>
                <c:pt idx="110" formatCode="0.00">
                  <c:v>9.4500120000000152</c:v>
                </c:pt>
                <c:pt idx="111" formatCode="0.00">
                  <c:v>11.349990999999989</c:v>
                </c:pt>
                <c:pt idx="112" formatCode="0.00">
                  <c:v>-19.650009000000011</c:v>
                </c:pt>
                <c:pt idx="113" formatCode="0.00">
                  <c:v>20.600021000000027</c:v>
                </c:pt>
                <c:pt idx="114" formatCode="0.00">
                  <c:v>-23.40002400000003</c:v>
                </c:pt>
                <c:pt idx="115" formatCode="0.00">
                  <c:v>14.500015000000019</c:v>
                </c:pt>
                <c:pt idx="116" formatCode="0.00">
                  <c:v>1.3000030000000038</c:v>
                </c:pt>
                <c:pt idx="117" formatCode="0.00">
                  <c:v>37.099990999999989</c:v>
                </c:pt>
                <c:pt idx="118" formatCode="0.00">
                  <c:v>-34.849990999999989</c:v>
                </c:pt>
                <c:pt idx="119" formatCode="0.00">
                  <c:v>-8.9000240000000304</c:v>
                </c:pt>
                <c:pt idx="120" formatCode="0.00">
                  <c:v>11.350036000000046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72-410F-B20D-EBFA1E9D6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675295"/>
        <c:axId val="794379583"/>
      </c:lineChart>
      <c:catAx>
        <c:axId val="204367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379583"/>
        <c:crosses val="autoZero"/>
        <c:auto val="1"/>
        <c:lblAlgn val="ctr"/>
        <c:lblOffset val="100"/>
        <c:noMultiLvlLbl val="0"/>
      </c:catAx>
      <c:valAx>
        <c:axId val="79437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67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Differencing!$I$2</c:f>
              <c:strCache>
                <c:ptCount val="1"/>
                <c:pt idx="0">
                  <c:v>3rd Order Diff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Differencing!$I$3:$I$123</c:f>
              <c:numCache>
                <c:formatCode>General</c:formatCode>
                <c:ptCount val="121"/>
                <c:pt idx="3" formatCode="0.00">
                  <c:v>46.566648999999984</c:v>
                </c:pt>
                <c:pt idx="4" formatCode="0.00">
                  <c:v>-96.89996199999996</c:v>
                </c:pt>
                <c:pt idx="5" formatCode="0.00">
                  <c:v>90.166624999999954</c:v>
                </c:pt>
                <c:pt idx="6" formatCode="0.00">
                  <c:v>-59.433317999999986</c:v>
                </c:pt>
                <c:pt idx="7" formatCode="0.00">
                  <c:v>30.266677000000016</c:v>
                </c:pt>
                <c:pt idx="8" formatCode="0.00">
                  <c:v>-6.7000130000000127</c:v>
                </c:pt>
                <c:pt idx="9" formatCode="0.00">
                  <c:v>-40.233335000000011</c:v>
                </c:pt>
                <c:pt idx="10" formatCode="0.00">
                  <c:v>56.433347000000026</c:v>
                </c:pt>
                <c:pt idx="11" formatCode="0.00">
                  <c:v>-29.866682000000026</c:v>
                </c:pt>
                <c:pt idx="12" formatCode="0.00">
                  <c:v>-5.2333239999999819</c:v>
                </c:pt>
                <c:pt idx="13" formatCode="0.00">
                  <c:v>-8.0999889999999937</c:v>
                </c:pt>
                <c:pt idx="14" formatCode="0.00">
                  <c:v>49.533308999999974</c:v>
                </c:pt>
                <c:pt idx="15" formatCode="0.00">
                  <c:v>-19.633330999999998</c:v>
                </c:pt>
                <c:pt idx="16" formatCode="0.00">
                  <c:v>-13.433318999999983</c:v>
                </c:pt>
                <c:pt idx="17" formatCode="0.00">
                  <c:v>-13.299988999999982</c:v>
                </c:pt>
                <c:pt idx="18" formatCode="0.00">
                  <c:v>-2.7333660000000464</c:v>
                </c:pt>
                <c:pt idx="19" formatCode="0.00">
                  <c:v>38.63334500000002</c:v>
                </c:pt>
                <c:pt idx="20" formatCode="0.00">
                  <c:v>-33.866652999999985</c:v>
                </c:pt>
                <c:pt idx="21" formatCode="0.00">
                  <c:v>29.000000999999997</c:v>
                </c:pt>
                <c:pt idx="22" formatCode="0.00">
                  <c:v>-4.3000200000000177</c:v>
                </c:pt>
                <c:pt idx="23" formatCode="0.00">
                  <c:v>-45.866667000000007</c:v>
                </c:pt>
                <c:pt idx="24" formatCode="0.00">
                  <c:v>46.00002900000004</c:v>
                </c:pt>
                <c:pt idx="25" formatCode="0.00">
                  <c:v>-4.8000330000000417</c:v>
                </c:pt>
                <c:pt idx="26" formatCode="0.00">
                  <c:v>-14.466643999999974</c:v>
                </c:pt>
                <c:pt idx="27" formatCode="0.00">
                  <c:v>9.1999819999999772</c:v>
                </c:pt>
                <c:pt idx="28" formatCode="0.00">
                  <c:v>-9.4333199999999806</c:v>
                </c:pt>
                <c:pt idx="29" formatCode="0.00">
                  <c:v>5.5</c:v>
                </c:pt>
                <c:pt idx="30" formatCode="0.00">
                  <c:v>-3.8333279999999945</c:v>
                </c:pt>
                <c:pt idx="31" formatCode="0.00">
                  <c:v>25.433304999999962</c:v>
                </c:pt>
                <c:pt idx="32" formatCode="0.00">
                  <c:v>-16.24997099999996</c:v>
                </c:pt>
                <c:pt idx="33" formatCode="0.00">
                  <c:v>-15.03334000000001</c:v>
                </c:pt>
                <c:pt idx="34" formatCode="0.00">
                  <c:v>32.649993999999992</c:v>
                </c:pt>
                <c:pt idx="35" formatCode="0.00">
                  <c:v>-20.649993999999992</c:v>
                </c:pt>
                <c:pt idx="36" formatCode="0.00">
                  <c:v>-9.6500090000000114</c:v>
                </c:pt>
                <c:pt idx="37" formatCode="0.00">
                  <c:v>21.200012000000015</c:v>
                </c:pt>
                <c:pt idx="38" formatCode="0.00">
                  <c:v>-0.95001200000001518</c:v>
                </c:pt>
                <c:pt idx="39" formatCode="0.00">
                  <c:v>-41.949981999999977</c:v>
                </c:pt>
                <c:pt idx="40" formatCode="0.00">
                  <c:v>56.34997599999997</c:v>
                </c:pt>
                <c:pt idx="41" formatCode="0.00">
                  <c:v>-50.999984999999981</c:v>
                </c:pt>
                <c:pt idx="42" formatCode="0.00">
                  <c:v>20.299987999999985</c:v>
                </c:pt>
                <c:pt idx="43" formatCode="0.00">
                  <c:v>36.750030000000038</c:v>
                </c:pt>
                <c:pt idx="44" formatCode="0.00">
                  <c:v>-55.600036000000046</c:v>
                </c:pt>
                <c:pt idx="45" formatCode="0.00">
                  <c:v>31.300018000000023</c:v>
                </c:pt>
                <c:pt idx="46" formatCode="0.00">
                  <c:v>17.099990999999989</c:v>
                </c:pt>
                <c:pt idx="47" formatCode="0.00">
                  <c:v>-28.049987999999985</c:v>
                </c:pt>
                <c:pt idx="48" formatCode="0.00">
                  <c:v>-8.6000060000000076</c:v>
                </c:pt>
                <c:pt idx="49" formatCode="0.00">
                  <c:v>18.650009000000011</c:v>
                </c:pt>
                <c:pt idx="50" formatCode="0.00">
                  <c:v>11.449981999999977</c:v>
                </c:pt>
                <c:pt idx="51" formatCode="0.00">
                  <c:v>-43.649993999999992</c:v>
                </c:pt>
                <c:pt idx="52" formatCode="0.00">
                  <c:v>19.75</c:v>
                </c:pt>
                <c:pt idx="53" formatCode="0.00">
                  <c:v>24.250015000000019</c:v>
                </c:pt>
                <c:pt idx="54" formatCode="0.00">
                  <c:v>3.8999789999999734</c:v>
                </c:pt>
                <c:pt idx="55" formatCode="0.00">
                  <c:v>-32.099990999999989</c:v>
                </c:pt>
                <c:pt idx="56" formatCode="0.00">
                  <c:v>-11.549987999999985</c:v>
                </c:pt>
                <c:pt idx="57" formatCode="0.00">
                  <c:v>40.799972999999966</c:v>
                </c:pt>
                <c:pt idx="58" formatCode="0.00">
                  <c:v>-34.299972999999966</c:v>
                </c:pt>
                <c:pt idx="59" formatCode="0.00">
                  <c:v>12.34997599999997</c:v>
                </c:pt>
                <c:pt idx="60" formatCode="0.00">
                  <c:v>5.3500210000000266</c:v>
                </c:pt>
                <c:pt idx="61" formatCode="0.00">
                  <c:v>5.0499879999999848</c:v>
                </c:pt>
                <c:pt idx="62" formatCode="0.00">
                  <c:v>0.25</c:v>
                </c:pt>
                <c:pt idx="63" formatCode="0.00">
                  <c:v>17.75</c:v>
                </c:pt>
                <c:pt idx="64" formatCode="0.00">
                  <c:v>-35.949981999999977</c:v>
                </c:pt>
                <c:pt idx="65" formatCode="0.00">
                  <c:v>-17.000030000000038</c:v>
                </c:pt>
                <c:pt idx="66" formatCode="0.00">
                  <c:v>28.950027000000034</c:v>
                </c:pt>
                <c:pt idx="67" formatCode="0.00">
                  <c:v>19.149978999999973</c:v>
                </c:pt>
                <c:pt idx="68" formatCode="0.00">
                  <c:v>-26.849990999999989</c:v>
                </c:pt>
                <c:pt idx="69" formatCode="0.00">
                  <c:v>23.900009000000011</c:v>
                </c:pt>
                <c:pt idx="70" formatCode="0.00">
                  <c:v>-19.750015000000019</c:v>
                </c:pt>
                <c:pt idx="71" formatCode="0.00">
                  <c:v>9.5</c:v>
                </c:pt>
                <c:pt idx="72" formatCode="0.00">
                  <c:v>-41.899986999999982</c:v>
                </c:pt>
                <c:pt idx="73" formatCode="0.00">
                  <c:v>43.549996999999991</c:v>
                </c:pt>
                <c:pt idx="74" formatCode="0.00">
                  <c:v>-3.1500100000000089</c:v>
                </c:pt>
                <c:pt idx="75" formatCode="0.00">
                  <c:v>-3.9499979999999937</c:v>
                </c:pt>
                <c:pt idx="76" formatCode="0.00">
                  <c:v>-7.8999849999999867</c:v>
                </c:pt>
                <c:pt idx="77" formatCode="0.00">
                  <c:v>23.049979999999977</c:v>
                </c:pt>
                <c:pt idx="78" formatCode="0.00">
                  <c:v>-24.699989999999985</c:v>
                </c:pt>
                <c:pt idx="79" formatCode="0.00">
                  <c:v>-9.5999970000000019</c:v>
                </c:pt>
                <c:pt idx="80" formatCode="0.00">
                  <c:v>16.999990999999994</c:v>
                </c:pt>
                <c:pt idx="81" formatCode="0.00">
                  <c:v>20.250008000000008</c:v>
                </c:pt>
                <c:pt idx="82" formatCode="0.00">
                  <c:v>-46.75</c:v>
                </c:pt>
                <c:pt idx="83" formatCode="0.00">
                  <c:v>58.999991999999992</c:v>
                </c:pt>
                <c:pt idx="84" formatCode="0.00">
                  <c:v>-46.399992999999995</c:v>
                </c:pt>
                <c:pt idx="85" formatCode="0.00">
                  <c:v>15.349997999999999</c:v>
                </c:pt>
                <c:pt idx="86" formatCode="0.00">
                  <c:v>0.95000500000000443</c:v>
                </c:pt>
                <c:pt idx="87" formatCode="0.00">
                  <c:v>4.9999839999999836</c:v>
                </c:pt>
                <c:pt idx="88" formatCode="0.00">
                  <c:v>-14.09998299999998</c:v>
                </c:pt>
                <c:pt idx="89" formatCode="0.00">
                  <c:v>-11.050003000000004</c:v>
                </c:pt>
                <c:pt idx="90" formatCode="0.00">
                  <c:v>38.099990999999989</c:v>
                </c:pt>
                <c:pt idx="91" formatCode="0.00">
                  <c:v>-7.8999939999999924</c:v>
                </c:pt>
                <c:pt idx="92" formatCode="0.00">
                  <c:v>-18.749984999999981</c:v>
                </c:pt>
                <c:pt idx="93" formatCode="0.00">
                  <c:v>-22.650039000000049</c:v>
                </c:pt>
                <c:pt idx="94" formatCode="0.00">
                  <c:v>72.050048000000061</c:v>
                </c:pt>
                <c:pt idx="95" formatCode="0.00">
                  <c:v>-57.350036000000046</c:v>
                </c:pt>
                <c:pt idx="96" formatCode="0.00">
                  <c:v>21.900009000000011</c:v>
                </c:pt>
                <c:pt idx="97" formatCode="0.00">
                  <c:v>-0.94999699999999621</c:v>
                </c:pt>
                <c:pt idx="98" formatCode="0.00">
                  <c:v>-15.25</c:v>
                </c:pt>
                <c:pt idx="99" formatCode="0.00">
                  <c:v>27.200012000000015</c:v>
                </c:pt>
                <c:pt idx="100" formatCode="0.00">
                  <c:v>-39.550033000000042</c:v>
                </c:pt>
                <c:pt idx="101" formatCode="0.00">
                  <c:v>38.100036000000046</c:v>
                </c:pt>
                <c:pt idx="102" formatCode="0.00">
                  <c:v>-35.300018000000023</c:v>
                </c:pt>
                <c:pt idx="103" formatCode="0.00">
                  <c:v>19.25</c:v>
                </c:pt>
                <c:pt idx="104" formatCode="0.00">
                  <c:v>1.2000120000000152</c:v>
                </c:pt>
                <c:pt idx="105" formatCode="0.00">
                  <c:v>6.0999909999999886</c:v>
                </c:pt>
                <c:pt idx="106" formatCode="0.00">
                  <c:v>-16.500015000000019</c:v>
                </c:pt>
                <c:pt idx="107" formatCode="0.00">
                  <c:v>17.15002400000003</c:v>
                </c:pt>
                <c:pt idx="108" formatCode="0.00">
                  <c:v>-17.050003000000004</c:v>
                </c:pt>
                <c:pt idx="109" formatCode="0.00">
                  <c:v>20.849990999999989</c:v>
                </c:pt>
                <c:pt idx="110" formatCode="0.00">
                  <c:v>-21.400009000000011</c:v>
                </c:pt>
                <c:pt idx="111" formatCode="0.00">
                  <c:v>-1.8999789999999734</c:v>
                </c:pt>
                <c:pt idx="112" formatCode="0.00">
                  <c:v>31</c:v>
                </c:pt>
                <c:pt idx="113" formatCode="0.00">
                  <c:v>-40.250030000000038</c:v>
                </c:pt>
                <c:pt idx="114" formatCode="0.00">
                  <c:v>44.000045000000057</c:v>
                </c:pt>
                <c:pt idx="115" formatCode="0.00">
                  <c:v>-37.900039000000049</c:v>
                </c:pt>
                <c:pt idx="116" formatCode="0.00">
                  <c:v>13.200012000000015</c:v>
                </c:pt>
                <c:pt idx="117" formatCode="0.00">
                  <c:v>-35.799987999999985</c:v>
                </c:pt>
                <c:pt idx="118" formatCode="0.00">
                  <c:v>71.949981999999977</c:v>
                </c:pt>
                <c:pt idx="119" formatCode="0.00">
                  <c:v>-25.949966999999958</c:v>
                </c:pt>
                <c:pt idx="120" formatCode="0.00">
                  <c:v>-20.250060000000076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5F-466E-BF23-3B2283543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7072639"/>
        <c:axId val="797075519"/>
      </c:lineChart>
      <c:catAx>
        <c:axId val="79707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075519"/>
        <c:crosses val="autoZero"/>
        <c:auto val="1"/>
        <c:lblAlgn val="ctr"/>
        <c:lblOffset val="100"/>
        <c:noMultiLvlLbl val="0"/>
      </c:catAx>
      <c:valAx>
        <c:axId val="79707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072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ARIMA!$I$4</c:f>
              <c:strCache>
                <c:ptCount val="1"/>
                <c:pt idx="0">
                  <c:v>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ARIMA!$H$5:$H$14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ARIMA!$I$5:$I$14</c:f>
              <c:numCache>
                <c:formatCode>General</c:formatCode>
                <c:ptCount val="10"/>
                <c:pt idx="0">
                  <c:v>-0.4840846037121368</c:v>
                </c:pt>
                <c:pt idx="1">
                  <c:v>-1.4627578538575683E-2</c:v>
                </c:pt>
                <c:pt idx="2">
                  <c:v>2.9549718761193399E-2</c:v>
                </c:pt>
                <c:pt idx="3">
                  <c:v>5.983925321570582E-3</c:v>
                </c:pt>
                <c:pt idx="4">
                  <c:v>-1.2964129173884216E-2</c:v>
                </c:pt>
                <c:pt idx="5">
                  <c:v>-7.065373216800748E-2</c:v>
                </c:pt>
                <c:pt idx="6">
                  <c:v>0.15445317093046854</c:v>
                </c:pt>
                <c:pt idx="7">
                  <c:v>-9.9662048499759098E-2</c:v>
                </c:pt>
                <c:pt idx="8">
                  <c:v>5.7278961634691365E-2</c:v>
                </c:pt>
                <c:pt idx="9">
                  <c:v>-5.6192068344911562E-2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44-454D-B953-5C7B6BA90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602335"/>
        <c:axId val="787600415"/>
      </c:barChart>
      <c:catAx>
        <c:axId val="78760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600415"/>
        <c:crosses val="autoZero"/>
        <c:auto val="1"/>
        <c:lblAlgn val="ctr"/>
        <c:lblOffset val="100"/>
        <c:noMultiLvlLbl val="0"/>
      </c:catAx>
      <c:valAx>
        <c:axId val="78760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602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ARIMA!$L$4</c:f>
              <c:strCache>
                <c:ptCount val="1"/>
                <c:pt idx="0">
                  <c:v>pacf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ARIMA!$K$6:$K$15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ARIMA!$L$6:$L$15</c:f>
              <c:numCache>
                <c:formatCode>General</c:formatCode>
                <c:ptCount val="10"/>
                <c:pt idx="0">
                  <c:v>-0.4840846037121368</c:v>
                </c:pt>
                <c:pt idx="1">
                  <c:v>-0.32516365018513144</c:v>
                </c:pt>
                <c:pt idx="2">
                  <c:v>-0.20043660733422086</c:v>
                </c:pt>
                <c:pt idx="3">
                  <c:v>-0.11685904807236536</c:v>
                </c:pt>
                <c:pt idx="4">
                  <c:v>-8.3813609818977369E-2</c:v>
                </c:pt>
                <c:pt idx="5">
                  <c:v>-0.17187415268682588</c:v>
                </c:pt>
                <c:pt idx="6">
                  <c:v>2.8553507785574611E-2</c:v>
                </c:pt>
                <c:pt idx="7">
                  <c:v>-1.4500338207331487E-2</c:v>
                </c:pt>
                <c:pt idx="8">
                  <c:v>6.0604460362381776E-2</c:v>
                </c:pt>
                <c:pt idx="9">
                  <c:v>-5.2685742378116157E-3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F3-409A-BAA2-D1A8830B7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0129951"/>
        <c:axId val="1120130911"/>
      </c:barChart>
      <c:catAx>
        <c:axId val="112012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130911"/>
        <c:crosses val="autoZero"/>
        <c:auto val="1"/>
        <c:lblAlgn val="ctr"/>
        <c:lblOffset val="100"/>
        <c:noMultiLvlLbl val="0"/>
      </c:catAx>
      <c:valAx>
        <c:axId val="112013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12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590550</xdr:colOff>
      <xdr:row>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04EF9F-56E0-4983-AB75-A9567DDB33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14</xdr:row>
      <xdr:rowOff>0</xdr:rowOff>
    </xdr:from>
    <xdr:to>
      <xdr:col>17</xdr:col>
      <xdr:colOff>584200</xdr:colOff>
      <xdr:row>28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1B050D-8088-401E-8DE8-20ABE0D1E4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590550</xdr:colOff>
      <xdr:row>44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CDEAC22-5CAD-4B66-972C-8B1367DB62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79375</xdr:colOff>
      <xdr:row>0</xdr:row>
      <xdr:rowOff>31750</xdr:rowOff>
    </xdr:from>
    <xdr:to>
      <xdr:col>16</xdr:col>
      <xdr:colOff>450850</xdr:colOff>
      <xdr:row>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D2F361-0897-FA0B-3AD4-A03D2FD726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53975</xdr:colOff>
      <xdr:row>9</xdr:row>
      <xdr:rowOff>38100</xdr:rowOff>
    </xdr:from>
    <xdr:to>
      <xdr:col>16</xdr:col>
      <xdr:colOff>469900</xdr:colOff>
      <xdr:row>18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D2BA56-56EB-7510-1929-1D2B36793A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91987\Downloads\XRealStats.xlam" TargetMode="External"/><Relationship Id="rId1" Type="http://schemas.openxmlformats.org/officeDocument/2006/relationships/externalLinkPath" Target="file:///C:\Users\91987\Download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</sheetNames>
    <definedNames>
      <definedName name="ACF"/>
      <definedName name="ADIFF"/>
      <definedName name="ARIMA_Coeff"/>
      <definedName name="MARoots"/>
      <definedName name="PACF"/>
      <definedName name="PSICoef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26"/>
  <sheetViews>
    <sheetView tabSelected="1" workbookViewId="0"/>
  </sheetViews>
  <sheetFormatPr defaultRowHeight="14.5" x14ac:dyDescent="0.35"/>
  <cols>
    <col min="2" max="2" width="9.7265625" bestFit="1" customWidth="1"/>
    <col min="3" max="3" width="7.54296875" customWidth="1"/>
  </cols>
  <sheetData>
    <row r="1" spans="2:10" ht="15" thickBot="1" x14ac:dyDescent="0.4"/>
    <row r="2" spans="2:10" ht="15" thickBot="1" x14ac:dyDescent="0.4">
      <c r="B2" s="111" t="s">
        <v>2</v>
      </c>
      <c r="C2" s="112"/>
    </row>
    <row r="3" spans="2:10" ht="15" thickBot="1" x14ac:dyDescent="0.4"/>
    <row r="4" spans="2:10" ht="15" thickBot="1" x14ac:dyDescent="0.4">
      <c r="B4" s="7" t="s">
        <v>0</v>
      </c>
      <c r="C4" s="8" t="s">
        <v>1</v>
      </c>
      <c r="E4" s="54" t="s">
        <v>21</v>
      </c>
      <c r="F4" s="55"/>
      <c r="G4" s="55"/>
      <c r="H4" s="55"/>
      <c r="I4" s="55"/>
      <c r="J4" s="56"/>
    </row>
    <row r="5" spans="2:10" x14ac:dyDescent="0.35">
      <c r="B5" s="4">
        <v>41730</v>
      </c>
      <c r="C5" s="1">
        <v>216.73333700000001</v>
      </c>
    </row>
    <row r="6" spans="2:10" x14ac:dyDescent="0.35">
      <c r="B6" s="5">
        <v>41760</v>
      </c>
      <c r="C6" s="2">
        <v>252.10000600000001</v>
      </c>
    </row>
    <row r="7" spans="2:10" x14ac:dyDescent="0.35">
      <c r="B7" s="5">
        <v>41791</v>
      </c>
      <c r="C7" s="2">
        <v>283.23333700000001</v>
      </c>
    </row>
    <row r="8" spans="2:10" x14ac:dyDescent="0.35">
      <c r="B8" s="5">
        <v>41821</v>
      </c>
      <c r="C8" s="2">
        <v>263.56668100000002</v>
      </c>
    </row>
    <row r="9" spans="2:10" x14ac:dyDescent="0.35">
      <c r="B9" s="5">
        <v>41852</v>
      </c>
      <c r="C9" s="2">
        <v>290</v>
      </c>
    </row>
    <row r="10" spans="2:10" x14ac:dyDescent="0.35">
      <c r="B10" s="5">
        <v>41883</v>
      </c>
      <c r="C10" s="2">
        <v>272.366669</v>
      </c>
    </row>
    <row r="11" spans="2:10" x14ac:dyDescent="0.35">
      <c r="B11" s="5">
        <v>41913</v>
      </c>
      <c r="C11" s="2">
        <v>270.10000600000001</v>
      </c>
    </row>
    <row r="12" spans="2:10" x14ac:dyDescent="0.35">
      <c r="B12" s="5">
        <v>41944</v>
      </c>
      <c r="C12" s="2">
        <v>252.933334</v>
      </c>
    </row>
    <row r="13" spans="2:10" x14ac:dyDescent="0.35">
      <c r="B13" s="5">
        <v>41974</v>
      </c>
      <c r="C13" s="2">
        <v>227.566666</v>
      </c>
    </row>
    <row r="14" spans="2:10" x14ac:dyDescent="0.35">
      <c r="B14" s="5">
        <v>42005</v>
      </c>
      <c r="C14" s="2">
        <v>234.23333700000001</v>
      </c>
    </row>
    <row r="15" spans="2:10" x14ac:dyDescent="0.35">
      <c r="B15" s="5">
        <v>42036</v>
      </c>
      <c r="C15" s="2">
        <v>216.5</v>
      </c>
    </row>
    <row r="16" spans="2:10" x14ac:dyDescent="0.35">
      <c r="B16" s="5">
        <v>42064</v>
      </c>
      <c r="C16" s="2">
        <v>204.23333700000001</v>
      </c>
    </row>
    <row r="17" spans="2:3" x14ac:dyDescent="0.35">
      <c r="B17" s="5">
        <v>42095</v>
      </c>
      <c r="C17" s="2">
        <v>202.66667200000001</v>
      </c>
    </row>
    <row r="18" spans="2:3" x14ac:dyDescent="0.35">
      <c r="B18" s="5">
        <v>42125</v>
      </c>
      <c r="C18" s="2">
        <v>219.89999399999999</v>
      </c>
    </row>
    <row r="19" spans="2:3" x14ac:dyDescent="0.35">
      <c r="B19" s="5">
        <v>42156</v>
      </c>
      <c r="C19" s="2">
        <v>206.39999399999999</v>
      </c>
    </row>
    <row r="20" spans="2:3" x14ac:dyDescent="0.35">
      <c r="B20" s="5">
        <v>42186</v>
      </c>
      <c r="C20" s="2">
        <v>181.800003</v>
      </c>
    </row>
    <row r="21" spans="2:3" x14ac:dyDescent="0.35">
      <c r="B21" s="5">
        <v>42217</v>
      </c>
      <c r="C21" s="2">
        <v>159.53334000000001</v>
      </c>
    </row>
    <row r="22" spans="2:3" x14ac:dyDescent="0.35">
      <c r="B22" s="5">
        <v>42248</v>
      </c>
      <c r="C22" s="2">
        <v>152.89999399999999</v>
      </c>
    </row>
    <row r="23" spans="2:3" x14ac:dyDescent="0.35">
      <c r="B23" s="5">
        <v>42278</v>
      </c>
      <c r="C23" s="2">
        <v>164.633331</v>
      </c>
    </row>
    <row r="24" spans="2:3" x14ac:dyDescent="0.35">
      <c r="B24" s="5">
        <v>42309</v>
      </c>
      <c r="C24" s="2">
        <v>156.10000600000001</v>
      </c>
    </row>
    <row r="25" spans="2:3" x14ac:dyDescent="0.35">
      <c r="B25" s="5">
        <v>42339</v>
      </c>
      <c r="C25" s="2">
        <v>161.16667200000001</v>
      </c>
    </row>
    <row r="26" spans="2:3" x14ac:dyDescent="0.35">
      <c r="B26" s="5">
        <v>42370</v>
      </c>
      <c r="C26" s="2">
        <v>150.83332799999999</v>
      </c>
    </row>
    <row r="27" spans="2:3" x14ac:dyDescent="0.35">
      <c r="B27" s="5">
        <v>42401</v>
      </c>
      <c r="C27" s="2">
        <v>129.39999399999999</v>
      </c>
    </row>
    <row r="28" spans="2:3" x14ac:dyDescent="0.35">
      <c r="B28" s="5">
        <v>42430</v>
      </c>
      <c r="C28" s="2">
        <v>142.73333700000001</v>
      </c>
    </row>
    <row r="29" spans="2:3" x14ac:dyDescent="0.35">
      <c r="B29" s="5">
        <v>42461</v>
      </c>
      <c r="C29" s="2">
        <v>144.83332799999999</v>
      </c>
    </row>
    <row r="30" spans="2:3" x14ac:dyDescent="0.35">
      <c r="B30" s="5">
        <v>42491</v>
      </c>
      <c r="C30" s="2">
        <v>140.5</v>
      </c>
    </row>
    <row r="31" spans="2:3" x14ac:dyDescent="0.35">
      <c r="B31" s="5">
        <v>42522</v>
      </c>
      <c r="C31" s="2">
        <v>144.199997</v>
      </c>
    </row>
    <row r="32" spans="2:3" x14ac:dyDescent="0.35">
      <c r="B32" s="5">
        <v>42552</v>
      </c>
      <c r="C32" s="2">
        <v>146.73333700000001</v>
      </c>
    </row>
    <row r="33" spans="2:3" x14ac:dyDescent="0.35">
      <c r="B33" s="5">
        <v>42583</v>
      </c>
      <c r="C33" s="2">
        <v>157.53334000000001</v>
      </c>
    </row>
    <row r="34" spans="2:3" x14ac:dyDescent="0.35">
      <c r="B34" s="5">
        <v>42614</v>
      </c>
      <c r="C34" s="2">
        <v>171.10000600000001</v>
      </c>
    </row>
    <row r="35" spans="2:3" x14ac:dyDescent="0.35">
      <c r="B35" s="5">
        <v>42644</v>
      </c>
      <c r="C35" s="2">
        <v>191.26666299999999</v>
      </c>
    </row>
    <row r="36" spans="2:3" x14ac:dyDescent="0.35">
      <c r="B36" s="5">
        <v>42675</v>
      </c>
      <c r="C36" s="2">
        <v>192.60000600000001</v>
      </c>
    </row>
    <row r="37" spans="2:3" x14ac:dyDescent="0.35">
      <c r="B37" s="5">
        <v>42705</v>
      </c>
      <c r="C37" s="2">
        <v>191.35000600000001</v>
      </c>
    </row>
    <row r="38" spans="2:3" x14ac:dyDescent="0.35">
      <c r="B38" s="5">
        <v>42736</v>
      </c>
      <c r="C38" s="2">
        <v>202.550003</v>
      </c>
    </row>
    <row r="39" spans="2:3" x14ac:dyDescent="0.35">
      <c r="B39" s="5">
        <v>42767</v>
      </c>
      <c r="C39" s="2">
        <v>193.550003</v>
      </c>
    </row>
    <row r="40" spans="2:3" x14ac:dyDescent="0.35">
      <c r="B40" s="5">
        <v>42795</v>
      </c>
      <c r="C40" s="2">
        <v>185</v>
      </c>
    </row>
    <row r="41" spans="2:3" x14ac:dyDescent="0.35">
      <c r="B41" s="5">
        <v>42826</v>
      </c>
      <c r="C41" s="2">
        <v>186.550003</v>
      </c>
    </row>
    <row r="42" spans="2:3" x14ac:dyDescent="0.35">
      <c r="B42" s="5">
        <v>42856</v>
      </c>
      <c r="C42" s="2">
        <v>177</v>
      </c>
    </row>
    <row r="43" spans="2:3" x14ac:dyDescent="0.35">
      <c r="B43" s="5">
        <v>42887</v>
      </c>
      <c r="C43" s="2">
        <v>157.300003</v>
      </c>
    </row>
    <row r="44" spans="2:3" x14ac:dyDescent="0.35">
      <c r="B44" s="5">
        <v>42917</v>
      </c>
      <c r="C44" s="2">
        <v>169.39999399999999</v>
      </c>
    </row>
    <row r="45" spans="2:3" x14ac:dyDescent="0.35">
      <c r="B45" s="5">
        <v>42948</v>
      </c>
      <c r="C45" s="2">
        <v>156.949997</v>
      </c>
    </row>
    <row r="46" spans="2:3" x14ac:dyDescent="0.35">
      <c r="B46" s="5">
        <v>42979</v>
      </c>
      <c r="C46" s="2">
        <v>170.949997</v>
      </c>
    </row>
    <row r="47" spans="2:3" x14ac:dyDescent="0.35">
      <c r="B47" s="5">
        <v>43009</v>
      </c>
      <c r="C47" s="2">
        <v>191.10000600000001</v>
      </c>
    </row>
    <row r="48" spans="2:3" x14ac:dyDescent="0.35">
      <c r="B48" s="5">
        <v>43040</v>
      </c>
      <c r="C48" s="2">
        <v>180.64999399999999</v>
      </c>
    </row>
    <row r="49" spans="2:3" x14ac:dyDescent="0.35">
      <c r="B49" s="5">
        <v>43070</v>
      </c>
      <c r="C49" s="2">
        <v>195.199997</v>
      </c>
    </row>
    <row r="50" spans="2:3" x14ac:dyDescent="0.35">
      <c r="B50" s="5">
        <v>43101</v>
      </c>
      <c r="C50" s="2">
        <v>203.449997</v>
      </c>
    </row>
    <row r="51" spans="2:3" x14ac:dyDescent="0.35">
      <c r="B51" s="5">
        <v>43132</v>
      </c>
      <c r="C51" s="2">
        <v>188.300003</v>
      </c>
    </row>
    <row r="52" spans="2:3" x14ac:dyDescent="0.35">
      <c r="B52" s="5">
        <v>43160</v>
      </c>
      <c r="C52" s="2">
        <v>177.800003</v>
      </c>
    </row>
    <row r="53" spans="2:3" x14ac:dyDescent="0.35">
      <c r="B53" s="5">
        <v>43191</v>
      </c>
      <c r="C53" s="2">
        <v>180.550003</v>
      </c>
    </row>
    <row r="54" spans="2:3" x14ac:dyDescent="0.35">
      <c r="B54" s="5">
        <v>43221</v>
      </c>
      <c r="C54" s="2">
        <v>177.89999399999999</v>
      </c>
    </row>
    <row r="55" spans="2:3" x14ac:dyDescent="0.35">
      <c r="B55" s="5">
        <v>43252</v>
      </c>
      <c r="C55" s="2">
        <v>158.39999399999999</v>
      </c>
    </row>
    <row r="56" spans="2:3" x14ac:dyDescent="0.35">
      <c r="B56" s="5">
        <v>43282</v>
      </c>
      <c r="C56" s="2">
        <v>165.699997</v>
      </c>
    </row>
    <row r="57" spans="2:3" x14ac:dyDescent="0.35">
      <c r="B57" s="5">
        <v>43313</v>
      </c>
      <c r="C57" s="2">
        <v>180.050003</v>
      </c>
    </row>
    <row r="58" spans="2:3" x14ac:dyDescent="0.35">
      <c r="B58" s="5">
        <v>43344</v>
      </c>
      <c r="C58" s="2">
        <v>177.199997</v>
      </c>
    </row>
    <row r="59" spans="2:3" x14ac:dyDescent="0.35">
      <c r="B59" s="5">
        <v>43374</v>
      </c>
      <c r="C59" s="2">
        <v>153.25</v>
      </c>
    </row>
    <row r="60" spans="2:3" x14ac:dyDescent="0.35">
      <c r="B60" s="5">
        <v>43405</v>
      </c>
      <c r="C60" s="2">
        <v>140.300003</v>
      </c>
    </row>
    <row r="61" spans="2:3" x14ac:dyDescent="0.35">
      <c r="B61" s="5">
        <v>43435</v>
      </c>
      <c r="C61" s="2">
        <v>149.89999399999999</v>
      </c>
    </row>
    <row r="62" spans="2:3" x14ac:dyDescent="0.35">
      <c r="B62" s="5">
        <v>43466</v>
      </c>
      <c r="C62" s="2">
        <v>141.25</v>
      </c>
    </row>
    <row r="63" spans="2:3" x14ac:dyDescent="0.35">
      <c r="B63" s="5">
        <v>43497</v>
      </c>
      <c r="C63" s="2">
        <v>148.64999399999999</v>
      </c>
    </row>
    <row r="64" spans="2:3" x14ac:dyDescent="0.35">
      <c r="B64" s="5">
        <v>43525</v>
      </c>
      <c r="C64" s="2">
        <v>159.75</v>
      </c>
    </row>
    <row r="65" spans="2:3" x14ac:dyDescent="0.35">
      <c r="B65" s="5">
        <v>43556</v>
      </c>
      <c r="C65" s="2">
        <v>169.199997</v>
      </c>
    </row>
    <row r="66" spans="2:3" x14ac:dyDescent="0.35">
      <c r="B66" s="5">
        <v>43586</v>
      </c>
      <c r="C66" s="2">
        <v>171.949997</v>
      </c>
    </row>
    <row r="67" spans="2:3" x14ac:dyDescent="0.35">
      <c r="B67" s="5">
        <v>43617</v>
      </c>
      <c r="C67" s="2">
        <v>167.75</v>
      </c>
    </row>
    <row r="68" spans="2:3" x14ac:dyDescent="0.35">
      <c r="B68" s="5">
        <v>43647</v>
      </c>
      <c r="C68" s="2">
        <v>138.85000600000001</v>
      </c>
    </row>
    <row r="69" spans="2:3" x14ac:dyDescent="0.35">
      <c r="B69" s="5">
        <v>43678</v>
      </c>
      <c r="C69" s="2">
        <v>121.199997</v>
      </c>
    </row>
    <row r="70" spans="2:3" x14ac:dyDescent="0.35">
      <c r="B70" s="5">
        <v>43709</v>
      </c>
      <c r="C70" s="2">
        <v>131.800003</v>
      </c>
    </row>
    <row r="71" spans="2:3" x14ac:dyDescent="0.35">
      <c r="B71" s="5">
        <v>43739</v>
      </c>
      <c r="C71" s="2">
        <v>141.699997</v>
      </c>
    </row>
    <row r="72" spans="2:3" x14ac:dyDescent="0.35">
      <c r="B72" s="5">
        <v>43770</v>
      </c>
      <c r="C72" s="2">
        <v>131.75</v>
      </c>
    </row>
    <row r="73" spans="2:3" x14ac:dyDescent="0.35">
      <c r="B73" s="5">
        <v>43800</v>
      </c>
      <c r="C73" s="2">
        <v>128.800003</v>
      </c>
    </row>
    <row r="74" spans="2:3" x14ac:dyDescent="0.35">
      <c r="B74" s="5">
        <v>43831</v>
      </c>
      <c r="C74" s="2">
        <v>108.949997</v>
      </c>
    </row>
    <row r="75" spans="2:3" x14ac:dyDescent="0.35">
      <c r="B75" s="5">
        <v>43862</v>
      </c>
      <c r="C75" s="2">
        <v>91.949996999999996</v>
      </c>
    </row>
    <row r="76" spans="2:3" x14ac:dyDescent="0.35">
      <c r="B76" s="5">
        <v>43891</v>
      </c>
      <c r="C76" s="2">
        <v>68.300003000000004</v>
      </c>
    </row>
    <row r="77" spans="2:3" x14ac:dyDescent="0.35">
      <c r="B77" s="5">
        <v>43922</v>
      </c>
      <c r="C77" s="2">
        <v>79.900002000000001</v>
      </c>
    </row>
    <row r="78" spans="2:3" x14ac:dyDescent="0.35">
      <c r="B78" s="5">
        <v>43952</v>
      </c>
      <c r="C78" s="2">
        <v>83.199996999999996</v>
      </c>
    </row>
    <row r="79" spans="2:3" x14ac:dyDescent="0.35">
      <c r="B79" s="5">
        <v>43983</v>
      </c>
      <c r="C79" s="2">
        <v>81.349997999999999</v>
      </c>
    </row>
    <row r="80" spans="2:3" x14ac:dyDescent="0.35">
      <c r="B80" s="5">
        <v>44013</v>
      </c>
      <c r="C80" s="2">
        <v>78.300003000000004</v>
      </c>
    </row>
    <row r="81" spans="2:3" x14ac:dyDescent="0.35">
      <c r="B81" s="5">
        <v>44044</v>
      </c>
      <c r="C81" s="2">
        <v>81.949996999999996</v>
      </c>
    </row>
    <row r="82" spans="2:3" x14ac:dyDescent="0.35">
      <c r="B82" s="5">
        <v>44075</v>
      </c>
      <c r="C82" s="2">
        <v>69.25</v>
      </c>
    </row>
    <row r="83" spans="2:3" x14ac:dyDescent="0.35">
      <c r="B83" s="5">
        <v>44105</v>
      </c>
      <c r="C83" s="2">
        <v>64.900002000000001</v>
      </c>
    </row>
    <row r="84" spans="2:3" x14ac:dyDescent="0.35">
      <c r="B84" s="5">
        <v>44136</v>
      </c>
      <c r="C84" s="2">
        <v>78.5</v>
      </c>
    </row>
    <row r="85" spans="2:3" x14ac:dyDescent="0.35">
      <c r="B85" s="5">
        <v>44166</v>
      </c>
      <c r="C85" s="2">
        <v>93.050003000000004</v>
      </c>
    </row>
    <row r="86" spans="2:3" x14ac:dyDescent="0.35">
      <c r="B86" s="5">
        <v>44197</v>
      </c>
      <c r="C86" s="2">
        <v>88.300003000000004</v>
      </c>
    </row>
    <row r="87" spans="2:3" x14ac:dyDescent="0.35">
      <c r="B87" s="5">
        <v>44228</v>
      </c>
      <c r="C87" s="2">
        <v>111</v>
      </c>
    </row>
    <row r="88" spans="2:3" x14ac:dyDescent="0.35">
      <c r="B88" s="5">
        <v>44256</v>
      </c>
      <c r="C88" s="2">
        <v>102.150002</v>
      </c>
    </row>
    <row r="89" spans="2:3" x14ac:dyDescent="0.35">
      <c r="B89" s="5">
        <v>44287</v>
      </c>
      <c r="C89" s="2">
        <v>108.150002</v>
      </c>
    </row>
    <row r="90" spans="2:3" x14ac:dyDescent="0.35">
      <c r="B90" s="5">
        <v>44317</v>
      </c>
      <c r="C90" s="2">
        <v>113.650002</v>
      </c>
    </row>
    <row r="91" spans="2:3" x14ac:dyDescent="0.35">
      <c r="B91" s="5">
        <v>44348</v>
      </c>
      <c r="C91" s="2">
        <v>117.699997</v>
      </c>
    </row>
    <row r="92" spans="2:3" x14ac:dyDescent="0.35">
      <c r="B92" s="5">
        <v>44378</v>
      </c>
      <c r="C92" s="2">
        <v>115.300003</v>
      </c>
    </row>
    <row r="93" spans="2:3" x14ac:dyDescent="0.35">
      <c r="B93" s="5">
        <v>44409</v>
      </c>
      <c r="C93" s="2">
        <v>120.550003</v>
      </c>
    </row>
    <row r="94" spans="2:3" x14ac:dyDescent="0.35">
      <c r="B94" s="5">
        <v>44440</v>
      </c>
      <c r="C94" s="2">
        <v>144.5</v>
      </c>
    </row>
    <row r="95" spans="2:3" x14ac:dyDescent="0.35">
      <c r="B95" s="5">
        <v>44470</v>
      </c>
      <c r="C95" s="2">
        <v>149.050003</v>
      </c>
    </row>
    <row r="96" spans="2:3" x14ac:dyDescent="0.35">
      <c r="B96" s="5">
        <v>44501</v>
      </c>
      <c r="C96" s="2">
        <v>142.10000600000001</v>
      </c>
    </row>
    <row r="97" spans="2:3" x14ac:dyDescent="0.35">
      <c r="B97" s="5">
        <v>44531</v>
      </c>
      <c r="C97" s="2">
        <v>142.39999399999999</v>
      </c>
    </row>
    <row r="98" spans="2:3" x14ac:dyDescent="0.35">
      <c r="B98" s="5">
        <v>44562</v>
      </c>
      <c r="C98" s="2">
        <v>172.60000600000001</v>
      </c>
    </row>
    <row r="99" spans="2:3" x14ac:dyDescent="0.35">
      <c r="B99" s="5">
        <v>44593</v>
      </c>
      <c r="C99" s="2">
        <v>160.64999399999999</v>
      </c>
    </row>
    <row r="100" spans="2:3" x14ac:dyDescent="0.35">
      <c r="B100" s="5">
        <v>44621</v>
      </c>
      <c r="C100" s="2">
        <v>163.89999399999999</v>
      </c>
    </row>
    <row r="101" spans="2:3" x14ac:dyDescent="0.35">
      <c r="B101" s="5">
        <v>44652</v>
      </c>
      <c r="C101" s="2">
        <v>160.449997</v>
      </c>
    </row>
    <row r="102" spans="2:3" x14ac:dyDescent="0.35">
      <c r="B102" s="5">
        <v>44682</v>
      </c>
      <c r="C102" s="2">
        <v>151.25</v>
      </c>
    </row>
    <row r="103" spans="2:3" x14ac:dyDescent="0.35">
      <c r="B103" s="5">
        <v>44713</v>
      </c>
      <c r="C103" s="2">
        <v>151.550003</v>
      </c>
    </row>
    <row r="104" spans="2:3" x14ac:dyDescent="0.35">
      <c r="B104" s="5">
        <v>44743</v>
      </c>
      <c r="C104" s="2">
        <v>134.14999399999999</v>
      </c>
    </row>
    <row r="105" spans="2:3" x14ac:dyDescent="0.35">
      <c r="B105" s="5">
        <v>44774</v>
      </c>
      <c r="C105" s="2">
        <v>138.60000600000001</v>
      </c>
    </row>
    <row r="106" spans="2:3" x14ac:dyDescent="0.35">
      <c r="B106" s="5">
        <v>44805</v>
      </c>
      <c r="C106" s="2">
        <v>126.800003</v>
      </c>
    </row>
    <row r="107" spans="2:3" x14ac:dyDescent="0.35">
      <c r="B107" s="5">
        <v>44835</v>
      </c>
      <c r="C107" s="2">
        <v>134.050003</v>
      </c>
    </row>
    <row r="108" spans="2:3" x14ac:dyDescent="0.35">
      <c r="B108" s="5">
        <v>44866</v>
      </c>
      <c r="C108" s="2">
        <v>141.10000600000001</v>
      </c>
    </row>
    <row r="109" spans="2:3" x14ac:dyDescent="0.35">
      <c r="B109" s="5">
        <v>44896</v>
      </c>
      <c r="C109" s="2">
        <v>146.75</v>
      </c>
    </row>
    <row r="110" spans="2:3" x14ac:dyDescent="0.35">
      <c r="B110" s="5">
        <v>44927</v>
      </c>
      <c r="C110" s="2">
        <v>144.89999399999999</v>
      </c>
    </row>
    <row r="111" spans="2:3" x14ac:dyDescent="0.35">
      <c r="B111" s="5">
        <v>44958</v>
      </c>
      <c r="C111" s="2">
        <v>152.050003</v>
      </c>
    </row>
    <row r="112" spans="2:3" x14ac:dyDescent="0.35">
      <c r="B112" s="5">
        <v>44986</v>
      </c>
      <c r="C112" s="2">
        <v>151.050003</v>
      </c>
    </row>
    <row r="113" spans="2:3" x14ac:dyDescent="0.35">
      <c r="B113" s="5">
        <v>45017</v>
      </c>
      <c r="C113" s="2">
        <v>158.949997</v>
      </c>
    </row>
    <row r="114" spans="2:3" x14ac:dyDescent="0.35">
      <c r="B114" s="5">
        <v>45047</v>
      </c>
      <c r="C114" s="2">
        <v>154.89999399999999</v>
      </c>
    </row>
    <row r="115" spans="2:3" x14ac:dyDescent="0.35">
      <c r="B115" s="5">
        <v>45078</v>
      </c>
      <c r="C115" s="2">
        <v>160.300003</v>
      </c>
    </row>
    <row r="116" spans="2:3" x14ac:dyDescent="0.35">
      <c r="B116" s="5">
        <v>45108</v>
      </c>
      <c r="C116" s="2">
        <v>177.050003</v>
      </c>
    </row>
    <row r="117" spans="2:3" x14ac:dyDescent="0.35">
      <c r="B117" s="5">
        <v>45139</v>
      </c>
      <c r="C117" s="2">
        <v>174.14999399999999</v>
      </c>
    </row>
    <row r="118" spans="2:3" x14ac:dyDescent="0.35">
      <c r="B118" s="5">
        <v>45170</v>
      </c>
      <c r="C118" s="2">
        <v>191.85000600000001</v>
      </c>
    </row>
    <row r="119" spans="2:3" x14ac:dyDescent="0.35">
      <c r="B119" s="5">
        <v>45200</v>
      </c>
      <c r="C119" s="2">
        <v>186.14999399999999</v>
      </c>
    </row>
    <row r="120" spans="2:3" x14ac:dyDescent="0.35">
      <c r="B120" s="5">
        <v>45231</v>
      </c>
      <c r="C120" s="2">
        <v>194.949997</v>
      </c>
    </row>
    <row r="121" spans="2:3" x14ac:dyDescent="0.35">
      <c r="B121" s="5">
        <v>45261</v>
      </c>
      <c r="C121" s="2">
        <v>205.050003</v>
      </c>
    </row>
    <row r="122" spans="2:3" x14ac:dyDescent="0.35">
      <c r="B122" s="5">
        <v>45292</v>
      </c>
      <c r="C122" s="2">
        <v>252.25</v>
      </c>
    </row>
    <row r="123" spans="2:3" x14ac:dyDescent="0.35">
      <c r="B123" s="5">
        <v>45323</v>
      </c>
      <c r="C123" s="2">
        <v>264.60000600000001</v>
      </c>
    </row>
    <row r="124" spans="2:3" x14ac:dyDescent="0.35">
      <c r="B124" s="5">
        <v>45352</v>
      </c>
      <c r="C124" s="2">
        <v>268.04998799999998</v>
      </c>
    </row>
    <row r="125" spans="2:3" x14ac:dyDescent="0.35">
      <c r="B125" s="5">
        <v>45383</v>
      </c>
      <c r="C125" s="2">
        <v>282.85000600000001</v>
      </c>
    </row>
    <row r="126" spans="2:3" ht="15" thickBot="1" x14ac:dyDescent="0.4">
      <c r="B126" s="6">
        <v>45413</v>
      </c>
      <c r="C126" s="61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1E51-A6C5-4E2B-B92A-9103CB12652D}">
  <dimension ref="B1:I123"/>
  <sheetViews>
    <sheetView zoomScale="102" workbookViewId="0"/>
  </sheetViews>
  <sheetFormatPr defaultRowHeight="14.5" x14ac:dyDescent="0.35"/>
  <cols>
    <col min="1" max="1" width="8.7265625" style="9"/>
    <col min="2" max="2" width="9.7265625" style="9" bestFit="1" customWidth="1"/>
    <col min="3" max="3" width="6.36328125" style="9" bestFit="1" customWidth="1"/>
    <col min="4" max="4" width="8.7265625" style="9"/>
    <col min="5" max="5" width="12.1796875" style="9" bestFit="1" customWidth="1"/>
    <col min="6" max="6" width="8.7265625" style="9" customWidth="1"/>
    <col min="7" max="7" width="12.90625" style="9" bestFit="1" customWidth="1"/>
    <col min="8" max="8" width="8.7265625" style="9"/>
    <col min="9" max="9" width="12.453125" style="9" bestFit="1" customWidth="1"/>
    <col min="10" max="16384" width="8.7265625" style="9"/>
  </cols>
  <sheetData>
    <row r="1" spans="2:9" ht="15" thickBot="1" x14ac:dyDescent="0.4"/>
    <row r="2" spans="2:9" ht="15" thickBot="1" x14ac:dyDescent="0.4">
      <c r="B2" s="7" t="s">
        <v>0</v>
      </c>
      <c r="C2" s="8" t="s">
        <v>1</v>
      </c>
      <c r="E2" s="11" t="s">
        <v>3</v>
      </c>
      <c r="F2" s="10"/>
      <c r="G2" s="11" t="s">
        <v>4</v>
      </c>
      <c r="I2" s="11" t="s">
        <v>5</v>
      </c>
    </row>
    <row r="3" spans="2:9" x14ac:dyDescent="0.35">
      <c r="B3" s="4">
        <v>41730</v>
      </c>
      <c r="C3" s="1">
        <v>216.73333700000001</v>
      </c>
      <c r="E3" s="12"/>
      <c r="G3" s="12"/>
      <c r="I3" s="12"/>
    </row>
    <row r="4" spans="2:9" x14ac:dyDescent="0.35">
      <c r="B4" s="5">
        <v>41760</v>
      </c>
      <c r="C4" s="2">
        <v>252.10000600000001</v>
      </c>
      <c r="E4" s="13">
        <f>C3-C4</f>
        <v>-35.366669000000002</v>
      </c>
      <c r="G4" s="12"/>
      <c r="I4" s="12"/>
    </row>
    <row r="5" spans="2:9" x14ac:dyDescent="0.35">
      <c r="B5" s="5">
        <v>41791</v>
      </c>
      <c r="C5" s="2">
        <v>283.23333700000001</v>
      </c>
      <c r="E5" s="13">
        <f t="shared" ref="E5:E68" si="0">C4-C5</f>
        <v>-31.133330999999998</v>
      </c>
      <c r="G5" s="13">
        <f>E4-E5</f>
        <v>-4.2333380000000034</v>
      </c>
      <c r="I5" s="12"/>
    </row>
    <row r="6" spans="2:9" x14ac:dyDescent="0.35">
      <c r="B6" s="5">
        <v>41821</v>
      </c>
      <c r="C6" s="2">
        <v>263.56668100000002</v>
      </c>
      <c r="E6" s="13">
        <f t="shared" si="0"/>
        <v>19.666655999999989</v>
      </c>
      <c r="G6" s="13">
        <f t="shared" ref="G6:G69" si="1">E5-E6</f>
        <v>-50.799986999999987</v>
      </c>
      <c r="I6" s="13">
        <f>G5-G6</f>
        <v>46.566648999999984</v>
      </c>
    </row>
    <row r="7" spans="2:9" x14ac:dyDescent="0.35">
      <c r="B7" s="5">
        <v>41852</v>
      </c>
      <c r="C7" s="2">
        <v>290</v>
      </c>
      <c r="E7" s="13">
        <f t="shared" si="0"/>
        <v>-26.433318999999983</v>
      </c>
      <c r="G7" s="13">
        <f t="shared" si="1"/>
        <v>46.099974999999972</v>
      </c>
      <c r="I7" s="13">
        <f t="shared" ref="I7:I70" si="2">G6-G7</f>
        <v>-96.89996199999996</v>
      </c>
    </row>
    <row r="8" spans="2:9" x14ac:dyDescent="0.35">
      <c r="B8" s="5">
        <v>41883</v>
      </c>
      <c r="C8" s="2">
        <v>272.366669</v>
      </c>
      <c r="E8" s="13">
        <f t="shared" si="0"/>
        <v>17.633330999999998</v>
      </c>
      <c r="G8" s="13">
        <f t="shared" si="1"/>
        <v>-44.066649999999981</v>
      </c>
      <c r="I8" s="13">
        <f t="shared" si="2"/>
        <v>90.166624999999954</v>
      </c>
    </row>
    <row r="9" spans="2:9" x14ac:dyDescent="0.35">
      <c r="B9" s="5">
        <v>41913</v>
      </c>
      <c r="C9" s="2">
        <v>270.10000600000001</v>
      </c>
      <c r="E9" s="13">
        <f t="shared" si="0"/>
        <v>2.2666629999999941</v>
      </c>
      <c r="G9" s="13">
        <f t="shared" si="1"/>
        <v>15.366668000000004</v>
      </c>
      <c r="I9" s="13">
        <f t="shared" si="2"/>
        <v>-59.433317999999986</v>
      </c>
    </row>
    <row r="10" spans="2:9" x14ac:dyDescent="0.35">
      <c r="B10" s="5">
        <v>41944</v>
      </c>
      <c r="C10" s="2">
        <v>252.933334</v>
      </c>
      <c r="E10" s="13">
        <f t="shared" si="0"/>
        <v>17.166672000000005</v>
      </c>
      <c r="G10" s="13">
        <f t="shared" si="1"/>
        <v>-14.900009000000011</v>
      </c>
      <c r="I10" s="13">
        <f t="shared" si="2"/>
        <v>30.266677000000016</v>
      </c>
    </row>
    <row r="11" spans="2:9" x14ac:dyDescent="0.35">
      <c r="B11" s="5">
        <v>41974</v>
      </c>
      <c r="C11" s="2">
        <v>227.566666</v>
      </c>
      <c r="E11" s="13">
        <f t="shared" si="0"/>
        <v>25.366668000000004</v>
      </c>
      <c r="G11" s="13">
        <f t="shared" si="1"/>
        <v>-8.1999959999999987</v>
      </c>
      <c r="I11" s="13">
        <f t="shared" si="2"/>
        <v>-6.7000130000000127</v>
      </c>
    </row>
    <row r="12" spans="2:9" x14ac:dyDescent="0.35">
      <c r="B12" s="5">
        <v>42005</v>
      </c>
      <c r="C12" s="2">
        <v>234.23333700000001</v>
      </c>
      <c r="E12" s="13">
        <f t="shared" si="0"/>
        <v>-6.666671000000008</v>
      </c>
      <c r="G12" s="13">
        <f t="shared" si="1"/>
        <v>32.033339000000012</v>
      </c>
      <c r="I12" s="13">
        <f t="shared" si="2"/>
        <v>-40.233335000000011</v>
      </c>
    </row>
    <row r="13" spans="2:9" x14ac:dyDescent="0.35">
      <c r="B13" s="5">
        <v>42036</v>
      </c>
      <c r="C13" s="2">
        <v>216.5</v>
      </c>
      <c r="E13" s="13">
        <f t="shared" si="0"/>
        <v>17.733337000000006</v>
      </c>
      <c r="G13" s="13">
        <f t="shared" si="1"/>
        <v>-24.400008000000014</v>
      </c>
      <c r="I13" s="13">
        <f t="shared" si="2"/>
        <v>56.433347000000026</v>
      </c>
    </row>
    <row r="14" spans="2:9" x14ac:dyDescent="0.35">
      <c r="B14" s="5">
        <v>42064</v>
      </c>
      <c r="C14" s="2">
        <v>204.23333700000001</v>
      </c>
      <c r="E14" s="13">
        <f t="shared" si="0"/>
        <v>12.266662999999994</v>
      </c>
      <c r="G14" s="13">
        <f t="shared" si="1"/>
        <v>5.4666740000000118</v>
      </c>
      <c r="I14" s="13">
        <f t="shared" si="2"/>
        <v>-29.866682000000026</v>
      </c>
    </row>
    <row r="15" spans="2:9" x14ac:dyDescent="0.35">
      <c r="B15" s="5">
        <v>42095</v>
      </c>
      <c r="C15" s="2">
        <v>202.66667200000001</v>
      </c>
      <c r="E15" s="13">
        <f t="shared" si="0"/>
        <v>1.5666650000000004</v>
      </c>
      <c r="G15" s="13">
        <f t="shared" si="1"/>
        <v>10.699997999999994</v>
      </c>
      <c r="I15" s="13">
        <f t="shared" si="2"/>
        <v>-5.2333239999999819</v>
      </c>
    </row>
    <row r="16" spans="2:9" x14ac:dyDescent="0.35">
      <c r="B16" s="5">
        <v>42125</v>
      </c>
      <c r="C16" s="2">
        <v>219.89999399999999</v>
      </c>
      <c r="E16" s="13">
        <f t="shared" si="0"/>
        <v>-17.233321999999987</v>
      </c>
      <c r="G16" s="13">
        <f t="shared" si="1"/>
        <v>18.799986999999987</v>
      </c>
      <c r="I16" s="13">
        <f t="shared" si="2"/>
        <v>-8.0999889999999937</v>
      </c>
    </row>
    <row r="17" spans="2:9" x14ac:dyDescent="0.35">
      <c r="B17" s="5">
        <v>42156</v>
      </c>
      <c r="C17" s="2">
        <v>206.39999399999999</v>
      </c>
      <c r="E17" s="13">
        <f t="shared" si="0"/>
        <v>13.5</v>
      </c>
      <c r="G17" s="13">
        <f t="shared" si="1"/>
        <v>-30.733321999999987</v>
      </c>
      <c r="I17" s="13">
        <f t="shared" si="2"/>
        <v>49.533308999999974</v>
      </c>
    </row>
    <row r="18" spans="2:9" x14ac:dyDescent="0.35">
      <c r="B18" s="5">
        <v>42186</v>
      </c>
      <c r="C18" s="2">
        <v>181.800003</v>
      </c>
      <c r="E18" s="13">
        <f t="shared" si="0"/>
        <v>24.599990999999989</v>
      </c>
      <c r="G18" s="13">
        <f t="shared" si="1"/>
        <v>-11.099990999999989</v>
      </c>
      <c r="I18" s="13">
        <f t="shared" si="2"/>
        <v>-19.633330999999998</v>
      </c>
    </row>
    <row r="19" spans="2:9" x14ac:dyDescent="0.35">
      <c r="B19" s="5">
        <v>42217</v>
      </c>
      <c r="C19" s="2">
        <v>159.53334000000001</v>
      </c>
      <c r="E19" s="13">
        <f t="shared" si="0"/>
        <v>22.266662999999994</v>
      </c>
      <c r="G19" s="13">
        <f t="shared" si="1"/>
        <v>2.3333279999999945</v>
      </c>
      <c r="I19" s="13">
        <f t="shared" si="2"/>
        <v>-13.433318999999983</v>
      </c>
    </row>
    <row r="20" spans="2:9" x14ac:dyDescent="0.35">
      <c r="B20" s="5">
        <v>42248</v>
      </c>
      <c r="C20" s="2">
        <v>152.89999399999999</v>
      </c>
      <c r="E20" s="13">
        <f t="shared" si="0"/>
        <v>6.6333460000000173</v>
      </c>
      <c r="G20" s="13">
        <f t="shared" si="1"/>
        <v>15.633316999999977</v>
      </c>
      <c r="I20" s="13">
        <f t="shared" si="2"/>
        <v>-13.299988999999982</v>
      </c>
    </row>
    <row r="21" spans="2:9" x14ac:dyDescent="0.35">
      <c r="B21" s="5">
        <v>42278</v>
      </c>
      <c r="C21" s="2">
        <v>164.633331</v>
      </c>
      <c r="E21" s="13">
        <f t="shared" si="0"/>
        <v>-11.733337000000006</v>
      </c>
      <c r="G21" s="13">
        <f t="shared" si="1"/>
        <v>18.366683000000023</v>
      </c>
      <c r="I21" s="13">
        <f t="shared" si="2"/>
        <v>-2.7333660000000464</v>
      </c>
    </row>
    <row r="22" spans="2:9" x14ac:dyDescent="0.35">
      <c r="B22" s="5">
        <v>42309</v>
      </c>
      <c r="C22" s="2">
        <v>156.10000600000001</v>
      </c>
      <c r="E22" s="13">
        <f t="shared" si="0"/>
        <v>8.5333249999999907</v>
      </c>
      <c r="G22" s="13">
        <f t="shared" si="1"/>
        <v>-20.266661999999997</v>
      </c>
      <c r="I22" s="13">
        <f t="shared" si="2"/>
        <v>38.63334500000002</v>
      </c>
    </row>
    <row r="23" spans="2:9" x14ac:dyDescent="0.35">
      <c r="B23" s="5">
        <v>42339</v>
      </c>
      <c r="C23" s="2">
        <v>161.16667200000001</v>
      </c>
      <c r="E23" s="13">
        <f t="shared" si="0"/>
        <v>-5.0666659999999979</v>
      </c>
      <c r="G23" s="13">
        <f t="shared" si="1"/>
        <v>13.599990999999989</v>
      </c>
      <c r="I23" s="13">
        <f t="shared" si="2"/>
        <v>-33.866652999999985</v>
      </c>
    </row>
    <row r="24" spans="2:9" x14ac:dyDescent="0.35">
      <c r="B24" s="5">
        <v>42370</v>
      </c>
      <c r="C24" s="2">
        <v>150.83332799999999</v>
      </c>
      <c r="E24" s="13">
        <f t="shared" si="0"/>
        <v>10.333344000000011</v>
      </c>
      <c r="G24" s="13">
        <f t="shared" si="1"/>
        <v>-15.400010000000009</v>
      </c>
      <c r="I24" s="13">
        <f t="shared" si="2"/>
        <v>29.000000999999997</v>
      </c>
    </row>
    <row r="25" spans="2:9" x14ac:dyDescent="0.35">
      <c r="B25" s="5">
        <v>42401</v>
      </c>
      <c r="C25" s="2">
        <v>129.39999399999999</v>
      </c>
      <c r="E25" s="13">
        <f t="shared" si="0"/>
        <v>21.433334000000002</v>
      </c>
      <c r="G25" s="13">
        <f t="shared" si="1"/>
        <v>-11.099989999999991</v>
      </c>
      <c r="I25" s="13">
        <f t="shared" si="2"/>
        <v>-4.3000200000000177</v>
      </c>
    </row>
    <row r="26" spans="2:9" x14ac:dyDescent="0.35">
      <c r="B26" s="5">
        <v>42430</v>
      </c>
      <c r="C26" s="2">
        <v>142.73333700000001</v>
      </c>
      <c r="E26" s="13">
        <f t="shared" si="0"/>
        <v>-13.333343000000013</v>
      </c>
      <c r="G26" s="13">
        <f t="shared" si="1"/>
        <v>34.766677000000016</v>
      </c>
      <c r="I26" s="13">
        <f t="shared" si="2"/>
        <v>-45.866667000000007</v>
      </c>
    </row>
    <row r="27" spans="2:9" x14ac:dyDescent="0.35">
      <c r="B27" s="5">
        <v>42461</v>
      </c>
      <c r="C27" s="2">
        <v>144.83332799999999</v>
      </c>
      <c r="E27" s="13">
        <f t="shared" si="0"/>
        <v>-2.0999909999999886</v>
      </c>
      <c r="G27" s="13">
        <f t="shared" si="1"/>
        <v>-11.233352000000025</v>
      </c>
      <c r="I27" s="13">
        <f t="shared" si="2"/>
        <v>46.00002900000004</v>
      </c>
    </row>
    <row r="28" spans="2:9" x14ac:dyDescent="0.35">
      <c r="B28" s="5">
        <v>42491</v>
      </c>
      <c r="C28" s="2">
        <v>140.5</v>
      </c>
      <c r="E28" s="13">
        <f t="shared" si="0"/>
        <v>4.3333279999999945</v>
      </c>
      <c r="G28" s="13">
        <f t="shared" si="1"/>
        <v>-6.4333189999999831</v>
      </c>
      <c r="I28" s="13">
        <f t="shared" si="2"/>
        <v>-4.8000330000000417</v>
      </c>
    </row>
    <row r="29" spans="2:9" x14ac:dyDescent="0.35">
      <c r="B29" s="5">
        <v>42522</v>
      </c>
      <c r="C29" s="2">
        <v>144.199997</v>
      </c>
      <c r="E29" s="13">
        <f t="shared" si="0"/>
        <v>-3.6999969999999962</v>
      </c>
      <c r="G29" s="13">
        <f t="shared" si="1"/>
        <v>8.0333249999999907</v>
      </c>
      <c r="I29" s="13">
        <f t="shared" si="2"/>
        <v>-14.466643999999974</v>
      </c>
    </row>
    <row r="30" spans="2:9" x14ac:dyDescent="0.35">
      <c r="B30" s="5">
        <v>42552</v>
      </c>
      <c r="C30" s="2">
        <v>146.73333700000001</v>
      </c>
      <c r="E30" s="13">
        <f t="shared" si="0"/>
        <v>-2.5333400000000097</v>
      </c>
      <c r="G30" s="13">
        <f t="shared" si="1"/>
        <v>-1.1666569999999865</v>
      </c>
      <c r="I30" s="13">
        <f t="shared" si="2"/>
        <v>9.1999819999999772</v>
      </c>
    </row>
    <row r="31" spans="2:9" x14ac:dyDescent="0.35">
      <c r="B31" s="5">
        <v>42583</v>
      </c>
      <c r="C31" s="2">
        <v>157.53334000000001</v>
      </c>
      <c r="E31" s="13">
        <f t="shared" si="0"/>
        <v>-10.800003000000004</v>
      </c>
      <c r="G31" s="13">
        <f t="shared" si="1"/>
        <v>8.2666629999999941</v>
      </c>
      <c r="I31" s="13">
        <f t="shared" si="2"/>
        <v>-9.4333199999999806</v>
      </c>
    </row>
    <row r="32" spans="2:9" x14ac:dyDescent="0.35">
      <c r="B32" s="5">
        <v>42614</v>
      </c>
      <c r="C32" s="2">
        <v>171.10000600000001</v>
      </c>
      <c r="E32" s="13">
        <f t="shared" si="0"/>
        <v>-13.566665999999998</v>
      </c>
      <c r="G32" s="13">
        <f t="shared" si="1"/>
        <v>2.7666629999999941</v>
      </c>
      <c r="I32" s="13">
        <f t="shared" si="2"/>
        <v>5.5</v>
      </c>
    </row>
    <row r="33" spans="2:9" x14ac:dyDescent="0.35">
      <c r="B33" s="5">
        <v>42644</v>
      </c>
      <c r="C33" s="2">
        <v>191.26666299999999</v>
      </c>
      <c r="E33" s="13">
        <f t="shared" si="0"/>
        <v>-20.166656999999987</v>
      </c>
      <c r="G33" s="13">
        <f t="shared" si="1"/>
        <v>6.5999909999999886</v>
      </c>
      <c r="I33" s="13">
        <f t="shared" si="2"/>
        <v>-3.8333279999999945</v>
      </c>
    </row>
    <row r="34" spans="2:9" x14ac:dyDescent="0.35">
      <c r="B34" s="5">
        <v>42675</v>
      </c>
      <c r="C34" s="2">
        <v>192.60000600000001</v>
      </c>
      <c r="E34" s="13">
        <f t="shared" si="0"/>
        <v>-1.3333430000000135</v>
      </c>
      <c r="G34" s="13">
        <f t="shared" si="1"/>
        <v>-18.833313999999973</v>
      </c>
      <c r="I34" s="13">
        <f t="shared" si="2"/>
        <v>25.433304999999962</v>
      </c>
    </row>
    <row r="35" spans="2:9" x14ac:dyDescent="0.35">
      <c r="B35" s="5">
        <v>42705</v>
      </c>
      <c r="C35" s="2">
        <v>191.35000600000001</v>
      </c>
      <c r="E35" s="13">
        <f t="shared" si="0"/>
        <v>1.25</v>
      </c>
      <c r="G35" s="13">
        <f t="shared" si="1"/>
        <v>-2.5833430000000135</v>
      </c>
      <c r="I35" s="13">
        <f t="shared" si="2"/>
        <v>-16.24997099999996</v>
      </c>
    </row>
    <row r="36" spans="2:9" x14ac:dyDescent="0.35">
      <c r="B36" s="5">
        <v>42736</v>
      </c>
      <c r="C36" s="2">
        <v>202.550003</v>
      </c>
      <c r="E36" s="13">
        <f t="shared" si="0"/>
        <v>-11.199996999999996</v>
      </c>
      <c r="G36" s="13">
        <f t="shared" si="1"/>
        <v>12.449996999999996</v>
      </c>
      <c r="I36" s="13">
        <f t="shared" si="2"/>
        <v>-15.03334000000001</v>
      </c>
    </row>
    <row r="37" spans="2:9" x14ac:dyDescent="0.35">
      <c r="B37" s="5">
        <v>42767</v>
      </c>
      <c r="C37" s="2">
        <v>193.550003</v>
      </c>
      <c r="E37" s="13">
        <f t="shared" si="0"/>
        <v>9</v>
      </c>
      <c r="G37" s="13">
        <f t="shared" si="1"/>
        <v>-20.199996999999996</v>
      </c>
      <c r="I37" s="13">
        <f t="shared" si="2"/>
        <v>32.649993999999992</v>
      </c>
    </row>
    <row r="38" spans="2:9" x14ac:dyDescent="0.35">
      <c r="B38" s="5">
        <v>42795</v>
      </c>
      <c r="C38" s="2">
        <v>185</v>
      </c>
      <c r="E38" s="13">
        <f t="shared" si="0"/>
        <v>8.5500030000000038</v>
      </c>
      <c r="G38" s="13">
        <f t="shared" si="1"/>
        <v>0.44999699999999621</v>
      </c>
      <c r="I38" s="13">
        <f t="shared" si="2"/>
        <v>-20.649993999999992</v>
      </c>
    </row>
    <row r="39" spans="2:9" x14ac:dyDescent="0.35">
      <c r="B39" s="5">
        <v>42826</v>
      </c>
      <c r="C39" s="2">
        <v>186.550003</v>
      </c>
      <c r="E39" s="13">
        <f t="shared" si="0"/>
        <v>-1.5500030000000038</v>
      </c>
      <c r="G39" s="13">
        <f t="shared" si="1"/>
        <v>10.100006000000008</v>
      </c>
      <c r="I39" s="13">
        <f t="shared" si="2"/>
        <v>-9.6500090000000114</v>
      </c>
    </row>
    <row r="40" spans="2:9" x14ac:dyDescent="0.35">
      <c r="B40" s="5">
        <v>42856</v>
      </c>
      <c r="C40" s="2">
        <v>177</v>
      </c>
      <c r="E40" s="13">
        <f t="shared" si="0"/>
        <v>9.5500030000000038</v>
      </c>
      <c r="G40" s="13">
        <f t="shared" si="1"/>
        <v>-11.100006000000008</v>
      </c>
      <c r="I40" s="13">
        <f t="shared" si="2"/>
        <v>21.200012000000015</v>
      </c>
    </row>
    <row r="41" spans="2:9" x14ac:dyDescent="0.35">
      <c r="B41" s="5">
        <v>42887</v>
      </c>
      <c r="C41" s="2">
        <v>157.300003</v>
      </c>
      <c r="E41" s="13">
        <f t="shared" si="0"/>
        <v>19.699996999999996</v>
      </c>
      <c r="G41" s="13">
        <f t="shared" si="1"/>
        <v>-10.149993999999992</v>
      </c>
      <c r="I41" s="13">
        <f t="shared" si="2"/>
        <v>-0.95001200000001518</v>
      </c>
    </row>
    <row r="42" spans="2:9" x14ac:dyDescent="0.35">
      <c r="B42" s="5">
        <v>42917</v>
      </c>
      <c r="C42" s="2">
        <v>169.39999399999999</v>
      </c>
      <c r="E42" s="13">
        <f t="shared" si="0"/>
        <v>-12.099990999999989</v>
      </c>
      <c r="G42" s="13">
        <f t="shared" si="1"/>
        <v>31.799987999999985</v>
      </c>
      <c r="I42" s="13">
        <f t="shared" si="2"/>
        <v>-41.949981999999977</v>
      </c>
    </row>
    <row r="43" spans="2:9" x14ac:dyDescent="0.35">
      <c r="B43" s="5">
        <v>42948</v>
      </c>
      <c r="C43" s="2">
        <v>156.949997</v>
      </c>
      <c r="E43" s="13">
        <f t="shared" si="0"/>
        <v>12.449996999999996</v>
      </c>
      <c r="G43" s="13">
        <f t="shared" si="1"/>
        <v>-24.549987999999985</v>
      </c>
      <c r="I43" s="13">
        <f t="shared" si="2"/>
        <v>56.34997599999997</v>
      </c>
    </row>
    <row r="44" spans="2:9" x14ac:dyDescent="0.35">
      <c r="B44" s="5">
        <v>42979</v>
      </c>
      <c r="C44" s="2">
        <v>170.949997</v>
      </c>
      <c r="E44" s="13">
        <f t="shared" si="0"/>
        <v>-14</v>
      </c>
      <c r="G44" s="13">
        <f t="shared" si="1"/>
        <v>26.449996999999996</v>
      </c>
      <c r="I44" s="13">
        <f t="shared" si="2"/>
        <v>-50.999984999999981</v>
      </c>
    </row>
    <row r="45" spans="2:9" x14ac:dyDescent="0.35">
      <c r="B45" s="5">
        <v>43009</v>
      </c>
      <c r="C45" s="2">
        <v>191.10000600000001</v>
      </c>
      <c r="E45" s="13">
        <f t="shared" si="0"/>
        <v>-20.150009000000011</v>
      </c>
      <c r="G45" s="13">
        <f t="shared" si="1"/>
        <v>6.1500090000000114</v>
      </c>
      <c r="I45" s="13">
        <f t="shared" si="2"/>
        <v>20.299987999999985</v>
      </c>
    </row>
    <row r="46" spans="2:9" x14ac:dyDescent="0.35">
      <c r="B46" s="5">
        <v>43040</v>
      </c>
      <c r="C46" s="2">
        <v>180.64999399999999</v>
      </c>
      <c r="E46" s="13">
        <f t="shared" si="0"/>
        <v>10.450012000000015</v>
      </c>
      <c r="G46" s="13">
        <f t="shared" si="1"/>
        <v>-30.600021000000027</v>
      </c>
      <c r="I46" s="13">
        <f t="shared" si="2"/>
        <v>36.750030000000038</v>
      </c>
    </row>
    <row r="47" spans="2:9" x14ac:dyDescent="0.35">
      <c r="B47" s="5">
        <v>43070</v>
      </c>
      <c r="C47" s="2">
        <v>195.199997</v>
      </c>
      <c r="E47" s="13">
        <f t="shared" si="0"/>
        <v>-14.550003000000004</v>
      </c>
      <c r="G47" s="13">
        <f t="shared" si="1"/>
        <v>25.000015000000019</v>
      </c>
      <c r="I47" s="13">
        <f t="shared" si="2"/>
        <v>-55.600036000000046</v>
      </c>
    </row>
    <row r="48" spans="2:9" x14ac:dyDescent="0.35">
      <c r="B48" s="5">
        <v>43101</v>
      </c>
      <c r="C48" s="2">
        <v>203.449997</v>
      </c>
      <c r="E48" s="13">
        <f t="shared" si="0"/>
        <v>-8.25</v>
      </c>
      <c r="G48" s="13">
        <f t="shared" si="1"/>
        <v>-6.3000030000000038</v>
      </c>
      <c r="I48" s="13">
        <f t="shared" si="2"/>
        <v>31.300018000000023</v>
      </c>
    </row>
    <row r="49" spans="2:9" x14ac:dyDescent="0.35">
      <c r="B49" s="5">
        <v>43132</v>
      </c>
      <c r="C49" s="2">
        <v>188.300003</v>
      </c>
      <c r="E49" s="13">
        <f t="shared" si="0"/>
        <v>15.149993999999992</v>
      </c>
      <c r="G49" s="13">
        <f t="shared" si="1"/>
        <v>-23.399993999999992</v>
      </c>
      <c r="I49" s="13">
        <f t="shared" si="2"/>
        <v>17.099990999999989</v>
      </c>
    </row>
    <row r="50" spans="2:9" x14ac:dyDescent="0.35">
      <c r="B50" s="5">
        <v>43160</v>
      </c>
      <c r="C50" s="2">
        <v>177.800003</v>
      </c>
      <c r="E50" s="13">
        <f t="shared" si="0"/>
        <v>10.5</v>
      </c>
      <c r="G50" s="13">
        <f t="shared" si="1"/>
        <v>4.6499939999999924</v>
      </c>
      <c r="I50" s="13">
        <f t="shared" si="2"/>
        <v>-28.049987999999985</v>
      </c>
    </row>
    <row r="51" spans="2:9" x14ac:dyDescent="0.35">
      <c r="B51" s="5">
        <v>43191</v>
      </c>
      <c r="C51" s="2">
        <v>180.550003</v>
      </c>
      <c r="E51" s="13">
        <f t="shared" si="0"/>
        <v>-2.75</v>
      </c>
      <c r="G51" s="13">
        <f t="shared" si="1"/>
        <v>13.25</v>
      </c>
      <c r="I51" s="13">
        <f t="shared" si="2"/>
        <v>-8.6000060000000076</v>
      </c>
    </row>
    <row r="52" spans="2:9" x14ac:dyDescent="0.35">
      <c r="B52" s="5">
        <v>43221</v>
      </c>
      <c r="C52" s="2">
        <v>177.89999399999999</v>
      </c>
      <c r="E52" s="13">
        <f t="shared" si="0"/>
        <v>2.6500090000000114</v>
      </c>
      <c r="G52" s="13">
        <f t="shared" si="1"/>
        <v>-5.4000090000000114</v>
      </c>
      <c r="I52" s="13">
        <f t="shared" si="2"/>
        <v>18.650009000000011</v>
      </c>
    </row>
    <row r="53" spans="2:9" x14ac:dyDescent="0.35">
      <c r="B53" s="5">
        <v>43252</v>
      </c>
      <c r="C53" s="2">
        <v>158.39999399999999</v>
      </c>
      <c r="E53" s="13">
        <f t="shared" si="0"/>
        <v>19.5</v>
      </c>
      <c r="G53" s="13">
        <f t="shared" si="1"/>
        <v>-16.849990999999989</v>
      </c>
      <c r="I53" s="13">
        <f t="shared" si="2"/>
        <v>11.449981999999977</v>
      </c>
    </row>
    <row r="54" spans="2:9" x14ac:dyDescent="0.35">
      <c r="B54" s="5">
        <v>43282</v>
      </c>
      <c r="C54" s="2">
        <v>165.699997</v>
      </c>
      <c r="E54" s="13">
        <f t="shared" si="0"/>
        <v>-7.3000030000000038</v>
      </c>
      <c r="G54" s="13">
        <f t="shared" si="1"/>
        <v>26.800003000000004</v>
      </c>
      <c r="I54" s="13">
        <f t="shared" si="2"/>
        <v>-43.649993999999992</v>
      </c>
    </row>
    <row r="55" spans="2:9" x14ac:dyDescent="0.35">
      <c r="B55" s="5">
        <v>43313</v>
      </c>
      <c r="C55" s="2">
        <v>180.050003</v>
      </c>
      <c r="E55" s="13">
        <f t="shared" si="0"/>
        <v>-14.350006000000008</v>
      </c>
      <c r="G55" s="13">
        <f t="shared" si="1"/>
        <v>7.0500030000000038</v>
      </c>
      <c r="I55" s="13">
        <f t="shared" si="2"/>
        <v>19.75</v>
      </c>
    </row>
    <row r="56" spans="2:9" x14ac:dyDescent="0.35">
      <c r="B56" s="5">
        <v>43344</v>
      </c>
      <c r="C56" s="2">
        <v>177.199997</v>
      </c>
      <c r="E56" s="13">
        <f t="shared" si="0"/>
        <v>2.8500060000000076</v>
      </c>
      <c r="G56" s="13">
        <f t="shared" si="1"/>
        <v>-17.200012000000015</v>
      </c>
      <c r="I56" s="13">
        <f t="shared" si="2"/>
        <v>24.250015000000019</v>
      </c>
    </row>
    <row r="57" spans="2:9" x14ac:dyDescent="0.35">
      <c r="B57" s="5">
        <v>43374</v>
      </c>
      <c r="C57" s="2">
        <v>153.25</v>
      </c>
      <c r="E57" s="13">
        <f t="shared" si="0"/>
        <v>23.949996999999996</v>
      </c>
      <c r="G57" s="13">
        <f t="shared" si="1"/>
        <v>-21.099990999999989</v>
      </c>
      <c r="I57" s="13">
        <f t="shared" si="2"/>
        <v>3.8999789999999734</v>
      </c>
    </row>
    <row r="58" spans="2:9" x14ac:dyDescent="0.35">
      <c r="B58" s="5">
        <v>43405</v>
      </c>
      <c r="C58" s="2">
        <v>140.300003</v>
      </c>
      <c r="E58" s="13">
        <f t="shared" si="0"/>
        <v>12.949996999999996</v>
      </c>
      <c r="G58" s="13">
        <f t="shared" si="1"/>
        <v>11</v>
      </c>
      <c r="I58" s="13">
        <f t="shared" si="2"/>
        <v>-32.099990999999989</v>
      </c>
    </row>
    <row r="59" spans="2:9" x14ac:dyDescent="0.35">
      <c r="B59" s="5">
        <v>43435</v>
      </c>
      <c r="C59" s="2">
        <v>149.89999399999999</v>
      </c>
      <c r="E59" s="13">
        <f t="shared" si="0"/>
        <v>-9.5999909999999886</v>
      </c>
      <c r="G59" s="13">
        <f t="shared" si="1"/>
        <v>22.549987999999985</v>
      </c>
      <c r="I59" s="13">
        <f t="shared" si="2"/>
        <v>-11.549987999999985</v>
      </c>
    </row>
    <row r="60" spans="2:9" x14ac:dyDescent="0.35">
      <c r="B60" s="5">
        <v>43466</v>
      </c>
      <c r="C60" s="2">
        <v>141.25</v>
      </c>
      <c r="E60" s="13">
        <f t="shared" si="0"/>
        <v>8.6499939999999924</v>
      </c>
      <c r="G60" s="13">
        <f t="shared" si="1"/>
        <v>-18.249984999999981</v>
      </c>
      <c r="I60" s="13">
        <f t="shared" si="2"/>
        <v>40.799972999999966</v>
      </c>
    </row>
    <row r="61" spans="2:9" x14ac:dyDescent="0.35">
      <c r="B61" s="5">
        <v>43497</v>
      </c>
      <c r="C61" s="2">
        <v>148.64999399999999</v>
      </c>
      <c r="E61" s="13">
        <f t="shared" si="0"/>
        <v>-7.3999939999999924</v>
      </c>
      <c r="G61" s="13">
        <f t="shared" si="1"/>
        <v>16.049987999999985</v>
      </c>
      <c r="I61" s="13">
        <f t="shared" si="2"/>
        <v>-34.299972999999966</v>
      </c>
    </row>
    <row r="62" spans="2:9" x14ac:dyDescent="0.35">
      <c r="B62" s="5">
        <v>43525</v>
      </c>
      <c r="C62" s="2">
        <v>159.75</v>
      </c>
      <c r="E62" s="13">
        <f t="shared" si="0"/>
        <v>-11.100006000000008</v>
      </c>
      <c r="G62" s="13">
        <f t="shared" si="1"/>
        <v>3.7000120000000152</v>
      </c>
      <c r="I62" s="13">
        <f t="shared" si="2"/>
        <v>12.34997599999997</v>
      </c>
    </row>
    <row r="63" spans="2:9" x14ac:dyDescent="0.35">
      <c r="B63" s="5">
        <v>43556</v>
      </c>
      <c r="C63" s="2">
        <v>169.199997</v>
      </c>
      <c r="E63" s="13">
        <f t="shared" si="0"/>
        <v>-9.4499969999999962</v>
      </c>
      <c r="G63" s="13">
        <f t="shared" si="1"/>
        <v>-1.6500090000000114</v>
      </c>
      <c r="I63" s="13">
        <f t="shared" si="2"/>
        <v>5.3500210000000266</v>
      </c>
    </row>
    <row r="64" spans="2:9" x14ac:dyDescent="0.35">
      <c r="B64" s="5">
        <v>43586</v>
      </c>
      <c r="C64" s="2">
        <v>171.949997</v>
      </c>
      <c r="E64" s="13">
        <f t="shared" si="0"/>
        <v>-2.75</v>
      </c>
      <c r="G64" s="13">
        <f t="shared" si="1"/>
        <v>-6.6999969999999962</v>
      </c>
      <c r="I64" s="13">
        <f t="shared" si="2"/>
        <v>5.0499879999999848</v>
      </c>
    </row>
    <row r="65" spans="2:9" x14ac:dyDescent="0.35">
      <c r="B65" s="5">
        <v>43617</v>
      </c>
      <c r="C65" s="2">
        <v>167.75</v>
      </c>
      <c r="E65" s="13">
        <f t="shared" si="0"/>
        <v>4.1999969999999962</v>
      </c>
      <c r="G65" s="13">
        <f t="shared" si="1"/>
        <v>-6.9499969999999962</v>
      </c>
      <c r="I65" s="13">
        <f t="shared" si="2"/>
        <v>0.25</v>
      </c>
    </row>
    <row r="66" spans="2:9" x14ac:dyDescent="0.35">
      <c r="B66" s="5">
        <v>43647</v>
      </c>
      <c r="C66" s="2">
        <v>138.85000600000001</v>
      </c>
      <c r="E66" s="13">
        <f t="shared" si="0"/>
        <v>28.899993999999992</v>
      </c>
      <c r="G66" s="13">
        <f t="shared" si="1"/>
        <v>-24.699996999999996</v>
      </c>
      <c r="I66" s="13">
        <f t="shared" si="2"/>
        <v>17.75</v>
      </c>
    </row>
    <row r="67" spans="2:9" x14ac:dyDescent="0.35">
      <c r="B67" s="5">
        <v>43678</v>
      </c>
      <c r="C67" s="2">
        <v>121.199997</v>
      </c>
      <c r="E67" s="13">
        <f t="shared" si="0"/>
        <v>17.650009000000011</v>
      </c>
      <c r="G67" s="13">
        <f t="shared" si="1"/>
        <v>11.249984999999981</v>
      </c>
      <c r="I67" s="13">
        <f t="shared" si="2"/>
        <v>-35.949981999999977</v>
      </c>
    </row>
    <row r="68" spans="2:9" x14ac:dyDescent="0.35">
      <c r="B68" s="5">
        <v>43709</v>
      </c>
      <c r="C68" s="2">
        <v>131.800003</v>
      </c>
      <c r="E68" s="13">
        <f t="shared" si="0"/>
        <v>-10.600006000000008</v>
      </c>
      <c r="G68" s="13">
        <f t="shared" si="1"/>
        <v>28.250015000000019</v>
      </c>
      <c r="I68" s="13">
        <f t="shared" si="2"/>
        <v>-17.000030000000038</v>
      </c>
    </row>
    <row r="69" spans="2:9" x14ac:dyDescent="0.35">
      <c r="B69" s="5">
        <v>43739</v>
      </c>
      <c r="C69" s="2">
        <v>141.699997</v>
      </c>
      <c r="E69" s="13">
        <f t="shared" ref="E69:E123" si="3">C68-C69</f>
        <v>-9.8999939999999924</v>
      </c>
      <c r="G69" s="13">
        <f t="shared" si="1"/>
        <v>-0.70001200000001518</v>
      </c>
      <c r="I69" s="13">
        <f t="shared" si="2"/>
        <v>28.950027000000034</v>
      </c>
    </row>
    <row r="70" spans="2:9" x14ac:dyDescent="0.35">
      <c r="B70" s="5">
        <v>43770</v>
      </c>
      <c r="C70" s="2">
        <v>131.75</v>
      </c>
      <c r="E70" s="13">
        <f t="shared" si="3"/>
        <v>9.9499969999999962</v>
      </c>
      <c r="G70" s="13">
        <f t="shared" ref="G70:G123" si="4">E69-E70</f>
        <v>-19.849990999999989</v>
      </c>
      <c r="I70" s="13">
        <f t="shared" si="2"/>
        <v>19.149978999999973</v>
      </c>
    </row>
    <row r="71" spans="2:9" x14ac:dyDescent="0.35">
      <c r="B71" s="5">
        <v>43800</v>
      </c>
      <c r="C71" s="2">
        <v>128.800003</v>
      </c>
      <c r="E71" s="13">
        <f t="shared" si="3"/>
        <v>2.9499969999999962</v>
      </c>
      <c r="G71" s="13">
        <f t="shared" si="4"/>
        <v>7</v>
      </c>
      <c r="I71" s="13">
        <f t="shared" ref="I71:I123" si="5">G70-G71</f>
        <v>-26.849990999999989</v>
      </c>
    </row>
    <row r="72" spans="2:9" x14ac:dyDescent="0.35">
      <c r="B72" s="5">
        <v>43831</v>
      </c>
      <c r="C72" s="2">
        <v>108.949997</v>
      </c>
      <c r="E72" s="13">
        <f t="shared" si="3"/>
        <v>19.850006000000008</v>
      </c>
      <c r="G72" s="13">
        <f t="shared" si="4"/>
        <v>-16.900009000000011</v>
      </c>
      <c r="I72" s="13">
        <f t="shared" si="5"/>
        <v>23.900009000000011</v>
      </c>
    </row>
    <row r="73" spans="2:9" x14ac:dyDescent="0.35">
      <c r="B73" s="5">
        <v>43862</v>
      </c>
      <c r="C73" s="2">
        <v>91.949996999999996</v>
      </c>
      <c r="E73" s="13">
        <f t="shared" si="3"/>
        <v>17</v>
      </c>
      <c r="G73" s="13">
        <f t="shared" si="4"/>
        <v>2.8500060000000076</v>
      </c>
      <c r="I73" s="13">
        <f t="shared" si="5"/>
        <v>-19.750015000000019</v>
      </c>
    </row>
    <row r="74" spans="2:9" x14ac:dyDescent="0.35">
      <c r="B74" s="5">
        <v>43891</v>
      </c>
      <c r="C74" s="2">
        <v>68.300003000000004</v>
      </c>
      <c r="E74" s="13">
        <f t="shared" si="3"/>
        <v>23.649993999999992</v>
      </c>
      <c r="G74" s="13">
        <f t="shared" si="4"/>
        <v>-6.6499939999999924</v>
      </c>
      <c r="I74" s="13">
        <f t="shared" si="5"/>
        <v>9.5</v>
      </c>
    </row>
    <row r="75" spans="2:9" x14ac:dyDescent="0.35">
      <c r="B75" s="5">
        <v>43922</v>
      </c>
      <c r="C75" s="2">
        <v>79.900002000000001</v>
      </c>
      <c r="E75" s="13">
        <f t="shared" si="3"/>
        <v>-11.599998999999997</v>
      </c>
      <c r="G75" s="13">
        <f t="shared" si="4"/>
        <v>35.249992999999989</v>
      </c>
      <c r="I75" s="13">
        <f t="shared" si="5"/>
        <v>-41.899986999999982</v>
      </c>
    </row>
    <row r="76" spans="2:9" x14ac:dyDescent="0.35">
      <c r="B76" s="5">
        <v>43952</v>
      </c>
      <c r="C76" s="2">
        <v>83.199996999999996</v>
      </c>
      <c r="E76" s="13">
        <f t="shared" si="3"/>
        <v>-3.2999949999999956</v>
      </c>
      <c r="G76" s="13">
        <f t="shared" si="4"/>
        <v>-8.3000040000000013</v>
      </c>
      <c r="I76" s="13">
        <f t="shared" si="5"/>
        <v>43.549996999999991</v>
      </c>
    </row>
    <row r="77" spans="2:9" x14ac:dyDescent="0.35">
      <c r="B77" s="5">
        <v>43983</v>
      </c>
      <c r="C77" s="2">
        <v>81.349997999999999</v>
      </c>
      <c r="E77" s="13">
        <f t="shared" si="3"/>
        <v>1.8499989999999968</v>
      </c>
      <c r="G77" s="13">
        <f t="shared" si="4"/>
        <v>-5.1499939999999924</v>
      </c>
      <c r="I77" s="13">
        <f t="shared" si="5"/>
        <v>-3.1500100000000089</v>
      </c>
    </row>
    <row r="78" spans="2:9" x14ac:dyDescent="0.35">
      <c r="B78" s="5">
        <v>44013</v>
      </c>
      <c r="C78" s="2">
        <v>78.300003000000004</v>
      </c>
      <c r="E78" s="13">
        <f t="shared" si="3"/>
        <v>3.0499949999999956</v>
      </c>
      <c r="G78" s="13">
        <f t="shared" si="4"/>
        <v>-1.1999959999999987</v>
      </c>
      <c r="I78" s="13">
        <f t="shared" si="5"/>
        <v>-3.9499979999999937</v>
      </c>
    </row>
    <row r="79" spans="2:9" x14ac:dyDescent="0.35">
      <c r="B79" s="5">
        <v>44044</v>
      </c>
      <c r="C79" s="2">
        <v>81.949996999999996</v>
      </c>
      <c r="E79" s="13">
        <f t="shared" si="3"/>
        <v>-3.6499939999999924</v>
      </c>
      <c r="G79" s="13">
        <f t="shared" si="4"/>
        <v>6.699988999999988</v>
      </c>
      <c r="I79" s="13">
        <f t="shared" si="5"/>
        <v>-7.8999849999999867</v>
      </c>
    </row>
    <row r="80" spans="2:9" x14ac:dyDescent="0.35">
      <c r="B80" s="5">
        <v>44075</v>
      </c>
      <c r="C80" s="2">
        <v>69.25</v>
      </c>
      <c r="E80" s="13">
        <f t="shared" si="3"/>
        <v>12.699996999999996</v>
      </c>
      <c r="G80" s="13">
        <f t="shared" si="4"/>
        <v>-16.349990999999989</v>
      </c>
      <c r="I80" s="13">
        <f t="shared" si="5"/>
        <v>23.049979999999977</v>
      </c>
    </row>
    <row r="81" spans="2:9" x14ac:dyDescent="0.35">
      <c r="B81" s="5">
        <v>44105</v>
      </c>
      <c r="C81" s="2">
        <v>64.900002000000001</v>
      </c>
      <c r="E81" s="13">
        <f t="shared" si="3"/>
        <v>4.3499979999999994</v>
      </c>
      <c r="G81" s="13">
        <f t="shared" si="4"/>
        <v>8.3499989999999968</v>
      </c>
      <c r="I81" s="13">
        <f t="shared" si="5"/>
        <v>-24.699989999999985</v>
      </c>
    </row>
    <row r="82" spans="2:9" x14ac:dyDescent="0.35">
      <c r="B82" s="5">
        <v>44136</v>
      </c>
      <c r="C82" s="2">
        <v>78.5</v>
      </c>
      <c r="E82" s="13">
        <f t="shared" si="3"/>
        <v>-13.599997999999999</v>
      </c>
      <c r="G82" s="13">
        <f t="shared" si="4"/>
        <v>17.949995999999999</v>
      </c>
      <c r="I82" s="13">
        <f t="shared" si="5"/>
        <v>-9.5999970000000019</v>
      </c>
    </row>
    <row r="83" spans="2:9" x14ac:dyDescent="0.35">
      <c r="B83" s="5">
        <v>44166</v>
      </c>
      <c r="C83" s="2">
        <v>93.050003000000004</v>
      </c>
      <c r="E83" s="13">
        <f t="shared" si="3"/>
        <v>-14.550003000000004</v>
      </c>
      <c r="G83" s="13">
        <f t="shared" si="4"/>
        <v>0.95000500000000443</v>
      </c>
      <c r="I83" s="13">
        <f t="shared" si="5"/>
        <v>16.999990999999994</v>
      </c>
    </row>
    <row r="84" spans="2:9" x14ac:dyDescent="0.35">
      <c r="B84" s="5">
        <v>44197</v>
      </c>
      <c r="C84" s="2">
        <v>88.300003000000004</v>
      </c>
      <c r="E84" s="13">
        <f t="shared" si="3"/>
        <v>4.75</v>
      </c>
      <c r="G84" s="13">
        <f t="shared" si="4"/>
        <v>-19.300003000000004</v>
      </c>
      <c r="I84" s="13">
        <f t="shared" si="5"/>
        <v>20.250008000000008</v>
      </c>
    </row>
    <row r="85" spans="2:9" x14ac:dyDescent="0.35">
      <c r="B85" s="5">
        <v>44228</v>
      </c>
      <c r="C85" s="2">
        <v>111</v>
      </c>
      <c r="E85" s="13">
        <f t="shared" si="3"/>
        <v>-22.699996999999996</v>
      </c>
      <c r="G85" s="13">
        <f t="shared" si="4"/>
        <v>27.449996999999996</v>
      </c>
      <c r="I85" s="13">
        <f t="shared" si="5"/>
        <v>-46.75</v>
      </c>
    </row>
    <row r="86" spans="2:9" x14ac:dyDescent="0.35">
      <c r="B86" s="5">
        <v>44256</v>
      </c>
      <c r="C86" s="2">
        <v>102.150002</v>
      </c>
      <c r="E86" s="13">
        <f t="shared" si="3"/>
        <v>8.8499979999999994</v>
      </c>
      <c r="G86" s="13">
        <f t="shared" si="4"/>
        <v>-31.549994999999996</v>
      </c>
      <c r="I86" s="13">
        <f t="shared" si="5"/>
        <v>58.999991999999992</v>
      </c>
    </row>
    <row r="87" spans="2:9" x14ac:dyDescent="0.35">
      <c r="B87" s="5">
        <v>44287</v>
      </c>
      <c r="C87" s="2">
        <v>108.150002</v>
      </c>
      <c r="E87" s="13">
        <f t="shared" si="3"/>
        <v>-6</v>
      </c>
      <c r="G87" s="13">
        <f t="shared" si="4"/>
        <v>14.849997999999999</v>
      </c>
      <c r="I87" s="13">
        <f t="shared" si="5"/>
        <v>-46.399992999999995</v>
      </c>
    </row>
    <row r="88" spans="2:9" x14ac:dyDescent="0.35">
      <c r="B88" s="5">
        <v>44317</v>
      </c>
      <c r="C88" s="2">
        <v>113.650002</v>
      </c>
      <c r="E88" s="13">
        <f t="shared" si="3"/>
        <v>-5.5</v>
      </c>
      <c r="G88" s="13">
        <f t="shared" si="4"/>
        <v>-0.5</v>
      </c>
      <c r="I88" s="13">
        <f t="shared" si="5"/>
        <v>15.349997999999999</v>
      </c>
    </row>
    <row r="89" spans="2:9" x14ac:dyDescent="0.35">
      <c r="B89" s="5">
        <v>44348</v>
      </c>
      <c r="C89" s="2">
        <v>117.699997</v>
      </c>
      <c r="E89" s="13">
        <f t="shared" si="3"/>
        <v>-4.0499949999999956</v>
      </c>
      <c r="G89" s="13">
        <f t="shared" si="4"/>
        <v>-1.4500050000000044</v>
      </c>
      <c r="I89" s="13">
        <f t="shared" si="5"/>
        <v>0.95000500000000443</v>
      </c>
    </row>
    <row r="90" spans="2:9" x14ac:dyDescent="0.35">
      <c r="B90" s="5">
        <v>44378</v>
      </c>
      <c r="C90" s="2">
        <v>115.300003</v>
      </c>
      <c r="E90" s="13">
        <f t="shared" si="3"/>
        <v>2.3999939999999924</v>
      </c>
      <c r="G90" s="13">
        <f t="shared" si="4"/>
        <v>-6.449988999999988</v>
      </c>
      <c r="I90" s="13">
        <f t="shared" si="5"/>
        <v>4.9999839999999836</v>
      </c>
    </row>
    <row r="91" spans="2:9" x14ac:dyDescent="0.35">
      <c r="B91" s="5">
        <v>44409</v>
      </c>
      <c r="C91" s="2">
        <v>120.550003</v>
      </c>
      <c r="E91" s="13">
        <f t="shared" si="3"/>
        <v>-5.25</v>
      </c>
      <c r="G91" s="13">
        <f t="shared" si="4"/>
        <v>7.6499939999999924</v>
      </c>
      <c r="I91" s="13">
        <f t="shared" si="5"/>
        <v>-14.09998299999998</v>
      </c>
    </row>
    <row r="92" spans="2:9" x14ac:dyDescent="0.35">
      <c r="B92" s="5">
        <v>44440</v>
      </c>
      <c r="C92" s="2">
        <v>144.5</v>
      </c>
      <c r="E92" s="13">
        <f t="shared" si="3"/>
        <v>-23.949996999999996</v>
      </c>
      <c r="G92" s="13">
        <f t="shared" si="4"/>
        <v>18.699996999999996</v>
      </c>
      <c r="I92" s="13">
        <f t="shared" si="5"/>
        <v>-11.050003000000004</v>
      </c>
    </row>
    <row r="93" spans="2:9" x14ac:dyDescent="0.35">
      <c r="B93" s="5">
        <v>44470</v>
      </c>
      <c r="C93" s="2">
        <v>149.050003</v>
      </c>
      <c r="E93" s="13">
        <f t="shared" si="3"/>
        <v>-4.5500030000000038</v>
      </c>
      <c r="G93" s="13">
        <f t="shared" si="4"/>
        <v>-19.399993999999992</v>
      </c>
      <c r="I93" s="13">
        <f t="shared" si="5"/>
        <v>38.099990999999989</v>
      </c>
    </row>
    <row r="94" spans="2:9" x14ac:dyDescent="0.35">
      <c r="B94" s="5">
        <v>44501</v>
      </c>
      <c r="C94" s="2">
        <v>142.10000600000001</v>
      </c>
      <c r="E94" s="13">
        <f t="shared" si="3"/>
        <v>6.9499969999999962</v>
      </c>
      <c r="G94" s="13">
        <f t="shared" si="4"/>
        <v>-11.5</v>
      </c>
      <c r="I94" s="13">
        <f t="shared" si="5"/>
        <v>-7.8999939999999924</v>
      </c>
    </row>
    <row r="95" spans="2:9" x14ac:dyDescent="0.35">
      <c r="B95" s="5">
        <v>44531</v>
      </c>
      <c r="C95" s="2">
        <v>142.39999399999999</v>
      </c>
      <c r="E95" s="13">
        <f t="shared" si="3"/>
        <v>-0.29998799999998482</v>
      </c>
      <c r="G95" s="13">
        <f t="shared" si="4"/>
        <v>7.249984999999981</v>
      </c>
      <c r="I95" s="13">
        <f t="shared" si="5"/>
        <v>-18.749984999999981</v>
      </c>
    </row>
    <row r="96" spans="2:9" x14ac:dyDescent="0.35">
      <c r="B96" s="5">
        <v>44562</v>
      </c>
      <c r="C96" s="2">
        <v>172.60000600000001</v>
      </c>
      <c r="E96" s="13">
        <f t="shared" si="3"/>
        <v>-30.200012000000015</v>
      </c>
      <c r="G96" s="13">
        <f t="shared" si="4"/>
        <v>29.90002400000003</v>
      </c>
      <c r="I96" s="13">
        <f t="shared" si="5"/>
        <v>-22.650039000000049</v>
      </c>
    </row>
    <row r="97" spans="2:9" x14ac:dyDescent="0.35">
      <c r="B97" s="5">
        <v>44593</v>
      </c>
      <c r="C97" s="2">
        <v>160.64999399999999</v>
      </c>
      <c r="E97" s="13">
        <f t="shared" si="3"/>
        <v>11.950012000000015</v>
      </c>
      <c r="G97" s="13">
        <f t="shared" si="4"/>
        <v>-42.15002400000003</v>
      </c>
      <c r="I97" s="13">
        <f t="shared" si="5"/>
        <v>72.050048000000061</v>
      </c>
    </row>
    <row r="98" spans="2:9" x14ac:dyDescent="0.35">
      <c r="B98" s="5">
        <v>44621</v>
      </c>
      <c r="C98" s="2">
        <v>163.89999399999999</v>
      </c>
      <c r="E98" s="13">
        <f t="shared" si="3"/>
        <v>-3.25</v>
      </c>
      <c r="G98" s="13">
        <f t="shared" si="4"/>
        <v>15.200012000000015</v>
      </c>
      <c r="I98" s="13">
        <f t="shared" si="5"/>
        <v>-57.350036000000046</v>
      </c>
    </row>
    <row r="99" spans="2:9" x14ac:dyDescent="0.35">
      <c r="B99" s="5">
        <v>44652</v>
      </c>
      <c r="C99" s="2">
        <v>160.449997</v>
      </c>
      <c r="E99" s="13">
        <f t="shared" si="3"/>
        <v>3.4499969999999962</v>
      </c>
      <c r="G99" s="13">
        <f t="shared" si="4"/>
        <v>-6.6999969999999962</v>
      </c>
      <c r="I99" s="13">
        <f t="shared" si="5"/>
        <v>21.900009000000011</v>
      </c>
    </row>
    <row r="100" spans="2:9" x14ac:dyDescent="0.35">
      <c r="B100" s="5">
        <v>44682</v>
      </c>
      <c r="C100" s="2">
        <v>151.25</v>
      </c>
      <c r="E100" s="13">
        <f t="shared" si="3"/>
        <v>9.1999969999999962</v>
      </c>
      <c r="G100" s="13">
        <f t="shared" si="4"/>
        <v>-5.75</v>
      </c>
      <c r="I100" s="13">
        <f t="shared" si="5"/>
        <v>-0.94999699999999621</v>
      </c>
    </row>
    <row r="101" spans="2:9" x14ac:dyDescent="0.35">
      <c r="B101" s="5">
        <v>44713</v>
      </c>
      <c r="C101" s="2">
        <v>151.550003</v>
      </c>
      <c r="E101" s="13">
        <f t="shared" si="3"/>
        <v>-0.30000300000000379</v>
      </c>
      <c r="G101" s="13">
        <f t="shared" si="4"/>
        <v>9.5</v>
      </c>
      <c r="I101" s="13">
        <f t="shared" si="5"/>
        <v>-15.25</v>
      </c>
    </row>
    <row r="102" spans="2:9" x14ac:dyDescent="0.35">
      <c r="B102" s="5">
        <v>44743</v>
      </c>
      <c r="C102" s="2">
        <v>134.14999399999999</v>
      </c>
      <c r="E102" s="13">
        <f t="shared" si="3"/>
        <v>17.400009000000011</v>
      </c>
      <c r="G102" s="13">
        <f t="shared" si="4"/>
        <v>-17.700012000000015</v>
      </c>
      <c r="I102" s="13">
        <f t="shared" si="5"/>
        <v>27.200012000000015</v>
      </c>
    </row>
    <row r="103" spans="2:9" x14ac:dyDescent="0.35">
      <c r="B103" s="5">
        <v>44774</v>
      </c>
      <c r="C103" s="2">
        <v>138.60000600000001</v>
      </c>
      <c r="E103" s="13">
        <f t="shared" si="3"/>
        <v>-4.4500120000000152</v>
      </c>
      <c r="G103" s="13">
        <f t="shared" si="4"/>
        <v>21.850021000000027</v>
      </c>
      <c r="I103" s="13">
        <f t="shared" si="5"/>
        <v>-39.550033000000042</v>
      </c>
    </row>
    <row r="104" spans="2:9" x14ac:dyDescent="0.35">
      <c r="B104" s="5">
        <v>44805</v>
      </c>
      <c r="C104" s="2">
        <v>126.800003</v>
      </c>
      <c r="E104" s="13">
        <f t="shared" si="3"/>
        <v>11.800003000000004</v>
      </c>
      <c r="G104" s="13">
        <f t="shared" si="4"/>
        <v>-16.250015000000019</v>
      </c>
      <c r="I104" s="13">
        <f t="shared" si="5"/>
        <v>38.100036000000046</v>
      </c>
    </row>
    <row r="105" spans="2:9" x14ac:dyDescent="0.35">
      <c r="B105" s="5">
        <v>44835</v>
      </c>
      <c r="C105" s="2">
        <v>134.050003</v>
      </c>
      <c r="E105" s="13">
        <f t="shared" si="3"/>
        <v>-7.25</v>
      </c>
      <c r="G105" s="13">
        <f t="shared" si="4"/>
        <v>19.050003000000004</v>
      </c>
      <c r="I105" s="13">
        <f t="shared" si="5"/>
        <v>-35.300018000000023</v>
      </c>
    </row>
    <row r="106" spans="2:9" x14ac:dyDescent="0.35">
      <c r="B106" s="5">
        <v>44866</v>
      </c>
      <c r="C106" s="2">
        <v>141.10000600000001</v>
      </c>
      <c r="E106" s="13">
        <f t="shared" si="3"/>
        <v>-7.0500030000000038</v>
      </c>
      <c r="G106" s="13">
        <f t="shared" si="4"/>
        <v>-0.19999699999999621</v>
      </c>
      <c r="I106" s="13">
        <f t="shared" si="5"/>
        <v>19.25</v>
      </c>
    </row>
    <row r="107" spans="2:9" x14ac:dyDescent="0.35">
      <c r="B107" s="5">
        <v>44896</v>
      </c>
      <c r="C107" s="2">
        <v>146.75</v>
      </c>
      <c r="E107" s="13">
        <f t="shared" si="3"/>
        <v>-5.6499939999999924</v>
      </c>
      <c r="G107" s="13">
        <f t="shared" si="4"/>
        <v>-1.4000090000000114</v>
      </c>
      <c r="I107" s="13">
        <f t="shared" si="5"/>
        <v>1.2000120000000152</v>
      </c>
    </row>
    <row r="108" spans="2:9" x14ac:dyDescent="0.35">
      <c r="B108" s="5">
        <v>44927</v>
      </c>
      <c r="C108" s="2">
        <v>144.89999399999999</v>
      </c>
      <c r="E108" s="13">
        <f t="shared" si="3"/>
        <v>1.8500060000000076</v>
      </c>
      <c r="G108" s="13">
        <f t="shared" si="4"/>
        <v>-7.5</v>
      </c>
      <c r="I108" s="13">
        <f t="shared" si="5"/>
        <v>6.0999909999999886</v>
      </c>
    </row>
    <row r="109" spans="2:9" x14ac:dyDescent="0.35">
      <c r="B109" s="5">
        <v>44958</v>
      </c>
      <c r="C109" s="2">
        <v>152.050003</v>
      </c>
      <c r="E109" s="13">
        <f t="shared" si="3"/>
        <v>-7.1500090000000114</v>
      </c>
      <c r="G109" s="13">
        <f t="shared" si="4"/>
        <v>9.000015000000019</v>
      </c>
      <c r="I109" s="13">
        <f t="shared" si="5"/>
        <v>-16.500015000000019</v>
      </c>
    </row>
    <row r="110" spans="2:9" x14ac:dyDescent="0.35">
      <c r="B110" s="5">
        <v>44986</v>
      </c>
      <c r="C110" s="2">
        <v>151.050003</v>
      </c>
      <c r="E110" s="13">
        <f t="shared" si="3"/>
        <v>1</v>
      </c>
      <c r="G110" s="13">
        <f t="shared" si="4"/>
        <v>-8.1500090000000114</v>
      </c>
      <c r="I110" s="13">
        <f t="shared" si="5"/>
        <v>17.15002400000003</v>
      </c>
    </row>
    <row r="111" spans="2:9" x14ac:dyDescent="0.35">
      <c r="B111" s="5">
        <v>45017</v>
      </c>
      <c r="C111" s="2">
        <v>158.949997</v>
      </c>
      <c r="E111" s="13">
        <f t="shared" si="3"/>
        <v>-7.8999939999999924</v>
      </c>
      <c r="G111" s="13">
        <f t="shared" si="4"/>
        <v>8.8999939999999924</v>
      </c>
      <c r="I111" s="13">
        <f t="shared" si="5"/>
        <v>-17.050003000000004</v>
      </c>
    </row>
    <row r="112" spans="2:9" x14ac:dyDescent="0.35">
      <c r="B112" s="5">
        <v>45047</v>
      </c>
      <c r="C112" s="2">
        <v>154.89999399999999</v>
      </c>
      <c r="E112" s="13">
        <f t="shared" si="3"/>
        <v>4.0500030000000038</v>
      </c>
      <c r="G112" s="13">
        <f t="shared" si="4"/>
        <v>-11.949996999999996</v>
      </c>
      <c r="I112" s="13">
        <f t="shared" si="5"/>
        <v>20.849990999999989</v>
      </c>
    </row>
    <row r="113" spans="2:9" x14ac:dyDescent="0.35">
      <c r="B113" s="5">
        <v>45078</v>
      </c>
      <c r="C113" s="2">
        <v>160.300003</v>
      </c>
      <c r="E113" s="13">
        <f t="shared" si="3"/>
        <v>-5.4000090000000114</v>
      </c>
      <c r="G113" s="13">
        <f t="shared" si="4"/>
        <v>9.4500120000000152</v>
      </c>
      <c r="I113" s="13">
        <f t="shared" si="5"/>
        <v>-21.400009000000011</v>
      </c>
    </row>
    <row r="114" spans="2:9" x14ac:dyDescent="0.35">
      <c r="B114" s="5">
        <v>45108</v>
      </c>
      <c r="C114" s="2">
        <v>177.050003</v>
      </c>
      <c r="E114" s="13">
        <f t="shared" si="3"/>
        <v>-16.75</v>
      </c>
      <c r="G114" s="13">
        <f t="shared" si="4"/>
        <v>11.349990999999989</v>
      </c>
      <c r="I114" s="13">
        <f t="shared" si="5"/>
        <v>-1.8999789999999734</v>
      </c>
    </row>
    <row r="115" spans="2:9" x14ac:dyDescent="0.35">
      <c r="B115" s="5">
        <v>45139</v>
      </c>
      <c r="C115" s="2">
        <v>174.14999399999999</v>
      </c>
      <c r="E115" s="13">
        <f t="shared" si="3"/>
        <v>2.9000090000000114</v>
      </c>
      <c r="G115" s="13">
        <f t="shared" si="4"/>
        <v>-19.650009000000011</v>
      </c>
      <c r="I115" s="13">
        <f t="shared" si="5"/>
        <v>31</v>
      </c>
    </row>
    <row r="116" spans="2:9" x14ac:dyDescent="0.35">
      <c r="B116" s="5">
        <v>45170</v>
      </c>
      <c r="C116" s="2">
        <v>191.85000600000001</v>
      </c>
      <c r="E116" s="13">
        <f t="shared" si="3"/>
        <v>-17.700012000000015</v>
      </c>
      <c r="G116" s="13">
        <f t="shared" si="4"/>
        <v>20.600021000000027</v>
      </c>
      <c r="I116" s="13">
        <f t="shared" si="5"/>
        <v>-40.250030000000038</v>
      </c>
    </row>
    <row r="117" spans="2:9" x14ac:dyDescent="0.35">
      <c r="B117" s="5">
        <v>45200</v>
      </c>
      <c r="C117" s="2">
        <v>186.14999399999999</v>
      </c>
      <c r="E117" s="13">
        <f t="shared" si="3"/>
        <v>5.7000120000000152</v>
      </c>
      <c r="G117" s="13">
        <f t="shared" si="4"/>
        <v>-23.40002400000003</v>
      </c>
      <c r="I117" s="13">
        <f t="shared" si="5"/>
        <v>44.000045000000057</v>
      </c>
    </row>
    <row r="118" spans="2:9" x14ac:dyDescent="0.35">
      <c r="B118" s="5">
        <v>45231</v>
      </c>
      <c r="C118" s="2">
        <v>194.949997</v>
      </c>
      <c r="E118" s="13">
        <f t="shared" si="3"/>
        <v>-8.8000030000000038</v>
      </c>
      <c r="G118" s="13">
        <f t="shared" si="4"/>
        <v>14.500015000000019</v>
      </c>
      <c r="I118" s="13">
        <f t="shared" si="5"/>
        <v>-37.900039000000049</v>
      </c>
    </row>
    <row r="119" spans="2:9" x14ac:dyDescent="0.35">
      <c r="B119" s="5">
        <v>45261</v>
      </c>
      <c r="C119" s="2">
        <v>205.050003</v>
      </c>
      <c r="E119" s="13">
        <f t="shared" si="3"/>
        <v>-10.100006000000008</v>
      </c>
      <c r="G119" s="13">
        <f t="shared" si="4"/>
        <v>1.3000030000000038</v>
      </c>
      <c r="I119" s="13">
        <f t="shared" si="5"/>
        <v>13.200012000000015</v>
      </c>
    </row>
    <row r="120" spans="2:9" x14ac:dyDescent="0.35">
      <c r="B120" s="5">
        <v>45292</v>
      </c>
      <c r="C120" s="2">
        <v>252.25</v>
      </c>
      <c r="E120" s="13">
        <f t="shared" si="3"/>
        <v>-47.199996999999996</v>
      </c>
      <c r="G120" s="13">
        <f t="shared" si="4"/>
        <v>37.099990999999989</v>
      </c>
      <c r="I120" s="13">
        <f t="shared" si="5"/>
        <v>-35.799987999999985</v>
      </c>
    </row>
    <row r="121" spans="2:9" x14ac:dyDescent="0.35">
      <c r="B121" s="5">
        <v>45323</v>
      </c>
      <c r="C121" s="2">
        <v>264.60000600000001</v>
      </c>
      <c r="E121" s="13">
        <f t="shared" si="3"/>
        <v>-12.350006000000008</v>
      </c>
      <c r="G121" s="13">
        <f t="shared" si="4"/>
        <v>-34.849990999999989</v>
      </c>
      <c r="I121" s="13">
        <f t="shared" si="5"/>
        <v>71.949981999999977</v>
      </c>
    </row>
    <row r="122" spans="2:9" x14ac:dyDescent="0.35">
      <c r="B122" s="5">
        <v>45352</v>
      </c>
      <c r="C122" s="2">
        <v>268.04998799999998</v>
      </c>
      <c r="E122" s="13">
        <f t="shared" si="3"/>
        <v>-3.4499819999999772</v>
      </c>
      <c r="G122" s="13">
        <f t="shared" si="4"/>
        <v>-8.9000240000000304</v>
      </c>
      <c r="I122" s="13">
        <f t="shared" si="5"/>
        <v>-25.949966999999958</v>
      </c>
    </row>
    <row r="123" spans="2:9" ht="15" thickBot="1" x14ac:dyDescent="0.4">
      <c r="B123" s="6">
        <v>45383</v>
      </c>
      <c r="C123" s="3">
        <v>282.85000600000001</v>
      </c>
      <c r="E123" s="14">
        <f t="shared" si="3"/>
        <v>-14.800018000000023</v>
      </c>
      <c r="G123" s="14">
        <f t="shared" si="4"/>
        <v>11.350036000000046</v>
      </c>
      <c r="I123" s="14">
        <f t="shared" si="5"/>
        <v>-20.250060000000076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8AE1-F2FA-4429-B160-038C1F68B4E8}">
  <dimension ref="B1:V124"/>
  <sheetViews>
    <sheetView topLeftCell="K1" workbookViewId="0">
      <selection activeCell="V13" sqref="V13"/>
    </sheetView>
  </sheetViews>
  <sheetFormatPr defaultRowHeight="14.5" x14ac:dyDescent="0.35"/>
  <cols>
    <col min="1" max="1" width="8.7265625" style="9"/>
    <col min="2" max="2" width="9.7265625" style="9" bestFit="1" customWidth="1"/>
    <col min="3" max="3" width="6.36328125" style="9" bestFit="1" customWidth="1"/>
    <col min="4" max="20" width="8.7265625" style="9"/>
    <col min="21" max="21" width="13.81640625" style="9" bestFit="1" customWidth="1"/>
    <col min="22" max="22" width="6.81640625" style="9" bestFit="1" customWidth="1"/>
    <col min="23" max="16384" width="8.7265625" style="9"/>
  </cols>
  <sheetData>
    <row r="1" spans="2:22" ht="15" thickBot="1" x14ac:dyDescent="0.4"/>
    <row r="2" spans="2:22" ht="15" thickBot="1" x14ac:dyDescent="0.4">
      <c r="B2" s="7" t="s">
        <v>0</v>
      </c>
      <c r="C2" s="8" t="s">
        <v>1</v>
      </c>
      <c r="E2" s="15" t="s">
        <v>6</v>
      </c>
      <c r="F2" s="16" t="s">
        <v>7</v>
      </c>
      <c r="G2" s="16" t="s">
        <v>8</v>
      </c>
      <c r="H2" s="17" t="s">
        <v>9</v>
      </c>
      <c r="J2" s="18" t="s">
        <v>10</v>
      </c>
      <c r="K2" s="19" t="s">
        <v>7</v>
      </c>
      <c r="L2" s="19" t="s">
        <v>8</v>
      </c>
      <c r="M2" s="20" t="s">
        <v>9</v>
      </c>
      <c r="O2" s="21" t="s">
        <v>11</v>
      </c>
      <c r="P2" s="22" t="s">
        <v>7</v>
      </c>
      <c r="Q2" s="22" t="s">
        <v>8</v>
      </c>
      <c r="R2" s="23" t="s">
        <v>9</v>
      </c>
    </row>
    <row r="3" spans="2:22" x14ac:dyDescent="0.35">
      <c r="B3" s="4">
        <v>41730</v>
      </c>
      <c r="C3" s="1">
        <v>216.73333700000001</v>
      </c>
      <c r="E3" s="24"/>
      <c r="F3" s="25"/>
      <c r="G3" s="25"/>
      <c r="H3" s="26"/>
      <c r="J3" s="24"/>
      <c r="K3" s="25"/>
      <c r="L3" s="25"/>
      <c r="M3" s="26"/>
      <c r="O3" s="24"/>
      <c r="P3" s="25"/>
      <c r="Q3" s="25"/>
      <c r="R3" s="26"/>
      <c r="U3" s="46" t="s">
        <v>12</v>
      </c>
      <c r="V3" s="47" t="s">
        <v>13</v>
      </c>
    </row>
    <row r="4" spans="2:22" x14ac:dyDescent="0.35">
      <c r="B4" s="5">
        <v>41760</v>
      </c>
      <c r="C4" s="2">
        <v>252.10000600000001</v>
      </c>
      <c r="E4" s="27"/>
      <c r="F4" s="28"/>
      <c r="G4" s="28"/>
      <c r="H4" s="29"/>
      <c r="J4" s="27"/>
      <c r="K4" s="28"/>
      <c r="L4" s="28"/>
      <c r="M4" s="29"/>
      <c r="O4" s="27"/>
      <c r="P4" s="28"/>
      <c r="Q4" s="28"/>
      <c r="R4" s="29"/>
      <c r="U4" s="50" t="s">
        <v>6</v>
      </c>
      <c r="V4" s="51">
        <f>AVERAGE(H6:H123)</f>
        <v>8.8657637373709144E-2</v>
      </c>
    </row>
    <row r="5" spans="2:22" x14ac:dyDescent="0.35">
      <c r="B5" s="5">
        <v>41791</v>
      </c>
      <c r="C5" s="2">
        <v>283.23333700000001</v>
      </c>
      <c r="E5" s="27"/>
      <c r="F5" s="28"/>
      <c r="G5" s="28"/>
      <c r="H5" s="29"/>
      <c r="J5" s="27"/>
      <c r="K5" s="28"/>
      <c r="L5" s="28"/>
      <c r="M5" s="29"/>
      <c r="O5" s="27"/>
      <c r="P5" s="28"/>
      <c r="Q5" s="28"/>
      <c r="R5" s="29"/>
      <c r="U5" s="50" t="s">
        <v>10</v>
      </c>
      <c r="V5" s="51">
        <f>AVERAGE(M9:M123)</f>
        <v>0.12731705943708746</v>
      </c>
    </row>
    <row r="6" spans="2:22" ht="15" thickBot="1" x14ac:dyDescent="0.4">
      <c r="B6" s="5">
        <v>41821</v>
      </c>
      <c r="C6" s="2">
        <v>263.56668100000002</v>
      </c>
      <c r="E6" s="30">
        <f>AVERAGE(C3:C5)</f>
        <v>250.68889333333334</v>
      </c>
      <c r="F6" s="31">
        <f>C6-E6</f>
        <v>12.877787666666677</v>
      </c>
      <c r="G6" s="31">
        <f>ABS(F6)</f>
        <v>12.877787666666677</v>
      </c>
      <c r="H6" s="32">
        <f>G6/C6</f>
        <v>4.8859695079085795E-2</v>
      </c>
      <c r="J6" s="27"/>
      <c r="K6" s="28"/>
      <c r="L6" s="28"/>
      <c r="M6" s="29"/>
      <c r="O6" s="27"/>
      <c r="P6" s="28"/>
      <c r="Q6" s="28"/>
      <c r="R6" s="29"/>
      <c r="U6" s="52" t="s">
        <v>11</v>
      </c>
      <c r="V6" s="53">
        <f>AVERAGE(R15:R123)</f>
        <v>0.18644222771441202</v>
      </c>
    </row>
    <row r="7" spans="2:22" ht="15" thickBot="1" x14ac:dyDescent="0.4">
      <c r="B7" s="5">
        <v>41852</v>
      </c>
      <c r="C7" s="2">
        <v>290</v>
      </c>
      <c r="E7" s="30">
        <f t="shared" ref="E7:E70" si="0">AVERAGE(C4:C6)</f>
        <v>266.30000799999999</v>
      </c>
      <c r="F7" s="31">
        <f t="shared" ref="F7:F70" si="1">C7-E7</f>
        <v>23.699992000000009</v>
      </c>
      <c r="G7" s="31">
        <f t="shared" ref="G7:G70" si="2">ABS(F7)</f>
        <v>23.699992000000009</v>
      </c>
      <c r="H7" s="32">
        <f t="shared" ref="H7:H70" si="3">G7/C7</f>
        <v>8.1724110344827613E-2</v>
      </c>
      <c r="J7" s="27"/>
      <c r="K7" s="28"/>
      <c r="L7" s="28"/>
      <c r="M7" s="29"/>
      <c r="O7" s="27"/>
      <c r="P7" s="28"/>
      <c r="Q7" s="28"/>
      <c r="R7" s="29"/>
    </row>
    <row r="8" spans="2:22" x14ac:dyDescent="0.35">
      <c r="B8" s="5">
        <v>41883</v>
      </c>
      <c r="C8" s="2">
        <v>272.366669</v>
      </c>
      <c r="E8" s="30">
        <f t="shared" si="0"/>
        <v>278.93333933333332</v>
      </c>
      <c r="F8" s="31">
        <f t="shared" si="1"/>
        <v>-6.5666703333333203</v>
      </c>
      <c r="G8" s="31">
        <f t="shared" si="2"/>
        <v>6.5666703333333203</v>
      </c>
      <c r="H8" s="32">
        <f t="shared" si="3"/>
        <v>2.4109669356544211E-2</v>
      </c>
      <c r="J8" s="27"/>
      <c r="K8" s="28"/>
      <c r="L8" s="28"/>
      <c r="M8" s="29"/>
      <c r="O8" s="27"/>
      <c r="P8" s="28"/>
      <c r="Q8" s="28"/>
      <c r="R8" s="29"/>
      <c r="U8" s="40" t="s">
        <v>14</v>
      </c>
      <c r="V8" s="41" t="s">
        <v>15</v>
      </c>
    </row>
    <row r="9" spans="2:22" x14ac:dyDescent="0.35">
      <c r="B9" s="5">
        <v>41913</v>
      </c>
      <c r="C9" s="2">
        <v>270.10000600000001</v>
      </c>
      <c r="E9" s="30">
        <f t="shared" si="0"/>
        <v>275.31111666666669</v>
      </c>
      <c r="F9" s="31">
        <f t="shared" si="1"/>
        <v>-5.2111106666666842</v>
      </c>
      <c r="G9" s="31">
        <f t="shared" si="2"/>
        <v>5.2111106666666842</v>
      </c>
      <c r="H9" s="32">
        <f t="shared" si="3"/>
        <v>1.929326379454684E-2</v>
      </c>
      <c r="J9" s="30">
        <f>AVERAGE(C3:C8)</f>
        <v>263.00000500000004</v>
      </c>
      <c r="K9" s="31">
        <f>C9-J9</f>
        <v>7.1000009999999634</v>
      </c>
      <c r="L9" s="31">
        <f>ABS(K9)</f>
        <v>7.1000009999999634</v>
      </c>
      <c r="M9" s="32">
        <f>L9/C9</f>
        <v>2.6286563651538621E-2</v>
      </c>
      <c r="O9" s="27"/>
      <c r="P9" s="28"/>
      <c r="Q9" s="28"/>
      <c r="R9" s="29"/>
      <c r="U9" s="42" t="s">
        <v>16</v>
      </c>
      <c r="V9" s="43">
        <f>E124-E124*V4</f>
        <v>247.73323224058004</v>
      </c>
    </row>
    <row r="10" spans="2:22" ht="15" thickBot="1" x14ac:dyDescent="0.4">
      <c r="B10" s="5">
        <v>41944</v>
      </c>
      <c r="C10" s="2">
        <v>252.933334</v>
      </c>
      <c r="E10" s="30">
        <f t="shared" si="0"/>
        <v>277.48889166666669</v>
      </c>
      <c r="F10" s="31">
        <f t="shared" si="1"/>
        <v>-24.555557666666687</v>
      </c>
      <c r="G10" s="31">
        <f t="shared" si="2"/>
        <v>24.555557666666687</v>
      </c>
      <c r="H10" s="32">
        <f t="shared" si="3"/>
        <v>9.708312177890592E-2</v>
      </c>
      <c r="J10" s="30">
        <f t="shared" ref="J10:J73" si="4">AVERAGE(C4:C9)</f>
        <v>271.89444983333334</v>
      </c>
      <c r="K10" s="31">
        <f t="shared" ref="K10:K73" si="5">C10-J10</f>
        <v>-18.961115833333338</v>
      </c>
      <c r="L10" s="31">
        <f t="shared" ref="L10:L73" si="6">ABS(K10)</f>
        <v>18.961115833333338</v>
      </c>
      <c r="M10" s="32">
        <f t="shared" ref="M10:M73" si="7">L10/C10</f>
        <v>7.4964875263666658E-2</v>
      </c>
      <c r="O10" s="27"/>
      <c r="P10" s="28"/>
      <c r="Q10" s="28"/>
      <c r="R10" s="29"/>
      <c r="U10" s="44" t="s">
        <v>17</v>
      </c>
      <c r="V10" s="45">
        <f>E124+E124*V4</f>
        <v>295.93343442608659</v>
      </c>
    </row>
    <row r="11" spans="2:22" ht="15" thickBot="1" x14ac:dyDescent="0.4">
      <c r="B11" s="5">
        <v>41974</v>
      </c>
      <c r="C11" s="2">
        <v>227.566666</v>
      </c>
      <c r="E11" s="30">
        <f t="shared" si="0"/>
        <v>265.13333633333332</v>
      </c>
      <c r="F11" s="31">
        <f t="shared" si="1"/>
        <v>-37.56667033333332</v>
      </c>
      <c r="G11" s="31">
        <f t="shared" si="2"/>
        <v>37.56667033333332</v>
      </c>
      <c r="H11" s="32">
        <f t="shared" si="3"/>
        <v>0.16507984668252476</v>
      </c>
      <c r="J11" s="30">
        <f t="shared" si="4"/>
        <v>272.03333783333335</v>
      </c>
      <c r="K11" s="31">
        <f t="shared" si="5"/>
        <v>-44.466671833333351</v>
      </c>
      <c r="L11" s="31">
        <f t="shared" si="6"/>
        <v>44.466671833333351</v>
      </c>
      <c r="M11" s="32">
        <f t="shared" si="7"/>
        <v>0.19540063848074019</v>
      </c>
      <c r="O11" s="27"/>
      <c r="P11" s="28"/>
      <c r="Q11" s="28"/>
      <c r="R11" s="29"/>
    </row>
    <row r="12" spans="2:22" x14ac:dyDescent="0.35">
      <c r="B12" s="5">
        <v>42005</v>
      </c>
      <c r="C12" s="2">
        <v>234.23333700000001</v>
      </c>
      <c r="E12" s="30">
        <f t="shared" si="0"/>
        <v>250.20000199999996</v>
      </c>
      <c r="F12" s="31">
        <f t="shared" si="1"/>
        <v>-15.966664999999949</v>
      </c>
      <c r="G12" s="31">
        <f t="shared" si="2"/>
        <v>15.966664999999949</v>
      </c>
      <c r="H12" s="32">
        <f t="shared" si="3"/>
        <v>6.8165638608478477E-2</v>
      </c>
      <c r="J12" s="30">
        <f t="shared" si="4"/>
        <v>262.75555933333334</v>
      </c>
      <c r="K12" s="31">
        <f t="shared" si="5"/>
        <v>-28.522222333333332</v>
      </c>
      <c r="L12" s="31">
        <f t="shared" si="6"/>
        <v>28.522222333333332</v>
      </c>
      <c r="M12" s="32">
        <f t="shared" si="7"/>
        <v>0.12176841562622374</v>
      </c>
      <c r="O12" s="27"/>
      <c r="P12" s="28"/>
      <c r="Q12" s="28"/>
      <c r="R12" s="29"/>
      <c r="U12" s="36" t="s">
        <v>18</v>
      </c>
      <c r="V12" s="37">
        <v>272.89999999999998</v>
      </c>
    </row>
    <row r="13" spans="2:22" ht="15" thickBot="1" x14ac:dyDescent="0.4">
      <c r="B13" s="5">
        <v>42036</v>
      </c>
      <c r="C13" s="2">
        <v>216.5</v>
      </c>
      <c r="E13" s="30">
        <f t="shared" si="0"/>
        <v>238.24444566666668</v>
      </c>
      <c r="F13" s="31">
        <f t="shared" si="1"/>
        <v>-21.744445666666678</v>
      </c>
      <c r="G13" s="31">
        <f t="shared" si="2"/>
        <v>21.744445666666678</v>
      </c>
      <c r="H13" s="32">
        <f t="shared" si="3"/>
        <v>0.10043623864511168</v>
      </c>
      <c r="J13" s="30">
        <f t="shared" si="4"/>
        <v>257.86666866666661</v>
      </c>
      <c r="K13" s="31">
        <f t="shared" si="5"/>
        <v>-41.366668666666612</v>
      </c>
      <c r="L13" s="31">
        <f t="shared" si="6"/>
        <v>41.366668666666612</v>
      </c>
      <c r="M13" s="32">
        <f t="shared" si="7"/>
        <v>0.19107006312548089</v>
      </c>
      <c r="O13" s="27"/>
      <c r="P13" s="28"/>
      <c r="Q13" s="28"/>
      <c r="R13" s="29"/>
      <c r="U13" s="38" t="s">
        <v>19</v>
      </c>
      <c r="V13" s="39">
        <v>271.83</v>
      </c>
    </row>
    <row r="14" spans="2:22" ht="15" thickBot="1" x14ac:dyDescent="0.4">
      <c r="B14" s="5">
        <v>42064</v>
      </c>
      <c r="C14" s="2">
        <v>204.23333700000001</v>
      </c>
      <c r="E14" s="30">
        <f t="shared" si="0"/>
        <v>226.10000100000002</v>
      </c>
      <c r="F14" s="31">
        <f t="shared" si="1"/>
        <v>-21.866664000000014</v>
      </c>
      <c r="G14" s="31">
        <f t="shared" si="2"/>
        <v>21.866664000000014</v>
      </c>
      <c r="H14" s="32">
        <f t="shared" si="3"/>
        <v>0.10706706515792774</v>
      </c>
      <c r="J14" s="30">
        <f t="shared" si="4"/>
        <v>245.61666866666664</v>
      </c>
      <c r="K14" s="31">
        <f t="shared" si="5"/>
        <v>-41.383331666666635</v>
      </c>
      <c r="L14" s="31">
        <f t="shared" si="6"/>
        <v>41.383331666666635</v>
      </c>
      <c r="M14" s="32">
        <f t="shared" si="7"/>
        <v>0.2026277016012652</v>
      </c>
      <c r="O14" s="27"/>
      <c r="P14" s="28"/>
      <c r="Q14" s="28"/>
      <c r="R14" s="29"/>
    </row>
    <row r="15" spans="2:22" ht="15" thickBot="1" x14ac:dyDescent="0.4">
      <c r="B15" s="5">
        <v>42095</v>
      </c>
      <c r="C15" s="2">
        <v>202.66667200000001</v>
      </c>
      <c r="E15" s="30">
        <f t="shared" si="0"/>
        <v>218.32222466666667</v>
      </c>
      <c r="F15" s="31">
        <f t="shared" si="1"/>
        <v>-15.655552666666665</v>
      </c>
      <c r="G15" s="31">
        <f t="shared" si="2"/>
        <v>15.655552666666665</v>
      </c>
      <c r="H15" s="32">
        <f t="shared" si="3"/>
        <v>7.7247790730321286E-2</v>
      </c>
      <c r="J15" s="30">
        <f t="shared" si="4"/>
        <v>234.26111333333333</v>
      </c>
      <c r="K15" s="31">
        <f t="shared" si="5"/>
        <v>-31.594441333333322</v>
      </c>
      <c r="L15" s="31">
        <f t="shared" si="6"/>
        <v>31.594441333333322</v>
      </c>
      <c r="M15" s="32">
        <f t="shared" si="7"/>
        <v>0.15589362089753622</v>
      </c>
      <c r="O15" s="30">
        <f>AVERAGE(C3:C14)</f>
        <v>248.6305591666667</v>
      </c>
      <c r="P15" s="31">
        <f>C15-O15</f>
        <v>-45.963887166666694</v>
      </c>
      <c r="Q15" s="31">
        <f>ABS(P15)</f>
        <v>45.963887166666694</v>
      </c>
      <c r="R15" s="32">
        <f>Q15/C15</f>
        <v>0.22679548991985565</v>
      </c>
      <c r="U15" s="48" t="s">
        <v>20</v>
      </c>
      <c r="V15" s="49">
        <f>(V12-V13)/V12</f>
        <v>3.9208501282520826E-3</v>
      </c>
    </row>
    <row r="16" spans="2:22" x14ac:dyDescent="0.35">
      <c r="B16" s="5">
        <v>42125</v>
      </c>
      <c r="C16" s="2">
        <v>219.89999399999999</v>
      </c>
      <c r="E16" s="30">
        <f t="shared" si="0"/>
        <v>207.80000299999998</v>
      </c>
      <c r="F16" s="31">
        <f t="shared" si="1"/>
        <v>12.099991000000017</v>
      </c>
      <c r="G16" s="31">
        <f t="shared" si="2"/>
        <v>12.099991000000017</v>
      </c>
      <c r="H16" s="32">
        <f t="shared" si="3"/>
        <v>5.5024971942473168E-2</v>
      </c>
      <c r="J16" s="30">
        <f t="shared" si="4"/>
        <v>223.02222433333336</v>
      </c>
      <c r="K16" s="31">
        <f t="shared" si="5"/>
        <v>-3.1222303333333628</v>
      </c>
      <c r="L16" s="31">
        <f t="shared" si="6"/>
        <v>3.1222303333333628</v>
      </c>
      <c r="M16" s="32">
        <f t="shared" si="7"/>
        <v>1.4198410270685878E-2</v>
      </c>
      <c r="O16" s="30">
        <f t="shared" ref="O16:O79" si="8">AVERAGE(C4:C15)</f>
        <v>247.45833708333336</v>
      </c>
      <c r="P16" s="31">
        <f t="shared" ref="P16:P79" si="9">C16-O16</f>
        <v>-27.558343083333369</v>
      </c>
      <c r="Q16" s="31">
        <f t="shared" ref="Q16:Q79" si="10">ABS(P16)</f>
        <v>27.558343083333369</v>
      </c>
      <c r="R16" s="32">
        <f t="shared" ref="R16:R79" si="11">Q16/C16</f>
        <v>0.12532216387115214</v>
      </c>
    </row>
    <row r="17" spans="2:18" x14ac:dyDescent="0.35">
      <c r="B17" s="5">
        <v>42156</v>
      </c>
      <c r="C17" s="2">
        <v>206.39999399999999</v>
      </c>
      <c r="E17" s="30">
        <f t="shared" si="0"/>
        <v>208.93333433333336</v>
      </c>
      <c r="F17" s="31">
        <f t="shared" si="1"/>
        <v>-2.5333403333333706</v>
      </c>
      <c r="G17" s="31">
        <f t="shared" si="2"/>
        <v>2.5333403333333706</v>
      </c>
      <c r="H17" s="32">
        <f t="shared" si="3"/>
        <v>1.227393608031486E-2</v>
      </c>
      <c r="J17" s="30">
        <f t="shared" si="4"/>
        <v>217.51666766666668</v>
      </c>
      <c r="K17" s="31">
        <f t="shared" si="5"/>
        <v>-11.116673666666685</v>
      </c>
      <c r="L17" s="31">
        <f t="shared" si="6"/>
        <v>11.116673666666685</v>
      </c>
      <c r="M17" s="32">
        <f t="shared" si="7"/>
        <v>5.3859854601869248E-2</v>
      </c>
      <c r="O17" s="30">
        <f t="shared" si="8"/>
        <v>244.77500275</v>
      </c>
      <c r="P17" s="31">
        <f t="shared" si="9"/>
        <v>-38.375008750000006</v>
      </c>
      <c r="Q17" s="31">
        <f t="shared" si="10"/>
        <v>38.375008750000006</v>
      </c>
      <c r="R17" s="32">
        <f t="shared" si="11"/>
        <v>0.18592543539511927</v>
      </c>
    </row>
    <row r="18" spans="2:18" x14ac:dyDescent="0.35">
      <c r="B18" s="5">
        <v>42186</v>
      </c>
      <c r="C18" s="2">
        <v>181.800003</v>
      </c>
      <c r="E18" s="30">
        <f t="shared" si="0"/>
        <v>209.65555333333336</v>
      </c>
      <c r="F18" s="31">
        <f t="shared" si="1"/>
        <v>-27.855550333333355</v>
      </c>
      <c r="G18" s="31">
        <f t="shared" si="2"/>
        <v>27.855550333333355</v>
      </c>
      <c r="H18" s="32">
        <f t="shared" si="3"/>
        <v>0.15322084638982847</v>
      </c>
      <c r="J18" s="30">
        <f t="shared" si="4"/>
        <v>213.98888899999997</v>
      </c>
      <c r="K18" s="31">
        <f t="shared" si="5"/>
        <v>-32.188885999999968</v>
      </c>
      <c r="L18" s="31">
        <f t="shared" si="6"/>
        <v>32.188885999999968</v>
      </c>
      <c r="M18" s="32">
        <f t="shared" si="7"/>
        <v>0.17705657573613995</v>
      </c>
      <c r="O18" s="30">
        <f t="shared" si="8"/>
        <v>238.37222416666665</v>
      </c>
      <c r="P18" s="31">
        <f t="shared" si="9"/>
        <v>-56.572221166666651</v>
      </c>
      <c r="Q18" s="31">
        <f t="shared" si="10"/>
        <v>56.572221166666651</v>
      </c>
      <c r="R18" s="32">
        <f t="shared" si="11"/>
        <v>0.31117832911513565</v>
      </c>
    </row>
    <row r="19" spans="2:18" x14ac:dyDescent="0.35">
      <c r="B19" s="5">
        <v>42217</v>
      </c>
      <c r="C19" s="2">
        <v>159.53334000000001</v>
      </c>
      <c r="E19" s="30">
        <f t="shared" si="0"/>
        <v>202.69999700000002</v>
      </c>
      <c r="F19" s="31">
        <f t="shared" si="1"/>
        <v>-43.166657000000015</v>
      </c>
      <c r="G19" s="31">
        <f t="shared" si="2"/>
        <v>43.166657000000015</v>
      </c>
      <c r="H19" s="32">
        <f t="shared" si="3"/>
        <v>0.27058078894355259</v>
      </c>
      <c r="J19" s="30">
        <f t="shared" si="4"/>
        <v>205.25</v>
      </c>
      <c r="K19" s="31">
        <f t="shared" si="5"/>
        <v>-45.71665999999999</v>
      </c>
      <c r="L19" s="31">
        <f t="shared" si="6"/>
        <v>45.71665999999999</v>
      </c>
      <c r="M19" s="32">
        <f t="shared" si="7"/>
        <v>0.28656492743146972</v>
      </c>
      <c r="O19" s="30">
        <f t="shared" si="8"/>
        <v>231.55833433333328</v>
      </c>
      <c r="P19" s="31">
        <f t="shared" si="9"/>
        <v>-72.024994333333268</v>
      </c>
      <c r="Q19" s="31">
        <f t="shared" si="10"/>
        <v>72.024994333333268</v>
      </c>
      <c r="R19" s="32">
        <f t="shared" si="11"/>
        <v>0.4514729919986209</v>
      </c>
    </row>
    <row r="20" spans="2:18" x14ac:dyDescent="0.35">
      <c r="B20" s="5">
        <v>42248</v>
      </c>
      <c r="C20" s="2">
        <v>152.89999399999999</v>
      </c>
      <c r="E20" s="30">
        <f t="shared" si="0"/>
        <v>182.57777899999999</v>
      </c>
      <c r="F20" s="31">
        <f t="shared" si="1"/>
        <v>-29.677785</v>
      </c>
      <c r="G20" s="31">
        <f t="shared" si="2"/>
        <v>29.677785</v>
      </c>
      <c r="H20" s="32">
        <f t="shared" si="3"/>
        <v>0.19409932089336773</v>
      </c>
      <c r="J20" s="30">
        <f t="shared" si="4"/>
        <v>195.75555666666665</v>
      </c>
      <c r="K20" s="31">
        <f t="shared" si="5"/>
        <v>-42.855562666666657</v>
      </c>
      <c r="L20" s="31">
        <f t="shared" si="6"/>
        <v>42.855562666666657</v>
      </c>
      <c r="M20" s="32">
        <f t="shared" si="7"/>
        <v>0.28028492052567811</v>
      </c>
      <c r="O20" s="30">
        <f t="shared" si="8"/>
        <v>220.68611266666665</v>
      </c>
      <c r="P20" s="31">
        <f t="shared" si="9"/>
        <v>-67.786118666666653</v>
      </c>
      <c r="Q20" s="31">
        <f t="shared" si="10"/>
        <v>67.786118666666653</v>
      </c>
      <c r="R20" s="32">
        <f t="shared" si="11"/>
        <v>0.44333630691095161</v>
      </c>
    </row>
    <row r="21" spans="2:18" x14ac:dyDescent="0.35">
      <c r="B21" s="5">
        <v>42278</v>
      </c>
      <c r="C21" s="2">
        <v>164.633331</v>
      </c>
      <c r="E21" s="30">
        <f t="shared" si="0"/>
        <v>164.74444566666668</v>
      </c>
      <c r="F21" s="31">
        <f t="shared" si="1"/>
        <v>-0.1111146666666798</v>
      </c>
      <c r="G21" s="31">
        <f t="shared" si="2"/>
        <v>0.1111146666666798</v>
      </c>
      <c r="H21" s="32">
        <f t="shared" si="3"/>
        <v>6.7492205856346181E-4</v>
      </c>
      <c r="J21" s="30">
        <f t="shared" si="4"/>
        <v>187.19999950000002</v>
      </c>
      <c r="K21" s="31">
        <f t="shared" si="5"/>
        <v>-22.56666850000002</v>
      </c>
      <c r="L21" s="31">
        <f t="shared" si="6"/>
        <v>22.56666850000002</v>
      </c>
      <c r="M21" s="32">
        <f t="shared" si="7"/>
        <v>0.13707229491699965</v>
      </c>
      <c r="O21" s="30">
        <f t="shared" si="8"/>
        <v>210.73055641666664</v>
      </c>
      <c r="P21" s="31">
        <f t="shared" si="9"/>
        <v>-46.097225416666646</v>
      </c>
      <c r="Q21" s="31">
        <f t="shared" si="10"/>
        <v>46.097225416666646</v>
      </c>
      <c r="R21" s="32">
        <f t="shared" si="11"/>
        <v>0.27999934847134111</v>
      </c>
    </row>
    <row r="22" spans="2:18" x14ac:dyDescent="0.35">
      <c r="B22" s="5">
        <v>42309</v>
      </c>
      <c r="C22" s="2">
        <v>156.10000600000001</v>
      </c>
      <c r="E22" s="30">
        <f t="shared" si="0"/>
        <v>159.02222166666667</v>
      </c>
      <c r="F22" s="31">
        <f t="shared" si="1"/>
        <v>-2.9222156666666592</v>
      </c>
      <c r="G22" s="31">
        <f t="shared" si="2"/>
        <v>2.9222156666666592</v>
      </c>
      <c r="H22" s="32">
        <f t="shared" si="3"/>
        <v>1.8720150892669787E-2</v>
      </c>
      <c r="J22" s="30">
        <f t="shared" si="4"/>
        <v>180.8611093333333</v>
      </c>
      <c r="K22" s="31">
        <f t="shared" si="5"/>
        <v>-24.761103333333295</v>
      </c>
      <c r="L22" s="31">
        <f t="shared" si="6"/>
        <v>24.761103333333295</v>
      </c>
      <c r="M22" s="32">
        <f t="shared" si="7"/>
        <v>0.15862333364249387</v>
      </c>
      <c r="O22" s="30">
        <f t="shared" si="8"/>
        <v>201.94166683333333</v>
      </c>
      <c r="P22" s="31">
        <f t="shared" si="9"/>
        <v>-45.841660833333322</v>
      </c>
      <c r="Q22" s="31">
        <f t="shared" si="10"/>
        <v>45.841660833333322</v>
      </c>
      <c r="R22" s="32">
        <f t="shared" si="11"/>
        <v>0.29366853985472186</v>
      </c>
    </row>
    <row r="23" spans="2:18" x14ac:dyDescent="0.35">
      <c r="B23" s="5">
        <v>42339</v>
      </c>
      <c r="C23" s="2">
        <v>161.16667200000001</v>
      </c>
      <c r="E23" s="30">
        <f t="shared" si="0"/>
        <v>157.87777700000001</v>
      </c>
      <c r="F23" s="31">
        <f t="shared" si="1"/>
        <v>3.2888949999999966</v>
      </c>
      <c r="G23" s="31">
        <f t="shared" si="2"/>
        <v>3.2888949999999966</v>
      </c>
      <c r="H23" s="32">
        <f t="shared" si="3"/>
        <v>2.0406793533591091E-2</v>
      </c>
      <c r="J23" s="30">
        <f t="shared" si="4"/>
        <v>170.227778</v>
      </c>
      <c r="K23" s="31">
        <f t="shared" si="5"/>
        <v>-9.0611059999999952</v>
      </c>
      <c r="L23" s="31">
        <f t="shared" si="6"/>
        <v>9.0611059999999952</v>
      </c>
      <c r="M23" s="32">
        <f t="shared" si="7"/>
        <v>5.6221958842706601E-2</v>
      </c>
      <c r="O23" s="30">
        <f t="shared" si="8"/>
        <v>193.87222283333335</v>
      </c>
      <c r="P23" s="31">
        <f t="shared" si="9"/>
        <v>-32.705550833333348</v>
      </c>
      <c r="Q23" s="31">
        <f t="shared" si="10"/>
        <v>32.705550833333348</v>
      </c>
      <c r="R23" s="32">
        <f t="shared" si="11"/>
        <v>0.20292998811400254</v>
      </c>
    </row>
    <row r="24" spans="2:18" x14ac:dyDescent="0.35">
      <c r="B24" s="5">
        <v>42370</v>
      </c>
      <c r="C24" s="2">
        <v>150.83332799999999</v>
      </c>
      <c r="E24" s="30">
        <f t="shared" si="0"/>
        <v>160.63333633333335</v>
      </c>
      <c r="F24" s="31">
        <f t="shared" si="1"/>
        <v>-9.8000083333333521</v>
      </c>
      <c r="G24" s="31">
        <f t="shared" si="2"/>
        <v>9.8000083333333521</v>
      </c>
      <c r="H24" s="32">
        <f t="shared" si="3"/>
        <v>6.4972433236594448E-2</v>
      </c>
      <c r="J24" s="30">
        <f t="shared" si="4"/>
        <v>162.68889100000001</v>
      </c>
      <c r="K24" s="31">
        <f t="shared" si="5"/>
        <v>-11.855563000000018</v>
      </c>
      <c r="L24" s="31">
        <f t="shared" si="6"/>
        <v>11.855563000000018</v>
      </c>
      <c r="M24" s="32">
        <f t="shared" si="7"/>
        <v>7.8600420458799516E-2</v>
      </c>
      <c r="O24" s="30">
        <f t="shared" si="8"/>
        <v>188.33888999999999</v>
      </c>
      <c r="P24" s="31">
        <f t="shared" si="9"/>
        <v>-37.505561999999998</v>
      </c>
      <c r="Q24" s="31">
        <f t="shared" si="10"/>
        <v>37.505561999999998</v>
      </c>
      <c r="R24" s="32">
        <f t="shared" si="11"/>
        <v>0.2486556684607529</v>
      </c>
    </row>
    <row r="25" spans="2:18" x14ac:dyDescent="0.35">
      <c r="B25" s="5">
        <v>42401</v>
      </c>
      <c r="C25" s="2">
        <v>129.39999399999999</v>
      </c>
      <c r="E25" s="30">
        <f t="shared" si="0"/>
        <v>156.03333533333333</v>
      </c>
      <c r="F25" s="31">
        <f t="shared" si="1"/>
        <v>-26.633341333333334</v>
      </c>
      <c r="G25" s="31">
        <f t="shared" si="2"/>
        <v>26.633341333333334</v>
      </c>
      <c r="H25" s="32">
        <f t="shared" si="3"/>
        <v>0.20582181273774508</v>
      </c>
      <c r="J25" s="30">
        <f t="shared" si="4"/>
        <v>157.52777849999998</v>
      </c>
      <c r="K25" s="31">
        <f t="shared" si="5"/>
        <v>-28.12778449999999</v>
      </c>
      <c r="L25" s="31">
        <f t="shared" si="6"/>
        <v>28.12778449999999</v>
      </c>
      <c r="M25" s="32">
        <f t="shared" si="7"/>
        <v>0.21737083310838479</v>
      </c>
      <c r="O25" s="30">
        <f t="shared" si="8"/>
        <v>181.38888925000001</v>
      </c>
      <c r="P25" s="31">
        <f t="shared" si="9"/>
        <v>-51.988895250000013</v>
      </c>
      <c r="Q25" s="31">
        <f t="shared" si="10"/>
        <v>51.988895250000013</v>
      </c>
      <c r="R25" s="32">
        <f t="shared" si="11"/>
        <v>0.40176891546069171</v>
      </c>
    </row>
    <row r="26" spans="2:18" x14ac:dyDescent="0.35">
      <c r="B26" s="5">
        <v>42430</v>
      </c>
      <c r="C26" s="2">
        <v>142.73333700000001</v>
      </c>
      <c r="E26" s="30">
        <f t="shared" si="0"/>
        <v>147.13333133333333</v>
      </c>
      <c r="F26" s="31">
        <f t="shared" si="1"/>
        <v>-4.3999943333333249</v>
      </c>
      <c r="G26" s="31">
        <f t="shared" si="2"/>
        <v>4.3999943333333249</v>
      </c>
      <c r="H26" s="32">
        <f t="shared" si="3"/>
        <v>3.0826675994643948E-2</v>
      </c>
      <c r="J26" s="30">
        <f t="shared" si="4"/>
        <v>152.50555416666666</v>
      </c>
      <c r="K26" s="31">
        <f t="shared" si="5"/>
        <v>-9.7722171666666497</v>
      </c>
      <c r="L26" s="31">
        <f t="shared" si="6"/>
        <v>9.7722171666666497</v>
      </c>
      <c r="M26" s="32">
        <f t="shared" si="7"/>
        <v>6.8464854616736445E-2</v>
      </c>
      <c r="O26" s="30">
        <f t="shared" si="8"/>
        <v>174.13055541666665</v>
      </c>
      <c r="P26" s="31">
        <f t="shared" si="9"/>
        <v>-31.397218416666647</v>
      </c>
      <c r="Q26" s="31">
        <f t="shared" si="10"/>
        <v>31.397218416666647</v>
      </c>
      <c r="R26" s="32">
        <f t="shared" si="11"/>
        <v>0.21997116494702737</v>
      </c>
    </row>
    <row r="27" spans="2:18" x14ac:dyDescent="0.35">
      <c r="B27" s="5">
        <v>42461</v>
      </c>
      <c r="C27" s="2">
        <v>144.83332799999999</v>
      </c>
      <c r="E27" s="30">
        <f t="shared" si="0"/>
        <v>140.98888633333334</v>
      </c>
      <c r="F27" s="31">
        <f t="shared" si="1"/>
        <v>3.8444416666666541</v>
      </c>
      <c r="G27" s="31">
        <f t="shared" si="2"/>
        <v>3.8444416666666541</v>
      </c>
      <c r="H27" s="32">
        <f t="shared" si="3"/>
        <v>2.6543902013124038E-2</v>
      </c>
      <c r="J27" s="30">
        <f t="shared" si="4"/>
        <v>150.81111133333334</v>
      </c>
      <c r="K27" s="31">
        <f t="shared" si="5"/>
        <v>-5.977783333333349</v>
      </c>
      <c r="L27" s="31">
        <f t="shared" si="6"/>
        <v>5.977783333333349</v>
      </c>
      <c r="M27" s="32">
        <f t="shared" si="7"/>
        <v>4.1273534316171687E-2</v>
      </c>
      <c r="O27" s="30">
        <f t="shared" si="8"/>
        <v>169.00555541666668</v>
      </c>
      <c r="P27" s="31">
        <f t="shared" si="9"/>
        <v>-24.172227416666686</v>
      </c>
      <c r="Q27" s="31">
        <f t="shared" si="10"/>
        <v>24.172227416666686</v>
      </c>
      <c r="R27" s="32">
        <f t="shared" si="11"/>
        <v>0.16689685827468306</v>
      </c>
    </row>
    <row r="28" spans="2:18" x14ac:dyDescent="0.35">
      <c r="B28" s="5">
        <v>42491</v>
      </c>
      <c r="C28" s="2">
        <v>140.5</v>
      </c>
      <c r="E28" s="30">
        <f t="shared" si="0"/>
        <v>138.98888633333334</v>
      </c>
      <c r="F28" s="31">
        <f t="shared" si="1"/>
        <v>1.5111136666666596</v>
      </c>
      <c r="G28" s="31">
        <f t="shared" si="2"/>
        <v>1.5111136666666596</v>
      </c>
      <c r="H28" s="32">
        <f t="shared" si="3"/>
        <v>1.0755257413997577E-2</v>
      </c>
      <c r="J28" s="30">
        <f t="shared" si="4"/>
        <v>147.51111083333333</v>
      </c>
      <c r="K28" s="31">
        <f t="shared" si="5"/>
        <v>-7.0111108333333334</v>
      </c>
      <c r="L28" s="31">
        <f t="shared" si="6"/>
        <v>7.0111108333333334</v>
      </c>
      <c r="M28" s="32">
        <f t="shared" si="7"/>
        <v>4.9901144721233692E-2</v>
      </c>
      <c r="O28" s="30">
        <f t="shared" si="8"/>
        <v>164.18611008333332</v>
      </c>
      <c r="P28" s="31">
        <f t="shared" si="9"/>
        <v>-23.686110083333318</v>
      </c>
      <c r="Q28" s="31">
        <f t="shared" si="10"/>
        <v>23.686110083333318</v>
      </c>
      <c r="R28" s="32">
        <f t="shared" si="11"/>
        <v>0.16858441340450761</v>
      </c>
    </row>
    <row r="29" spans="2:18" x14ac:dyDescent="0.35">
      <c r="B29" s="5">
        <v>42522</v>
      </c>
      <c r="C29" s="2">
        <v>144.199997</v>
      </c>
      <c r="E29" s="30">
        <f t="shared" si="0"/>
        <v>142.68888833333332</v>
      </c>
      <c r="F29" s="31">
        <f t="shared" si="1"/>
        <v>1.5111086666666722</v>
      </c>
      <c r="G29" s="31">
        <f t="shared" si="2"/>
        <v>1.5111086666666722</v>
      </c>
      <c r="H29" s="32">
        <f t="shared" si="3"/>
        <v>1.0479255881445491E-2</v>
      </c>
      <c r="J29" s="30">
        <f t="shared" si="4"/>
        <v>144.91110983333331</v>
      </c>
      <c r="K29" s="31">
        <f t="shared" si="5"/>
        <v>-0.71111283333331698</v>
      </c>
      <c r="L29" s="31">
        <f t="shared" si="6"/>
        <v>0.71111283333331698</v>
      </c>
      <c r="M29" s="32">
        <f t="shared" si="7"/>
        <v>4.9314344530348156E-3</v>
      </c>
      <c r="O29" s="30">
        <f t="shared" si="8"/>
        <v>157.56944391666667</v>
      </c>
      <c r="P29" s="31">
        <f t="shared" si="9"/>
        <v>-13.369446916666675</v>
      </c>
      <c r="Q29" s="31">
        <f t="shared" si="10"/>
        <v>13.369446916666675</v>
      </c>
      <c r="R29" s="32">
        <f t="shared" si="11"/>
        <v>9.2714613001459875E-2</v>
      </c>
    </row>
    <row r="30" spans="2:18" x14ac:dyDescent="0.35">
      <c r="B30" s="5">
        <v>42552</v>
      </c>
      <c r="C30" s="2">
        <v>146.73333700000001</v>
      </c>
      <c r="E30" s="30">
        <f t="shared" si="0"/>
        <v>143.177775</v>
      </c>
      <c r="F30" s="31">
        <f t="shared" si="1"/>
        <v>3.555562000000009</v>
      </c>
      <c r="G30" s="31">
        <f t="shared" si="2"/>
        <v>3.555562000000009</v>
      </c>
      <c r="H30" s="32">
        <f t="shared" si="3"/>
        <v>2.4231453279086872E-2</v>
      </c>
      <c r="J30" s="30">
        <f t="shared" si="4"/>
        <v>142.08333066666668</v>
      </c>
      <c r="K30" s="31">
        <f t="shared" si="5"/>
        <v>4.650006333333323</v>
      </c>
      <c r="L30" s="31">
        <f t="shared" si="6"/>
        <v>4.650006333333323</v>
      </c>
      <c r="M30" s="32">
        <f t="shared" si="7"/>
        <v>3.1690183215374722E-2</v>
      </c>
      <c r="O30" s="30">
        <f t="shared" si="8"/>
        <v>152.38611083333333</v>
      </c>
      <c r="P30" s="31">
        <f t="shared" si="9"/>
        <v>-5.6527738333333275</v>
      </c>
      <c r="Q30" s="31">
        <f t="shared" si="10"/>
        <v>5.6527738333333275</v>
      </c>
      <c r="R30" s="32">
        <f t="shared" si="11"/>
        <v>3.8524127842422935E-2</v>
      </c>
    </row>
    <row r="31" spans="2:18" x14ac:dyDescent="0.35">
      <c r="B31" s="5">
        <v>42583</v>
      </c>
      <c r="C31" s="2">
        <v>157.53334000000001</v>
      </c>
      <c r="E31" s="30">
        <f t="shared" si="0"/>
        <v>143.81111133333334</v>
      </c>
      <c r="F31" s="31">
        <f t="shared" si="1"/>
        <v>13.722228666666666</v>
      </c>
      <c r="G31" s="31">
        <f t="shared" si="2"/>
        <v>13.722228666666666</v>
      </c>
      <c r="H31" s="32">
        <f t="shared" si="3"/>
        <v>8.7106822382275809E-2</v>
      </c>
      <c r="J31" s="30">
        <f t="shared" si="4"/>
        <v>141.39999883333331</v>
      </c>
      <c r="K31" s="31">
        <f t="shared" si="5"/>
        <v>16.133341166666696</v>
      </c>
      <c r="L31" s="31">
        <f t="shared" si="6"/>
        <v>16.133341166666696</v>
      </c>
      <c r="M31" s="32">
        <f t="shared" si="7"/>
        <v>0.10241223328767546</v>
      </c>
      <c r="O31" s="30">
        <f t="shared" si="8"/>
        <v>149.46388866666666</v>
      </c>
      <c r="P31" s="31">
        <f t="shared" si="9"/>
        <v>8.0694513333333475</v>
      </c>
      <c r="Q31" s="31">
        <f t="shared" si="10"/>
        <v>8.0694513333333475</v>
      </c>
      <c r="R31" s="32">
        <f t="shared" si="11"/>
        <v>5.122376846281141E-2</v>
      </c>
    </row>
    <row r="32" spans="2:18" x14ac:dyDescent="0.35">
      <c r="B32" s="5">
        <v>42614</v>
      </c>
      <c r="C32" s="2">
        <v>171.10000600000001</v>
      </c>
      <c r="E32" s="30">
        <f t="shared" si="0"/>
        <v>149.48889133333333</v>
      </c>
      <c r="F32" s="31">
        <f t="shared" si="1"/>
        <v>21.61111466666668</v>
      </c>
      <c r="G32" s="31">
        <f t="shared" si="2"/>
        <v>21.61111466666668</v>
      </c>
      <c r="H32" s="32">
        <f t="shared" si="3"/>
        <v>0.12630691939699101</v>
      </c>
      <c r="J32" s="30">
        <f t="shared" si="4"/>
        <v>146.08888983333335</v>
      </c>
      <c r="K32" s="31">
        <f t="shared" si="5"/>
        <v>25.011116166666653</v>
      </c>
      <c r="L32" s="31">
        <f t="shared" si="6"/>
        <v>25.011116166666653</v>
      </c>
      <c r="M32" s="32">
        <f t="shared" si="7"/>
        <v>0.14617834768905064</v>
      </c>
      <c r="O32" s="30">
        <f t="shared" si="8"/>
        <v>149.297222</v>
      </c>
      <c r="P32" s="31">
        <f t="shared" si="9"/>
        <v>21.802784000000003</v>
      </c>
      <c r="Q32" s="31">
        <f t="shared" si="10"/>
        <v>21.802784000000003</v>
      </c>
      <c r="R32" s="32">
        <f t="shared" si="11"/>
        <v>0.12742713755369478</v>
      </c>
    </row>
    <row r="33" spans="2:18" x14ac:dyDescent="0.35">
      <c r="B33" s="5">
        <v>42644</v>
      </c>
      <c r="C33" s="2">
        <v>191.26666299999999</v>
      </c>
      <c r="E33" s="30">
        <f t="shared" si="0"/>
        <v>158.45556100000002</v>
      </c>
      <c r="F33" s="31">
        <f t="shared" si="1"/>
        <v>32.811101999999977</v>
      </c>
      <c r="G33" s="31">
        <f t="shared" si="2"/>
        <v>32.811101999999977</v>
      </c>
      <c r="H33" s="32">
        <f t="shared" si="3"/>
        <v>0.17154637136111889</v>
      </c>
      <c r="J33" s="30">
        <f t="shared" si="4"/>
        <v>150.81666799999999</v>
      </c>
      <c r="K33" s="31">
        <f t="shared" si="5"/>
        <v>40.449995000000001</v>
      </c>
      <c r="L33" s="31">
        <f t="shared" si="6"/>
        <v>40.449995000000001</v>
      </c>
      <c r="M33" s="32">
        <f t="shared" si="7"/>
        <v>0.21148481583536594</v>
      </c>
      <c r="O33" s="30">
        <f t="shared" si="8"/>
        <v>150.81388966666668</v>
      </c>
      <c r="P33" s="31">
        <f t="shared" si="9"/>
        <v>40.452773333333312</v>
      </c>
      <c r="Q33" s="31">
        <f t="shared" si="10"/>
        <v>40.452773333333312</v>
      </c>
      <c r="R33" s="32">
        <f t="shared" si="11"/>
        <v>0.21149934180288027</v>
      </c>
    </row>
    <row r="34" spans="2:18" x14ac:dyDescent="0.35">
      <c r="B34" s="5">
        <v>42675</v>
      </c>
      <c r="C34" s="2">
        <v>192.60000600000001</v>
      </c>
      <c r="E34" s="30">
        <f t="shared" si="0"/>
        <v>173.30000299999998</v>
      </c>
      <c r="F34" s="31">
        <f t="shared" si="1"/>
        <v>19.300003000000032</v>
      </c>
      <c r="G34" s="31">
        <f t="shared" si="2"/>
        <v>19.300003000000032</v>
      </c>
      <c r="H34" s="32">
        <f t="shared" si="3"/>
        <v>0.1002076967744229</v>
      </c>
      <c r="J34" s="30">
        <f t="shared" si="4"/>
        <v>158.55555716666666</v>
      </c>
      <c r="K34" s="31">
        <f t="shared" si="5"/>
        <v>34.044448833333348</v>
      </c>
      <c r="L34" s="31">
        <f t="shared" si="6"/>
        <v>34.044448833333348</v>
      </c>
      <c r="M34" s="32">
        <f t="shared" si="7"/>
        <v>0.17676244949511241</v>
      </c>
      <c r="O34" s="30">
        <f t="shared" si="8"/>
        <v>153.033334</v>
      </c>
      <c r="P34" s="31">
        <f t="shared" si="9"/>
        <v>39.566672000000011</v>
      </c>
      <c r="Q34" s="31">
        <f t="shared" si="10"/>
        <v>39.566672000000011</v>
      </c>
      <c r="R34" s="32">
        <f t="shared" si="11"/>
        <v>0.2054344276604021</v>
      </c>
    </row>
    <row r="35" spans="2:18" x14ac:dyDescent="0.35">
      <c r="B35" s="5">
        <v>42705</v>
      </c>
      <c r="C35" s="2">
        <v>191.35000600000001</v>
      </c>
      <c r="E35" s="30">
        <f t="shared" si="0"/>
        <v>184.98889166666666</v>
      </c>
      <c r="F35" s="31">
        <f t="shared" si="1"/>
        <v>6.3611143333333473</v>
      </c>
      <c r="G35" s="31">
        <f t="shared" si="2"/>
        <v>6.3611143333333473</v>
      </c>
      <c r="H35" s="32">
        <f t="shared" si="3"/>
        <v>3.3243345356013976E-2</v>
      </c>
      <c r="J35" s="30">
        <f t="shared" si="4"/>
        <v>167.23889149999999</v>
      </c>
      <c r="K35" s="31">
        <f t="shared" si="5"/>
        <v>24.111114500000014</v>
      </c>
      <c r="L35" s="31">
        <f t="shared" si="6"/>
        <v>24.111114500000014</v>
      </c>
      <c r="M35" s="32">
        <f t="shared" si="7"/>
        <v>0.12600529785193743</v>
      </c>
      <c r="O35" s="30">
        <f t="shared" si="8"/>
        <v>156.07500066666668</v>
      </c>
      <c r="P35" s="31">
        <f t="shared" si="9"/>
        <v>35.275005333333326</v>
      </c>
      <c r="Q35" s="31">
        <f t="shared" si="10"/>
        <v>35.275005333333326</v>
      </c>
      <c r="R35" s="32">
        <f t="shared" si="11"/>
        <v>0.18434807539715115</v>
      </c>
    </row>
    <row r="36" spans="2:18" x14ac:dyDescent="0.35">
      <c r="B36" s="5">
        <v>42736</v>
      </c>
      <c r="C36" s="2">
        <v>202.550003</v>
      </c>
      <c r="E36" s="30">
        <f t="shared" si="0"/>
        <v>191.73889166666666</v>
      </c>
      <c r="F36" s="31">
        <f t="shared" si="1"/>
        <v>10.811111333333344</v>
      </c>
      <c r="G36" s="31">
        <f t="shared" si="2"/>
        <v>10.811111333333344</v>
      </c>
      <c r="H36" s="32">
        <f t="shared" si="3"/>
        <v>5.3375024306138094E-2</v>
      </c>
      <c r="J36" s="30">
        <f t="shared" si="4"/>
        <v>175.09722633333334</v>
      </c>
      <c r="K36" s="31">
        <f t="shared" si="5"/>
        <v>27.452776666666665</v>
      </c>
      <c r="L36" s="31">
        <f t="shared" si="6"/>
        <v>27.452776666666665</v>
      </c>
      <c r="M36" s="32">
        <f t="shared" si="7"/>
        <v>0.135535799852181</v>
      </c>
      <c r="O36" s="30">
        <f t="shared" si="8"/>
        <v>158.59027850000004</v>
      </c>
      <c r="P36" s="31">
        <f t="shared" si="9"/>
        <v>43.959724499999965</v>
      </c>
      <c r="Q36" s="31">
        <f t="shared" si="10"/>
        <v>43.959724499999965</v>
      </c>
      <c r="R36" s="32">
        <f t="shared" si="11"/>
        <v>0.21703146802718123</v>
      </c>
    </row>
    <row r="37" spans="2:18" x14ac:dyDescent="0.35">
      <c r="B37" s="5">
        <v>42767</v>
      </c>
      <c r="C37" s="2">
        <v>193.550003</v>
      </c>
      <c r="E37" s="30">
        <f t="shared" si="0"/>
        <v>195.50000500000002</v>
      </c>
      <c r="F37" s="31">
        <f t="shared" si="1"/>
        <v>-1.950002000000012</v>
      </c>
      <c r="G37" s="31">
        <f t="shared" si="2"/>
        <v>1.950002000000012</v>
      </c>
      <c r="H37" s="32">
        <f t="shared" si="3"/>
        <v>1.0074926219453544E-2</v>
      </c>
      <c r="J37" s="30">
        <f t="shared" si="4"/>
        <v>184.400004</v>
      </c>
      <c r="K37" s="31">
        <f t="shared" si="5"/>
        <v>9.1499990000000082</v>
      </c>
      <c r="L37" s="31">
        <f t="shared" si="6"/>
        <v>9.1499990000000082</v>
      </c>
      <c r="M37" s="32">
        <f t="shared" si="7"/>
        <v>4.7274600145575857E-2</v>
      </c>
      <c r="O37" s="30">
        <f t="shared" si="8"/>
        <v>162.9000014166667</v>
      </c>
      <c r="P37" s="31">
        <f t="shared" si="9"/>
        <v>30.650001583333307</v>
      </c>
      <c r="Q37" s="31">
        <f t="shared" si="10"/>
        <v>30.650001583333307</v>
      </c>
      <c r="R37" s="32">
        <f t="shared" si="11"/>
        <v>0.15835701941752647</v>
      </c>
    </row>
    <row r="38" spans="2:18" x14ac:dyDescent="0.35">
      <c r="B38" s="5">
        <v>42795</v>
      </c>
      <c r="C38" s="2">
        <v>185</v>
      </c>
      <c r="E38" s="30">
        <f t="shared" si="0"/>
        <v>195.81667066666668</v>
      </c>
      <c r="F38" s="31">
        <f t="shared" si="1"/>
        <v>-10.816670666666681</v>
      </c>
      <c r="G38" s="31">
        <f t="shared" si="2"/>
        <v>10.816670666666681</v>
      </c>
      <c r="H38" s="32">
        <f t="shared" si="3"/>
        <v>5.8468490090090169E-2</v>
      </c>
      <c r="J38" s="30">
        <f t="shared" si="4"/>
        <v>190.4027811666667</v>
      </c>
      <c r="K38" s="31">
        <f t="shared" si="5"/>
        <v>-5.4027811666666992</v>
      </c>
      <c r="L38" s="31">
        <f t="shared" si="6"/>
        <v>5.4027811666666992</v>
      </c>
      <c r="M38" s="32">
        <f t="shared" si="7"/>
        <v>2.9204222522522697E-2</v>
      </c>
      <c r="O38" s="30">
        <f t="shared" si="8"/>
        <v>168.24583550000003</v>
      </c>
      <c r="P38" s="31">
        <f t="shared" si="9"/>
        <v>16.754164499999973</v>
      </c>
      <c r="Q38" s="31">
        <f t="shared" si="10"/>
        <v>16.754164499999973</v>
      </c>
      <c r="R38" s="32">
        <f t="shared" si="11"/>
        <v>9.0563051351351204E-2</v>
      </c>
    </row>
    <row r="39" spans="2:18" x14ac:dyDescent="0.35">
      <c r="B39" s="5">
        <v>42826</v>
      </c>
      <c r="C39" s="2">
        <v>186.550003</v>
      </c>
      <c r="E39" s="30">
        <f t="shared" si="0"/>
        <v>193.70000200000001</v>
      </c>
      <c r="F39" s="31">
        <f t="shared" si="1"/>
        <v>-7.1499990000000082</v>
      </c>
      <c r="G39" s="31">
        <f t="shared" si="2"/>
        <v>7.1499990000000082</v>
      </c>
      <c r="H39" s="32">
        <f t="shared" si="3"/>
        <v>3.8327520155547828E-2</v>
      </c>
      <c r="J39" s="30">
        <f t="shared" si="4"/>
        <v>192.71944683333334</v>
      </c>
      <c r="K39" s="31">
        <f t="shared" si="5"/>
        <v>-6.1694438333333323</v>
      </c>
      <c r="L39" s="31">
        <f t="shared" si="6"/>
        <v>6.1694438333333323</v>
      </c>
      <c r="M39" s="32">
        <f t="shared" si="7"/>
        <v>3.307126097089011E-2</v>
      </c>
      <c r="O39" s="30">
        <f t="shared" si="8"/>
        <v>171.76805741666669</v>
      </c>
      <c r="P39" s="31">
        <f t="shared" si="9"/>
        <v>14.781945583333311</v>
      </c>
      <c r="Q39" s="31">
        <f t="shared" si="10"/>
        <v>14.781945583333311</v>
      </c>
      <c r="R39" s="32">
        <f t="shared" si="11"/>
        <v>7.9238516996074829E-2</v>
      </c>
    </row>
    <row r="40" spans="2:18" x14ac:dyDescent="0.35">
      <c r="B40" s="5">
        <v>42856</v>
      </c>
      <c r="C40" s="2">
        <v>177</v>
      </c>
      <c r="E40" s="30">
        <f t="shared" si="0"/>
        <v>188.36666866666667</v>
      </c>
      <c r="F40" s="31">
        <f t="shared" si="1"/>
        <v>-11.366668666666669</v>
      </c>
      <c r="G40" s="31">
        <f t="shared" si="2"/>
        <v>11.366668666666669</v>
      </c>
      <c r="H40" s="32">
        <f t="shared" si="3"/>
        <v>6.421846704331452E-2</v>
      </c>
      <c r="J40" s="30">
        <f t="shared" si="4"/>
        <v>191.93333683333336</v>
      </c>
      <c r="K40" s="31">
        <f t="shared" si="5"/>
        <v>-14.933336833333357</v>
      </c>
      <c r="L40" s="31">
        <f t="shared" si="6"/>
        <v>14.933336833333357</v>
      </c>
      <c r="M40" s="32">
        <f t="shared" si="7"/>
        <v>8.4369134651600883E-2</v>
      </c>
      <c r="O40" s="30">
        <f t="shared" si="8"/>
        <v>175.24444700000001</v>
      </c>
      <c r="P40" s="31">
        <f t="shared" si="9"/>
        <v>1.7555529999999919</v>
      </c>
      <c r="Q40" s="31">
        <f t="shared" si="10"/>
        <v>1.7555529999999919</v>
      </c>
      <c r="R40" s="32">
        <f t="shared" si="11"/>
        <v>9.9183785310734008E-3</v>
      </c>
    </row>
    <row r="41" spans="2:18" x14ac:dyDescent="0.35">
      <c r="B41" s="5">
        <v>42887</v>
      </c>
      <c r="C41" s="2">
        <v>157.300003</v>
      </c>
      <c r="E41" s="30">
        <f t="shared" si="0"/>
        <v>182.85000100000002</v>
      </c>
      <c r="F41" s="31">
        <f t="shared" si="1"/>
        <v>-25.549998000000016</v>
      </c>
      <c r="G41" s="31">
        <f t="shared" si="2"/>
        <v>25.549998000000016</v>
      </c>
      <c r="H41" s="32">
        <f t="shared" si="3"/>
        <v>0.16242846479793147</v>
      </c>
      <c r="J41" s="30">
        <f t="shared" si="4"/>
        <v>189.33333583333334</v>
      </c>
      <c r="K41" s="31">
        <f t="shared" si="5"/>
        <v>-32.033332833333333</v>
      </c>
      <c r="L41" s="31">
        <f t="shared" si="6"/>
        <v>32.033332833333333</v>
      </c>
      <c r="M41" s="32">
        <f t="shared" si="7"/>
        <v>0.2036448329459557</v>
      </c>
      <c r="O41" s="30">
        <f t="shared" si="8"/>
        <v>178.28611366666669</v>
      </c>
      <c r="P41" s="31">
        <f t="shared" si="9"/>
        <v>-20.98611066666669</v>
      </c>
      <c r="Q41" s="31">
        <f t="shared" si="10"/>
        <v>20.98611066666669</v>
      </c>
      <c r="R41" s="32">
        <f t="shared" si="11"/>
        <v>0.13341455986282905</v>
      </c>
    </row>
    <row r="42" spans="2:18" x14ac:dyDescent="0.35">
      <c r="B42" s="5">
        <v>42917</v>
      </c>
      <c r="C42" s="2">
        <v>169.39999399999999</v>
      </c>
      <c r="E42" s="30">
        <f t="shared" si="0"/>
        <v>173.61666866666667</v>
      </c>
      <c r="F42" s="31">
        <f t="shared" si="1"/>
        <v>-4.2166746666666768</v>
      </c>
      <c r="G42" s="31">
        <f t="shared" si="2"/>
        <v>4.2166746666666768</v>
      </c>
      <c r="H42" s="32">
        <f t="shared" si="3"/>
        <v>2.4891822998923348E-2</v>
      </c>
      <c r="J42" s="30">
        <f t="shared" si="4"/>
        <v>183.65833533333333</v>
      </c>
      <c r="K42" s="31">
        <f t="shared" si="5"/>
        <v>-14.258341333333334</v>
      </c>
      <c r="L42" s="31">
        <f t="shared" si="6"/>
        <v>14.258341333333334</v>
      </c>
      <c r="M42" s="32">
        <f t="shared" si="7"/>
        <v>8.4169668467245246E-2</v>
      </c>
      <c r="O42" s="30">
        <f t="shared" si="8"/>
        <v>179.37778083333333</v>
      </c>
      <c r="P42" s="31">
        <f t="shared" si="9"/>
        <v>-9.9777868333333402</v>
      </c>
      <c r="Q42" s="31">
        <f t="shared" si="10"/>
        <v>9.9777868333333402</v>
      </c>
      <c r="R42" s="32">
        <f t="shared" si="11"/>
        <v>5.8900750807189171E-2</v>
      </c>
    </row>
    <row r="43" spans="2:18" x14ac:dyDescent="0.35">
      <c r="B43" s="5">
        <v>42948</v>
      </c>
      <c r="C43" s="2">
        <v>156.949997</v>
      </c>
      <c r="E43" s="30">
        <f t="shared" si="0"/>
        <v>167.89999900000001</v>
      </c>
      <c r="F43" s="31">
        <f t="shared" si="1"/>
        <v>-10.950002000000012</v>
      </c>
      <c r="G43" s="31">
        <f t="shared" si="2"/>
        <v>10.950002000000012</v>
      </c>
      <c r="H43" s="32">
        <f t="shared" si="3"/>
        <v>6.9767455936937756E-2</v>
      </c>
      <c r="J43" s="30">
        <f t="shared" si="4"/>
        <v>178.1333338333333</v>
      </c>
      <c r="K43" s="31">
        <f t="shared" si="5"/>
        <v>-21.1833368333333</v>
      </c>
      <c r="L43" s="31">
        <f t="shared" si="6"/>
        <v>21.1833368333333</v>
      </c>
      <c r="M43" s="32">
        <f t="shared" si="7"/>
        <v>0.13496869855520482</v>
      </c>
      <c r="O43" s="30">
        <f t="shared" si="8"/>
        <v>181.2666689166667</v>
      </c>
      <c r="P43" s="31">
        <f t="shared" si="9"/>
        <v>-24.316671916666706</v>
      </c>
      <c r="Q43" s="31">
        <f t="shared" si="10"/>
        <v>24.316671916666706</v>
      </c>
      <c r="R43" s="32">
        <f t="shared" si="11"/>
        <v>0.1549326051702104</v>
      </c>
    </row>
    <row r="44" spans="2:18" x14ac:dyDescent="0.35">
      <c r="B44" s="5">
        <v>42979</v>
      </c>
      <c r="C44" s="2">
        <v>170.949997</v>
      </c>
      <c r="E44" s="30">
        <f t="shared" si="0"/>
        <v>161.21666466666667</v>
      </c>
      <c r="F44" s="31">
        <f t="shared" si="1"/>
        <v>9.7333323333333226</v>
      </c>
      <c r="G44" s="31">
        <f t="shared" si="2"/>
        <v>9.7333323333333226</v>
      </c>
      <c r="H44" s="32">
        <f t="shared" si="3"/>
        <v>5.6936721287765349E-2</v>
      </c>
      <c r="J44" s="30">
        <f t="shared" si="4"/>
        <v>172.03333283333336</v>
      </c>
      <c r="K44" s="31">
        <f t="shared" si="5"/>
        <v>-1.0833358333333649</v>
      </c>
      <c r="L44" s="31">
        <f t="shared" si="6"/>
        <v>1.0833358333333649</v>
      </c>
      <c r="M44" s="32">
        <f t="shared" si="7"/>
        <v>6.337150350072044E-3</v>
      </c>
      <c r="O44" s="30">
        <f t="shared" si="8"/>
        <v>181.21805700000004</v>
      </c>
      <c r="P44" s="31">
        <f t="shared" si="9"/>
        <v>-10.268060000000048</v>
      </c>
      <c r="Q44" s="31">
        <f t="shared" si="10"/>
        <v>10.268060000000048</v>
      </c>
      <c r="R44" s="32">
        <f t="shared" si="11"/>
        <v>6.0064698333981537E-2</v>
      </c>
    </row>
    <row r="45" spans="2:18" x14ac:dyDescent="0.35">
      <c r="B45" s="5">
        <v>43009</v>
      </c>
      <c r="C45" s="2">
        <v>191.10000600000001</v>
      </c>
      <c r="E45" s="30">
        <f t="shared" si="0"/>
        <v>165.76666266666666</v>
      </c>
      <c r="F45" s="31">
        <f t="shared" si="1"/>
        <v>25.333343333333346</v>
      </c>
      <c r="G45" s="31">
        <f t="shared" si="2"/>
        <v>25.333343333333346</v>
      </c>
      <c r="H45" s="32">
        <f t="shared" si="3"/>
        <v>0.13256589501799046</v>
      </c>
      <c r="J45" s="30">
        <f t="shared" si="4"/>
        <v>169.69166566666664</v>
      </c>
      <c r="K45" s="31">
        <f t="shared" si="5"/>
        <v>21.408340333333371</v>
      </c>
      <c r="L45" s="31">
        <f t="shared" si="6"/>
        <v>21.408340333333371</v>
      </c>
      <c r="M45" s="32">
        <f t="shared" si="7"/>
        <v>0.1120268951395709</v>
      </c>
      <c r="O45" s="30">
        <f t="shared" si="8"/>
        <v>181.20555625</v>
      </c>
      <c r="P45" s="31">
        <f t="shared" si="9"/>
        <v>9.8944497500000068</v>
      </c>
      <c r="Q45" s="31">
        <f t="shared" si="10"/>
        <v>9.8944497500000068</v>
      </c>
      <c r="R45" s="32">
        <f t="shared" si="11"/>
        <v>5.1776292199593163E-2</v>
      </c>
    </row>
    <row r="46" spans="2:18" x14ac:dyDescent="0.35">
      <c r="B46" s="5">
        <v>43040</v>
      </c>
      <c r="C46" s="2">
        <v>180.64999399999999</v>
      </c>
      <c r="E46" s="30">
        <f t="shared" si="0"/>
        <v>173</v>
      </c>
      <c r="F46" s="31">
        <f t="shared" si="1"/>
        <v>7.6499939999999924</v>
      </c>
      <c r="G46" s="31">
        <f t="shared" si="2"/>
        <v>7.6499939999999924</v>
      </c>
      <c r="H46" s="32">
        <f t="shared" si="3"/>
        <v>4.2347048182022042E-2</v>
      </c>
      <c r="J46" s="30">
        <f t="shared" si="4"/>
        <v>170.44999950000002</v>
      </c>
      <c r="K46" s="31">
        <f t="shared" si="5"/>
        <v>10.199994499999974</v>
      </c>
      <c r="L46" s="31">
        <f t="shared" si="6"/>
        <v>10.199994499999974</v>
      </c>
      <c r="M46" s="32">
        <f t="shared" si="7"/>
        <v>5.6462744748278122E-2</v>
      </c>
      <c r="O46" s="30">
        <f t="shared" si="8"/>
        <v>181.19166816666669</v>
      </c>
      <c r="P46" s="31">
        <f t="shared" si="9"/>
        <v>-0.5416741666666951</v>
      </c>
      <c r="Q46" s="31">
        <f t="shared" si="10"/>
        <v>0.5416741666666951</v>
      </c>
      <c r="R46" s="32">
        <f t="shared" si="11"/>
        <v>2.9984732059647624E-3</v>
      </c>
    </row>
    <row r="47" spans="2:18" x14ac:dyDescent="0.35">
      <c r="B47" s="5">
        <v>43070</v>
      </c>
      <c r="C47" s="2">
        <v>195.199997</v>
      </c>
      <c r="E47" s="30">
        <f t="shared" si="0"/>
        <v>180.89999899999998</v>
      </c>
      <c r="F47" s="31">
        <f t="shared" si="1"/>
        <v>14.299998000000016</v>
      </c>
      <c r="G47" s="31">
        <f t="shared" si="2"/>
        <v>14.299998000000016</v>
      </c>
      <c r="H47" s="32">
        <f t="shared" si="3"/>
        <v>7.3258187601304203E-2</v>
      </c>
      <c r="J47" s="30">
        <f t="shared" si="4"/>
        <v>171.05833183333334</v>
      </c>
      <c r="K47" s="31">
        <f t="shared" si="5"/>
        <v>24.141665166666655</v>
      </c>
      <c r="L47" s="31">
        <f t="shared" si="6"/>
        <v>24.141665166666655</v>
      </c>
      <c r="M47" s="32">
        <f t="shared" si="7"/>
        <v>0.12367656525459196</v>
      </c>
      <c r="O47" s="30">
        <f t="shared" si="8"/>
        <v>180.19583383333335</v>
      </c>
      <c r="P47" s="31">
        <f t="shared" si="9"/>
        <v>15.004163166666643</v>
      </c>
      <c r="Q47" s="31">
        <f t="shared" si="10"/>
        <v>15.004163166666643</v>
      </c>
      <c r="R47" s="32">
        <f t="shared" si="11"/>
        <v>7.6865591174505213E-2</v>
      </c>
    </row>
    <row r="48" spans="2:18" x14ac:dyDescent="0.35">
      <c r="B48" s="5">
        <v>43101</v>
      </c>
      <c r="C48" s="2">
        <v>203.449997</v>
      </c>
      <c r="E48" s="30">
        <f t="shared" si="0"/>
        <v>188.98333233333332</v>
      </c>
      <c r="F48" s="31">
        <f t="shared" si="1"/>
        <v>14.466664666666674</v>
      </c>
      <c r="G48" s="31">
        <f t="shared" si="2"/>
        <v>14.466664666666674</v>
      </c>
      <c r="H48" s="32">
        <f t="shared" si="3"/>
        <v>7.11067332513486E-2</v>
      </c>
      <c r="J48" s="30">
        <f t="shared" si="4"/>
        <v>177.37499749999998</v>
      </c>
      <c r="K48" s="31">
        <f t="shared" si="5"/>
        <v>26.074999500000018</v>
      </c>
      <c r="L48" s="31">
        <f t="shared" si="6"/>
        <v>26.074999500000018</v>
      </c>
      <c r="M48" s="32">
        <f t="shared" si="7"/>
        <v>0.12816416753252652</v>
      </c>
      <c r="O48" s="30">
        <f t="shared" si="8"/>
        <v>180.51666641666668</v>
      </c>
      <c r="P48" s="31">
        <f t="shared" si="9"/>
        <v>22.933330583333316</v>
      </c>
      <c r="Q48" s="31">
        <f t="shared" si="10"/>
        <v>22.933330583333316</v>
      </c>
      <c r="R48" s="32">
        <f t="shared" si="11"/>
        <v>0.11272219671417993</v>
      </c>
    </row>
    <row r="49" spans="2:18" x14ac:dyDescent="0.35">
      <c r="B49" s="5">
        <v>43132</v>
      </c>
      <c r="C49" s="2">
        <v>188.300003</v>
      </c>
      <c r="E49" s="30">
        <f t="shared" si="0"/>
        <v>193.099996</v>
      </c>
      <c r="F49" s="31">
        <f t="shared" si="1"/>
        <v>-4.7999930000000006</v>
      </c>
      <c r="G49" s="31">
        <f t="shared" si="2"/>
        <v>4.7999930000000006</v>
      </c>
      <c r="H49" s="32">
        <f t="shared" si="3"/>
        <v>2.5491199806300591E-2</v>
      </c>
      <c r="J49" s="30">
        <f t="shared" si="4"/>
        <v>183.04999799999999</v>
      </c>
      <c r="K49" s="31">
        <f t="shared" si="5"/>
        <v>5.2500050000000158</v>
      </c>
      <c r="L49" s="31">
        <f t="shared" si="6"/>
        <v>5.2500050000000158</v>
      </c>
      <c r="M49" s="32">
        <f t="shared" si="7"/>
        <v>2.7881067001363859E-2</v>
      </c>
      <c r="O49" s="30">
        <f t="shared" si="8"/>
        <v>180.59166591666664</v>
      </c>
      <c r="P49" s="31">
        <f t="shared" si="9"/>
        <v>7.7083370833333618</v>
      </c>
      <c r="Q49" s="31">
        <f t="shared" si="10"/>
        <v>7.7083370833333618</v>
      </c>
      <c r="R49" s="32">
        <f t="shared" si="11"/>
        <v>4.0936468191842573E-2</v>
      </c>
    </row>
    <row r="50" spans="2:18" x14ac:dyDescent="0.35">
      <c r="B50" s="5">
        <v>43160</v>
      </c>
      <c r="C50" s="2">
        <v>177.800003</v>
      </c>
      <c r="E50" s="30">
        <f t="shared" si="0"/>
        <v>195.64999899999998</v>
      </c>
      <c r="F50" s="31">
        <f t="shared" si="1"/>
        <v>-17.849995999999976</v>
      </c>
      <c r="G50" s="31">
        <f t="shared" si="2"/>
        <v>17.849995999999976</v>
      </c>
      <c r="H50" s="32">
        <f t="shared" si="3"/>
        <v>0.10039367659628204</v>
      </c>
      <c r="J50" s="30">
        <f t="shared" si="4"/>
        <v>188.27499899999998</v>
      </c>
      <c r="K50" s="31">
        <f t="shared" si="5"/>
        <v>-10.474995999999976</v>
      </c>
      <c r="L50" s="31">
        <f t="shared" si="6"/>
        <v>10.474995999999976</v>
      </c>
      <c r="M50" s="32">
        <f t="shared" si="7"/>
        <v>5.8914487194918527E-2</v>
      </c>
      <c r="O50" s="30">
        <f t="shared" si="8"/>
        <v>180.15416591666664</v>
      </c>
      <c r="P50" s="31">
        <f t="shared" si="9"/>
        <v>-2.3541629166666382</v>
      </c>
      <c r="Q50" s="31">
        <f t="shared" si="10"/>
        <v>2.3541629166666382</v>
      </c>
      <c r="R50" s="32">
        <f t="shared" si="11"/>
        <v>1.324051111892635E-2</v>
      </c>
    </row>
    <row r="51" spans="2:18" x14ac:dyDescent="0.35">
      <c r="B51" s="5">
        <v>43191</v>
      </c>
      <c r="C51" s="2">
        <v>180.550003</v>
      </c>
      <c r="E51" s="30">
        <f t="shared" si="0"/>
        <v>189.85000100000002</v>
      </c>
      <c r="F51" s="31">
        <f t="shared" si="1"/>
        <v>-9.2999980000000164</v>
      </c>
      <c r="G51" s="31">
        <f t="shared" si="2"/>
        <v>9.2999980000000164</v>
      </c>
      <c r="H51" s="32">
        <f t="shared" si="3"/>
        <v>5.1509265275393082E-2</v>
      </c>
      <c r="J51" s="30">
        <f t="shared" si="4"/>
        <v>189.41666666666666</v>
      </c>
      <c r="K51" s="31">
        <f t="shared" si="5"/>
        <v>-8.8666636666666534</v>
      </c>
      <c r="L51" s="31">
        <f t="shared" si="6"/>
        <v>8.8666636666666534</v>
      </c>
      <c r="M51" s="32">
        <f t="shared" si="7"/>
        <v>4.9109185928214318E-2</v>
      </c>
      <c r="O51" s="30">
        <f t="shared" si="8"/>
        <v>179.55416616666665</v>
      </c>
      <c r="P51" s="31">
        <f t="shared" si="9"/>
        <v>0.99583683333335671</v>
      </c>
      <c r="Q51" s="31">
        <f t="shared" si="10"/>
        <v>0.99583683333335671</v>
      </c>
      <c r="R51" s="32">
        <f t="shared" si="11"/>
        <v>5.5155736183142385E-3</v>
      </c>
    </row>
    <row r="52" spans="2:18" x14ac:dyDescent="0.35">
      <c r="B52" s="5">
        <v>43221</v>
      </c>
      <c r="C52" s="2">
        <v>177.89999399999999</v>
      </c>
      <c r="E52" s="30">
        <f t="shared" si="0"/>
        <v>182.21666966666666</v>
      </c>
      <c r="F52" s="31">
        <f t="shared" si="1"/>
        <v>-4.3166756666666686</v>
      </c>
      <c r="G52" s="31">
        <f t="shared" si="2"/>
        <v>4.3166756666666686</v>
      </c>
      <c r="H52" s="32">
        <f t="shared" si="3"/>
        <v>2.4264619518012287E-2</v>
      </c>
      <c r="J52" s="30">
        <f t="shared" si="4"/>
        <v>187.65833283333336</v>
      </c>
      <c r="K52" s="31">
        <f t="shared" si="5"/>
        <v>-9.7583388333333687</v>
      </c>
      <c r="L52" s="31">
        <f t="shared" si="6"/>
        <v>9.7583388333333687</v>
      </c>
      <c r="M52" s="32">
        <f t="shared" si="7"/>
        <v>5.4852946388145293E-2</v>
      </c>
      <c r="O52" s="30">
        <f t="shared" si="8"/>
        <v>179.05416616666665</v>
      </c>
      <c r="P52" s="31">
        <f t="shared" si="9"/>
        <v>-1.1541721666666547</v>
      </c>
      <c r="Q52" s="31">
        <f t="shared" si="10"/>
        <v>1.1541721666666547</v>
      </c>
      <c r="R52" s="32">
        <f t="shared" si="11"/>
        <v>6.4877583226149787E-3</v>
      </c>
    </row>
    <row r="53" spans="2:18" x14ac:dyDescent="0.35">
      <c r="B53" s="5">
        <v>43252</v>
      </c>
      <c r="C53" s="2">
        <v>158.39999399999999</v>
      </c>
      <c r="E53" s="30">
        <f t="shared" si="0"/>
        <v>178.75</v>
      </c>
      <c r="F53" s="31">
        <f t="shared" si="1"/>
        <v>-20.350006000000008</v>
      </c>
      <c r="G53" s="31">
        <f t="shared" si="2"/>
        <v>20.350006000000008</v>
      </c>
      <c r="H53" s="32">
        <f t="shared" si="3"/>
        <v>0.12847226496738381</v>
      </c>
      <c r="J53" s="30">
        <f t="shared" si="4"/>
        <v>187.19999950000002</v>
      </c>
      <c r="K53" s="31">
        <f t="shared" si="5"/>
        <v>-28.800005500000026</v>
      </c>
      <c r="L53" s="31">
        <f t="shared" si="6"/>
        <v>28.800005500000026</v>
      </c>
      <c r="M53" s="32">
        <f t="shared" si="7"/>
        <v>0.18181822342745813</v>
      </c>
      <c r="O53" s="30">
        <f t="shared" si="8"/>
        <v>179.12916566666669</v>
      </c>
      <c r="P53" s="31">
        <f t="shared" si="9"/>
        <v>-20.729171666666701</v>
      </c>
      <c r="Q53" s="31">
        <f t="shared" si="10"/>
        <v>20.729171666666701</v>
      </c>
      <c r="R53" s="32">
        <f t="shared" si="11"/>
        <v>0.13086598770115296</v>
      </c>
    </row>
    <row r="54" spans="2:18" x14ac:dyDescent="0.35">
      <c r="B54" s="5">
        <v>43282</v>
      </c>
      <c r="C54" s="2">
        <v>165.699997</v>
      </c>
      <c r="E54" s="30">
        <f t="shared" si="0"/>
        <v>172.28333033333334</v>
      </c>
      <c r="F54" s="31">
        <f t="shared" si="1"/>
        <v>-6.5833333333333428</v>
      </c>
      <c r="G54" s="31">
        <f t="shared" si="2"/>
        <v>6.5833333333333428</v>
      </c>
      <c r="H54" s="32">
        <f t="shared" si="3"/>
        <v>3.9730437251204918E-2</v>
      </c>
      <c r="J54" s="30">
        <f t="shared" si="4"/>
        <v>181.06666566666669</v>
      </c>
      <c r="K54" s="31">
        <f t="shared" si="5"/>
        <v>-15.366668666666698</v>
      </c>
      <c r="L54" s="31">
        <f t="shared" si="6"/>
        <v>15.366668666666698</v>
      </c>
      <c r="M54" s="32">
        <f t="shared" si="7"/>
        <v>9.2737893451299805E-2</v>
      </c>
      <c r="O54" s="30">
        <f t="shared" si="8"/>
        <v>179.22083158333331</v>
      </c>
      <c r="P54" s="31">
        <f t="shared" si="9"/>
        <v>-13.520834583333311</v>
      </c>
      <c r="Q54" s="31">
        <f t="shared" si="10"/>
        <v>13.520834583333311</v>
      </c>
      <c r="R54" s="32">
        <f t="shared" si="11"/>
        <v>8.1598278986892869E-2</v>
      </c>
    </row>
    <row r="55" spans="2:18" x14ac:dyDescent="0.35">
      <c r="B55" s="5">
        <v>43313</v>
      </c>
      <c r="C55" s="2">
        <v>180.050003</v>
      </c>
      <c r="E55" s="30">
        <f t="shared" si="0"/>
        <v>167.33332833333333</v>
      </c>
      <c r="F55" s="31">
        <f t="shared" si="1"/>
        <v>12.716674666666677</v>
      </c>
      <c r="G55" s="31">
        <f t="shared" si="2"/>
        <v>12.716674666666677</v>
      </c>
      <c r="H55" s="32">
        <f t="shared" si="3"/>
        <v>7.0628572367569892E-2</v>
      </c>
      <c r="J55" s="30">
        <f t="shared" si="4"/>
        <v>174.77499899999998</v>
      </c>
      <c r="K55" s="31">
        <f t="shared" si="5"/>
        <v>5.275004000000024</v>
      </c>
      <c r="L55" s="31">
        <f t="shared" si="6"/>
        <v>5.275004000000024</v>
      </c>
      <c r="M55" s="32">
        <f t="shared" si="7"/>
        <v>2.9297439111956161E-2</v>
      </c>
      <c r="O55" s="30">
        <f t="shared" si="8"/>
        <v>178.9124985</v>
      </c>
      <c r="P55" s="31">
        <f t="shared" si="9"/>
        <v>1.1375045000000057</v>
      </c>
      <c r="Q55" s="31">
        <f t="shared" si="10"/>
        <v>1.1375045000000057</v>
      </c>
      <c r="R55" s="32">
        <f t="shared" si="11"/>
        <v>6.3177144184774362E-3</v>
      </c>
    </row>
    <row r="56" spans="2:18" x14ac:dyDescent="0.35">
      <c r="B56" s="5">
        <v>43344</v>
      </c>
      <c r="C56" s="2">
        <v>177.199997</v>
      </c>
      <c r="E56" s="30">
        <f t="shared" si="0"/>
        <v>168.04999799999999</v>
      </c>
      <c r="F56" s="31">
        <f t="shared" si="1"/>
        <v>9.1499990000000082</v>
      </c>
      <c r="G56" s="31">
        <f t="shared" si="2"/>
        <v>9.1499990000000082</v>
      </c>
      <c r="H56" s="32">
        <f t="shared" si="3"/>
        <v>5.163656407962585E-2</v>
      </c>
      <c r="J56" s="30">
        <f t="shared" si="4"/>
        <v>173.39999900000001</v>
      </c>
      <c r="K56" s="31">
        <f t="shared" si="5"/>
        <v>3.799997999999988</v>
      </c>
      <c r="L56" s="31">
        <f t="shared" si="6"/>
        <v>3.799997999999988</v>
      </c>
      <c r="M56" s="32">
        <f t="shared" si="7"/>
        <v>2.1444684335970885E-2</v>
      </c>
      <c r="O56" s="30">
        <f t="shared" si="8"/>
        <v>180.83749899999998</v>
      </c>
      <c r="P56" s="31">
        <f t="shared" si="9"/>
        <v>-3.6375019999999836</v>
      </c>
      <c r="Q56" s="31">
        <f t="shared" si="10"/>
        <v>3.6375019999999836</v>
      </c>
      <c r="R56" s="32">
        <f t="shared" si="11"/>
        <v>2.0527664004418598E-2</v>
      </c>
    </row>
    <row r="57" spans="2:18" x14ac:dyDescent="0.35">
      <c r="B57" s="5">
        <v>43374</v>
      </c>
      <c r="C57" s="2">
        <v>153.25</v>
      </c>
      <c r="E57" s="30">
        <f t="shared" si="0"/>
        <v>174.31666566666664</v>
      </c>
      <c r="F57" s="31">
        <f t="shared" si="1"/>
        <v>-21.066665666666637</v>
      </c>
      <c r="G57" s="31">
        <f t="shared" si="2"/>
        <v>21.066665666666637</v>
      </c>
      <c r="H57" s="32">
        <f t="shared" si="3"/>
        <v>0.13746600761283287</v>
      </c>
      <c r="J57" s="30">
        <f t="shared" si="4"/>
        <v>173.29999799999999</v>
      </c>
      <c r="K57" s="31">
        <f t="shared" si="5"/>
        <v>-20.049997999999988</v>
      </c>
      <c r="L57" s="31">
        <f t="shared" si="6"/>
        <v>20.049997999999988</v>
      </c>
      <c r="M57" s="32">
        <f t="shared" si="7"/>
        <v>0.13083196084828702</v>
      </c>
      <c r="O57" s="30">
        <f t="shared" si="8"/>
        <v>181.35833233333335</v>
      </c>
      <c r="P57" s="31">
        <f t="shared" si="9"/>
        <v>-28.108332333333351</v>
      </c>
      <c r="Q57" s="31">
        <f t="shared" si="10"/>
        <v>28.108332333333351</v>
      </c>
      <c r="R57" s="32">
        <f t="shared" si="11"/>
        <v>0.18341489287656346</v>
      </c>
    </row>
    <row r="58" spans="2:18" x14ac:dyDescent="0.35">
      <c r="B58" s="5">
        <v>43405</v>
      </c>
      <c r="C58" s="2">
        <v>140.300003</v>
      </c>
      <c r="E58" s="30">
        <f t="shared" si="0"/>
        <v>170.16666666666666</v>
      </c>
      <c r="F58" s="31">
        <f t="shared" si="1"/>
        <v>-29.866663666666653</v>
      </c>
      <c r="G58" s="31">
        <f t="shared" si="2"/>
        <v>29.866663666666653</v>
      </c>
      <c r="H58" s="32">
        <f t="shared" si="3"/>
        <v>0.21287714203874003</v>
      </c>
      <c r="J58" s="30">
        <f t="shared" si="4"/>
        <v>168.74999749999998</v>
      </c>
      <c r="K58" s="31">
        <f t="shared" si="5"/>
        <v>-28.449994499999974</v>
      </c>
      <c r="L58" s="31">
        <f t="shared" si="6"/>
        <v>28.449994499999974</v>
      </c>
      <c r="M58" s="32">
        <f t="shared" si="7"/>
        <v>0.20277971412445353</v>
      </c>
      <c r="O58" s="30">
        <f t="shared" si="8"/>
        <v>178.20416516666668</v>
      </c>
      <c r="P58" s="31">
        <f t="shared" si="9"/>
        <v>-37.90416216666668</v>
      </c>
      <c r="Q58" s="31">
        <f t="shared" si="10"/>
        <v>37.90416216666668</v>
      </c>
      <c r="R58" s="32">
        <f t="shared" si="11"/>
        <v>0.2701650845058548</v>
      </c>
    </row>
    <row r="59" spans="2:18" x14ac:dyDescent="0.35">
      <c r="B59" s="5">
        <v>43435</v>
      </c>
      <c r="C59" s="2">
        <v>149.89999399999999</v>
      </c>
      <c r="E59" s="30">
        <f t="shared" si="0"/>
        <v>156.91666666666666</v>
      </c>
      <c r="F59" s="31">
        <f t="shared" si="1"/>
        <v>-7.0166726666666648</v>
      </c>
      <c r="G59" s="31">
        <f t="shared" si="2"/>
        <v>7.0166726666666648</v>
      </c>
      <c r="H59" s="32">
        <f t="shared" si="3"/>
        <v>4.6809025667250294E-2</v>
      </c>
      <c r="J59" s="30">
        <f t="shared" si="4"/>
        <v>162.48333233333335</v>
      </c>
      <c r="K59" s="31">
        <f t="shared" si="5"/>
        <v>-12.583338333333359</v>
      </c>
      <c r="L59" s="31">
        <f t="shared" si="6"/>
        <v>12.583338333333359</v>
      </c>
      <c r="M59" s="32">
        <f t="shared" si="7"/>
        <v>8.3944888839244114E-2</v>
      </c>
      <c r="O59" s="30">
        <f t="shared" si="8"/>
        <v>174.84166591666667</v>
      </c>
      <c r="P59" s="31">
        <f t="shared" si="9"/>
        <v>-24.941671916666678</v>
      </c>
      <c r="Q59" s="31">
        <f t="shared" si="10"/>
        <v>24.941671916666678</v>
      </c>
      <c r="R59" s="32">
        <f t="shared" si="11"/>
        <v>0.16638874526350333</v>
      </c>
    </row>
    <row r="60" spans="2:18" x14ac:dyDescent="0.35">
      <c r="B60" s="5">
        <v>43466</v>
      </c>
      <c r="C60" s="2">
        <v>141.25</v>
      </c>
      <c r="E60" s="30">
        <f t="shared" si="0"/>
        <v>147.81666566666667</v>
      </c>
      <c r="F60" s="31">
        <f t="shared" si="1"/>
        <v>-6.5666656666666654</v>
      </c>
      <c r="G60" s="31">
        <f t="shared" si="2"/>
        <v>6.5666656666666654</v>
      </c>
      <c r="H60" s="32">
        <f t="shared" si="3"/>
        <v>4.648966843657816E-2</v>
      </c>
      <c r="J60" s="30">
        <f t="shared" si="4"/>
        <v>161.06666566666667</v>
      </c>
      <c r="K60" s="31">
        <f t="shared" si="5"/>
        <v>-19.816665666666665</v>
      </c>
      <c r="L60" s="31">
        <f t="shared" si="6"/>
        <v>19.816665666666665</v>
      </c>
      <c r="M60" s="32">
        <f t="shared" si="7"/>
        <v>0.14029497817109143</v>
      </c>
      <c r="O60" s="30">
        <f t="shared" si="8"/>
        <v>171.06666566666669</v>
      </c>
      <c r="P60" s="31">
        <f t="shared" si="9"/>
        <v>-29.816665666666694</v>
      </c>
      <c r="Q60" s="31">
        <f t="shared" si="10"/>
        <v>29.816665666666694</v>
      </c>
      <c r="R60" s="32">
        <f t="shared" si="11"/>
        <v>0.21109143834808278</v>
      </c>
    </row>
    <row r="61" spans="2:18" x14ac:dyDescent="0.35">
      <c r="B61" s="5">
        <v>43497</v>
      </c>
      <c r="C61" s="2">
        <v>148.64999399999999</v>
      </c>
      <c r="E61" s="30">
        <f t="shared" si="0"/>
        <v>143.81666566666667</v>
      </c>
      <c r="F61" s="31">
        <f t="shared" si="1"/>
        <v>4.833328333333327</v>
      </c>
      <c r="G61" s="31">
        <f t="shared" si="2"/>
        <v>4.833328333333327</v>
      </c>
      <c r="H61" s="32">
        <f t="shared" si="3"/>
        <v>3.2514823601898883E-2</v>
      </c>
      <c r="J61" s="30">
        <f t="shared" si="4"/>
        <v>156.99166616666668</v>
      </c>
      <c r="K61" s="31">
        <f t="shared" si="5"/>
        <v>-8.3416721666666831</v>
      </c>
      <c r="L61" s="31">
        <f t="shared" si="6"/>
        <v>8.3416721666666831</v>
      </c>
      <c r="M61" s="32">
        <f t="shared" si="7"/>
        <v>5.6116195784486095E-2</v>
      </c>
      <c r="O61" s="30">
        <f t="shared" si="8"/>
        <v>165.88333258333333</v>
      </c>
      <c r="P61" s="31">
        <f t="shared" si="9"/>
        <v>-17.233338583333335</v>
      </c>
      <c r="Q61" s="31">
        <f t="shared" si="10"/>
        <v>17.233338583333335</v>
      </c>
      <c r="R61" s="32">
        <f t="shared" si="11"/>
        <v>0.11593231940078878</v>
      </c>
    </row>
    <row r="62" spans="2:18" x14ac:dyDescent="0.35">
      <c r="B62" s="5">
        <v>43525</v>
      </c>
      <c r="C62" s="2">
        <v>159.75</v>
      </c>
      <c r="E62" s="30">
        <f t="shared" si="0"/>
        <v>146.599996</v>
      </c>
      <c r="F62" s="31">
        <f t="shared" si="1"/>
        <v>13.150003999999996</v>
      </c>
      <c r="G62" s="31">
        <f t="shared" si="2"/>
        <v>13.150003999999996</v>
      </c>
      <c r="H62" s="32">
        <f t="shared" si="3"/>
        <v>8.2316143974960843E-2</v>
      </c>
      <c r="J62" s="30">
        <f t="shared" si="4"/>
        <v>151.75833133333333</v>
      </c>
      <c r="K62" s="31">
        <f t="shared" si="5"/>
        <v>7.9916686666666692</v>
      </c>
      <c r="L62" s="31">
        <f t="shared" si="6"/>
        <v>7.9916686666666692</v>
      </c>
      <c r="M62" s="32">
        <f t="shared" si="7"/>
        <v>5.0026094940010452E-2</v>
      </c>
      <c r="O62" s="30">
        <f t="shared" si="8"/>
        <v>162.57916516666668</v>
      </c>
      <c r="P62" s="31">
        <f t="shared" si="9"/>
        <v>-2.8291651666666837</v>
      </c>
      <c r="Q62" s="31">
        <f t="shared" si="10"/>
        <v>2.8291651666666837</v>
      </c>
      <c r="R62" s="32">
        <f t="shared" si="11"/>
        <v>1.7709954094940118E-2</v>
      </c>
    </row>
    <row r="63" spans="2:18" x14ac:dyDescent="0.35">
      <c r="B63" s="5">
        <v>43556</v>
      </c>
      <c r="C63" s="2">
        <v>169.199997</v>
      </c>
      <c r="E63" s="30">
        <f t="shared" si="0"/>
        <v>149.88333133333333</v>
      </c>
      <c r="F63" s="31">
        <f t="shared" si="1"/>
        <v>19.316665666666665</v>
      </c>
      <c r="G63" s="31">
        <f t="shared" si="2"/>
        <v>19.316665666666665</v>
      </c>
      <c r="H63" s="32">
        <f t="shared" si="3"/>
        <v>0.11416469272553631</v>
      </c>
      <c r="J63" s="30">
        <f t="shared" si="4"/>
        <v>148.8499985</v>
      </c>
      <c r="K63" s="31">
        <f t="shared" si="5"/>
        <v>20.349998499999998</v>
      </c>
      <c r="L63" s="31">
        <f t="shared" si="6"/>
        <v>20.349998499999998</v>
      </c>
      <c r="M63" s="32">
        <f t="shared" si="7"/>
        <v>0.12027186087952471</v>
      </c>
      <c r="O63" s="30">
        <f t="shared" si="8"/>
        <v>161.07499824999999</v>
      </c>
      <c r="P63" s="31">
        <f t="shared" si="9"/>
        <v>8.1249987500000032</v>
      </c>
      <c r="Q63" s="31">
        <f t="shared" si="10"/>
        <v>8.1249987500000032</v>
      </c>
      <c r="R63" s="32">
        <f t="shared" si="11"/>
        <v>4.8020088026360916E-2</v>
      </c>
    </row>
    <row r="64" spans="2:18" x14ac:dyDescent="0.35">
      <c r="B64" s="5">
        <v>43586</v>
      </c>
      <c r="C64" s="2">
        <v>171.949997</v>
      </c>
      <c r="E64" s="30">
        <f t="shared" si="0"/>
        <v>159.199997</v>
      </c>
      <c r="F64" s="31">
        <f t="shared" si="1"/>
        <v>12.75</v>
      </c>
      <c r="G64" s="31">
        <f t="shared" si="2"/>
        <v>12.75</v>
      </c>
      <c r="H64" s="32">
        <f t="shared" si="3"/>
        <v>7.4149463346603023E-2</v>
      </c>
      <c r="J64" s="30">
        <f t="shared" si="4"/>
        <v>151.50833133333333</v>
      </c>
      <c r="K64" s="31">
        <f t="shared" si="5"/>
        <v>20.441665666666665</v>
      </c>
      <c r="L64" s="31">
        <f t="shared" si="6"/>
        <v>20.441665666666665</v>
      </c>
      <c r="M64" s="32">
        <f t="shared" si="7"/>
        <v>0.11888145404658929</v>
      </c>
      <c r="O64" s="30">
        <f t="shared" si="8"/>
        <v>160.12916441666667</v>
      </c>
      <c r="P64" s="31">
        <f t="shared" si="9"/>
        <v>11.820832583333328</v>
      </c>
      <c r="Q64" s="31">
        <f t="shared" si="10"/>
        <v>11.820832583333328</v>
      </c>
      <c r="R64" s="32">
        <f t="shared" si="11"/>
        <v>6.8745756263859245E-2</v>
      </c>
    </row>
    <row r="65" spans="2:18" x14ac:dyDescent="0.35">
      <c r="B65" s="5">
        <v>43617</v>
      </c>
      <c r="C65" s="2">
        <v>167.75</v>
      </c>
      <c r="E65" s="30">
        <f t="shared" si="0"/>
        <v>166.96666466666667</v>
      </c>
      <c r="F65" s="31">
        <f t="shared" si="1"/>
        <v>0.78333533333332639</v>
      </c>
      <c r="G65" s="31">
        <f t="shared" si="2"/>
        <v>0.78333533333332639</v>
      </c>
      <c r="H65" s="32">
        <f t="shared" si="3"/>
        <v>4.6696592151017962E-3</v>
      </c>
      <c r="J65" s="30">
        <f t="shared" si="4"/>
        <v>156.78333033333331</v>
      </c>
      <c r="K65" s="31">
        <f t="shared" si="5"/>
        <v>10.966669666666689</v>
      </c>
      <c r="L65" s="31">
        <f t="shared" si="6"/>
        <v>10.966669666666689</v>
      </c>
      <c r="M65" s="32">
        <f t="shared" si="7"/>
        <v>6.53750799801293E-2</v>
      </c>
      <c r="O65" s="30">
        <f t="shared" si="8"/>
        <v>159.63333133333333</v>
      </c>
      <c r="P65" s="31">
        <f t="shared" si="9"/>
        <v>8.1166686666666692</v>
      </c>
      <c r="Q65" s="31">
        <f t="shared" si="10"/>
        <v>8.1166686666666692</v>
      </c>
      <c r="R65" s="32">
        <f t="shared" si="11"/>
        <v>4.8385506209637372E-2</v>
      </c>
    </row>
    <row r="66" spans="2:18" x14ac:dyDescent="0.35">
      <c r="B66" s="5">
        <v>43647</v>
      </c>
      <c r="C66" s="2">
        <v>138.85000600000001</v>
      </c>
      <c r="E66" s="30">
        <f t="shared" si="0"/>
        <v>169.63333133333333</v>
      </c>
      <c r="F66" s="31">
        <f t="shared" si="1"/>
        <v>-30.783325333333323</v>
      </c>
      <c r="G66" s="31">
        <f t="shared" si="2"/>
        <v>30.783325333333323</v>
      </c>
      <c r="H66" s="32">
        <f t="shared" si="3"/>
        <v>0.22170200938510093</v>
      </c>
      <c r="J66" s="30">
        <f t="shared" si="4"/>
        <v>159.75833133333333</v>
      </c>
      <c r="K66" s="31">
        <f t="shared" si="5"/>
        <v>-20.908325333333323</v>
      </c>
      <c r="L66" s="31">
        <f t="shared" si="6"/>
        <v>20.908325333333323</v>
      </c>
      <c r="M66" s="32">
        <f t="shared" si="7"/>
        <v>0.15058209888254037</v>
      </c>
      <c r="O66" s="30">
        <f t="shared" si="8"/>
        <v>160.41249849999997</v>
      </c>
      <c r="P66" s="31">
        <f t="shared" si="9"/>
        <v>-21.562492499999962</v>
      </c>
      <c r="Q66" s="31">
        <f t="shared" si="10"/>
        <v>21.562492499999962</v>
      </c>
      <c r="R66" s="32">
        <f t="shared" si="11"/>
        <v>0.15529342144932973</v>
      </c>
    </row>
    <row r="67" spans="2:18" x14ac:dyDescent="0.35">
      <c r="B67" s="5">
        <v>43678</v>
      </c>
      <c r="C67" s="2">
        <v>121.199997</v>
      </c>
      <c r="E67" s="30">
        <f t="shared" si="0"/>
        <v>159.51666766666668</v>
      </c>
      <c r="F67" s="31">
        <f t="shared" si="1"/>
        <v>-38.316670666666681</v>
      </c>
      <c r="G67" s="31">
        <f t="shared" si="2"/>
        <v>38.316670666666681</v>
      </c>
      <c r="H67" s="32">
        <f t="shared" si="3"/>
        <v>0.31614415524009198</v>
      </c>
      <c r="J67" s="30">
        <f t="shared" si="4"/>
        <v>159.35833233333332</v>
      </c>
      <c r="K67" s="31">
        <f t="shared" si="5"/>
        <v>-38.158335333333326</v>
      </c>
      <c r="L67" s="31">
        <f t="shared" si="6"/>
        <v>38.158335333333326</v>
      </c>
      <c r="M67" s="32">
        <f t="shared" si="7"/>
        <v>0.31483775806804126</v>
      </c>
      <c r="O67" s="30">
        <f t="shared" si="8"/>
        <v>158.17499925000001</v>
      </c>
      <c r="P67" s="31">
        <f t="shared" si="9"/>
        <v>-36.975002250000017</v>
      </c>
      <c r="Q67" s="31">
        <f t="shared" si="10"/>
        <v>36.975002250000017</v>
      </c>
      <c r="R67" s="32">
        <f t="shared" si="11"/>
        <v>0.30507428354144284</v>
      </c>
    </row>
    <row r="68" spans="2:18" x14ac:dyDescent="0.35">
      <c r="B68" s="5">
        <v>43709</v>
      </c>
      <c r="C68" s="2">
        <v>131.800003</v>
      </c>
      <c r="E68" s="30">
        <f t="shared" si="0"/>
        <v>142.60000099999999</v>
      </c>
      <c r="F68" s="31">
        <f t="shared" si="1"/>
        <v>-10.799997999999988</v>
      </c>
      <c r="G68" s="31">
        <f t="shared" si="2"/>
        <v>10.799997999999988</v>
      </c>
      <c r="H68" s="32">
        <f t="shared" si="3"/>
        <v>8.1942319834393235E-2</v>
      </c>
      <c r="J68" s="30">
        <f t="shared" si="4"/>
        <v>154.78333283333333</v>
      </c>
      <c r="K68" s="31">
        <f t="shared" si="5"/>
        <v>-22.983329833333329</v>
      </c>
      <c r="L68" s="31">
        <f t="shared" si="6"/>
        <v>22.983329833333329</v>
      </c>
      <c r="M68" s="32">
        <f t="shared" si="7"/>
        <v>0.17438034377991121</v>
      </c>
      <c r="O68" s="30">
        <f t="shared" si="8"/>
        <v>153.27083208333332</v>
      </c>
      <c r="P68" s="31">
        <f t="shared" si="9"/>
        <v>-21.470829083333314</v>
      </c>
      <c r="Q68" s="31">
        <f t="shared" si="10"/>
        <v>21.470829083333314</v>
      </c>
      <c r="R68" s="32">
        <f t="shared" si="11"/>
        <v>0.1629046175616044</v>
      </c>
    </row>
    <row r="69" spans="2:18" x14ac:dyDescent="0.35">
      <c r="B69" s="5">
        <v>43739</v>
      </c>
      <c r="C69" s="2">
        <v>141.699997</v>
      </c>
      <c r="E69" s="30">
        <f t="shared" si="0"/>
        <v>130.61666866666667</v>
      </c>
      <c r="F69" s="31">
        <f t="shared" si="1"/>
        <v>11.083328333333327</v>
      </c>
      <c r="G69" s="31">
        <f t="shared" si="2"/>
        <v>11.083328333333327</v>
      </c>
      <c r="H69" s="32">
        <f t="shared" si="3"/>
        <v>7.821685651364782E-2</v>
      </c>
      <c r="J69" s="30">
        <f t="shared" si="4"/>
        <v>150.125</v>
      </c>
      <c r="K69" s="31">
        <f t="shared" si="5"/>
        <v>-8.4250030000000038</v>
      </c>
      <c r="L69" s="31">
        <f t="shared" si="6"/>
        <v>8.4250030000000038</v>
      </c>
      <c r="M69" s="32">
        <f t="shared" si="7"/>
        <v>5.9456620877698423E-2</v>
      </c>
      <c r="O69" s="30">
        <f t="shared" si="8"/>
        <v>149.48749925000001</v>
      </c>
      <c r="P69" s="31">
        <f t="shared" si="9"/>
        <v>-7.7875022500000171</v>
      </c>
      <c r="Q69" s="31">
        <f t="shared" si="10"/>
        <v>7.7875022500000171</v>
      </c>
      <c r="R69" s="32">
        <f t="shared" si="11"/>
        <v>5.4957674064029918E-2</v>
      </c>
    </row>
    <row r="70" spans="2:18" x14ac:dyDescent="0.35">
      <c r="B70" s="5">
        <v>43770</v>
      </c>
      <c r="C70" s="2">
        <v>131.75</v>
      </c>
      <c r="E70" s="30">
        <f t="shared" si="0"/>
        <v>131.56666566666667</v>
      </c>
      <c r="F70" s="31">
        <f t="shared" si="1"/>
        <v>0.1833343333333346</v>
      </c>
      <c r="G70" s="31">
        <f t="shared" si="2"/>
        <v>0.1833343333333346</v>
      </c>
      <c r="H70" s="32">
        <f t="shared" si="3"/>
        <v>1.3915319418089914E-3</v>
      </c>
      <c r="J70" s="30">
        <f t="shared" si="4"/>
        <v>145.54166666666666</v>
      </c>
      <c r="K70" s="31">
        <f t="shared" si="5"/>
        <v>-13.791666666666657</v>
      </c>
      <c r="L70" s="31">
        <f t="shared" si="6"/>
        <v>13.791666666666657</v>
      </c>
      <c r="M70" s="32">
        <f t="shared" si="7"/>
        <v>0.10468058191018335</v>
      </c>
      <c r="O70" s="30">
        <f t="shared" si="8"/>
        <v>148.52499900000001</v>
      </c>
      <c r="P70" s="31">
        <f t="shared" si="9"/>
        <v>-16.774999000000008</v>
      </c>
      <c r="Q70" s="31">
        <f t="shared" si="10"/>
        <v>16.774999000000008</v>
      </c>
      <c r="R70" s="32">
        <f t="shared" si="11"/>
        <v>0.12732447058823534</v>
      </c>
    </row>
    <row r="71" spans="2:18" x14ac:dyDescent="0.35">
      <c r="B71" s="5">
        <v>43800</v>
      </c>
      <c r="C71" s="2">
        <v>128.800003</v>
      </c>
      <c r="E71" s="30">
        <f t="shared" ref="E71:E124" si="12">AVERAGE(C68:C70)</f>
        <v>135.08333333333334</v>
      </c>
      <c r="F71" s="31">
        <f t="shared" ref="F71:F123" si="13">C71-E71</f>
        <v>-6.283330333333339</v>
      </c>
      <c r="G71" s="31">
        <f t="shared" ref="G71:G123" si="14">ABS(F71)</f>
        <v>6.283330333333339</v>
      </c>
      <c r="H71" s="32">
        <f t="shared" ref="H71:H123" si="15">G71/C71</f>
        <v>4.8783619464149691E-2</v>
      </c>
      <c r="J71" s="30">
        <f t="shared" si="4"/>
        <v>138.84166716666667</v>
      </c>
      <c r="K71" s="31">
        <f t="shared" si="5"/>
        <v>-10.041664166666664</v>
      </c>
      <c r="L71" s="31">
        <f t="shared" si="6"/>
        <v>10.041664166666664</v>
      </c>
      <c r="M71" s="32">
        <f t="shared" si="7"/>
        <v>7.7963229291746705E-2</v>
      </c>
      <c r="O71" s="30">
        <f t="shared" si="8"/>
        <v>147.81249874999997</v>
      </c>
      <c r="P71" s="31">
        <f t="shared" si="9"/>
        <v>-19.012495749999971</v>
      </c>
      <c r="Q71" s="31">
        <f t="shared" si="10"/>
        <v>19.012495749999971</v>
      </c>
      <c r="R71" s="32">
        <f t="shared" si="11"/>
        <v>0.1476125412046766</v>
      </c>
    </row>
    <row r="72" spans="2:18" x14ac:dyDescent="0.35">
      <c r="B72" s="5">
        <v>43831</v>
      </c>
      <c r="C72" s="2">
        <v>108.949997</v>
      </c>
      <c r="E72" s="30">
        <f t="shared" si="12"/>
        <v>134.08333333333334</v>
      </c>
      <c r="F72" s="31">
        <f t="shared" si="13"/>
        <v>-25.133336333333347</v>
      </c>
      <c r="G72" s="31">
        <f t="shared" si="14"/>
        <v>25.133336333333347</v>
      </c>
      <c r="H72" s="32">
        <f t="shared" si="15"/>
        <v>0.23068689330329534</v>
      </c>
      <c r="J72" s="30">
        <f t="shared" si="4"/>
        <v>132.35000100000002</v>
      </c>
      <c r="K72" s="31">
        <f t="shared" si="5"/>
        <v>-23.400004000000024</v>
      </c>
      <c r="L72" s="31">
        <f t="shared" si="6"/>
        <v>23.400004000000024</v>
      </c>
      <c r="M72" s="32">
        <f t="shared" si="7"/>
        <v>0.21477746346335397</v>
      </c>
      <c r="O72" s="30">
        <f t="shared" si="8"/>
        <v>146.05416616666665</v>
      </c>
      <c r="P72" s="31">
        <f t="shared" si="9"/>
        <v>-37.104169166666651</v>
      </c>
      <c r="Q72" s="31">
        <f t="shared" si="10"/>
        <v>37.104169166666651</v>
      </c>
      <c r="R72" s="32">
        <f t="shared" si="11"/>
        <v>0.34056145193530069</v>
      </c>
    </row>
    <row r="73" spans="2:18" x14ac:dyDescent="0.35">
      <c r="B73" s="5">
        <v>43862</v>
      </c>
      <c r="C73" s="2">
        <v>91.949996999999996</v>
      </c>
      <c r="E73" s="30">
        <f t="shared" si="12"/>
        <v>123.16666666666667</v>
      </c>
      <c r="F73" s="31">
        <f t="shared" si="13"/>
        <v>-31.216669666666675</v>
      </c>
      <c r="G73" s="31">
        <f t="shared" si="14"/>
        <v>31.216669666666675</v>
      </c>
      <c r="H73" s="32">
        <f t="shared" si="15"/>
        <v>0.33949614665747818</v>
      </c>
      <c r="J73" s="30">
        <f t="shared" si="4"/>
        <v>127.36666616666666</v>
      </c>
      <c r="K73" s="31">
        <f t="shared" si="5"/>
        <v>-35.416669166666665</v>
      </c>
      <c r="L73" s="31">
        <f t="shared" si="6"/>
        <v>35.416669166666665</v>
      </c>
      <c r="M73" s="32">
        <f t="shared" si="7"/>
        <v>0.38517314107869594</v>
      </c>
      <c r="O73" s="30">
        <f t="shared" si="8"/>
        <v>143.36249925000001</v>
      </c>
      <c r="P73" s="31">
        <f t="shared" si="9"/>
        <v>-51.412502250000017</v>
      </c>
      <c r="Q73" s="31">
        <f t="shared" si="10"/>
        <v>51.412502250000017</v>
      </c>
      <c r="R73" s="32">
        <f t="shared" si="11"/>
        <v>0.55913544238614843</v>
      </c>
    </row>
    <row r="74" spans="2:18" x14ac:dyDescent="0.35">
      <c r="B74" s="5">
        <v>43891</v>
      </c>
      <c r="C74" s="2">
        <v>68.300003000000004</v>
      </c>
      <c r="E74" s="30">
        <f t="shared" si="12"/>
        <v>109.89999899999999</v>
      </c>
      <c r="F74" s="31">
        <f t="shared" si="13"/>
        <v>-41.59999599999999</v>
      </c>
      <c r="G74" s="31">
        <f t="shared" si="14"/>
        <v>41.59999599999999</v>
      </c>
      <c r="H74" s="32">
        <f t="shared" si="15"/>
        <v>0.60907751351050432</v>
      </c>
      <c r="J74" s="30">
        <f t="shared" ref="J74:J124" si="16">AVERAGE(C68:C73)</f>
        <v>122.49166616666666</v>
      </c>
      <c r="K74" s="31">
        <f t="shared" ref="K74:K123" si="17">C74-J74</f>
        <v>-54.191663166666658</v>
      </c>
      <c r="L74" s="31">
        <f t="shared" ref="L74:L123" si="18">ABS(K74)</f>
        <v>54.191663166666658</v>
      </c>
      <c r="M74" s="32">
        <f t="shared" ref="M74:M123" si="19">L74/C74</f>
        <v>0.79343573625709296</v>
      </c>
      <c r="O74" s="30">
        <f t="shared" si="8"/>
        <v>138.63749949999999</v>
      </c>
      <c r="P74" s="31">
        <f t="shared" si="9"/>
        <v>-70.337496499999986</v>
      </c>
      <c r="Q74" s="31">
        <f t="shared" si="10"/>
        <v>70.337496499999986</v>
      </c>
      <c r="R74" s="32">
        <f t="shared" si="11"/>
        <v>1.0298315287043249</v>
      </c>
    </row>
    <row r="75" spans="2:18" x14ac:dyDescent="0.35">
      <c r="B75" s="5">
        <v>43922</v>
      </c>
      <c r="C75" s="2">
        <v>79.900002000000001</v>
      </c>
      <c r="E75" s="30">
        <f t="shared" si="12"/>
        <v>89.733332333333337</v>
      </c>
      <c r="F75" s="31">
        <f t="shared" si="13"/>
        <v>-9.8333303333333362</v>
      </c>
      <c r="G75" s="31">
        <f t="shared" si="14"/>
        <v>9.8333303333333362</v>
      </c>
      <c r="H75" s="32">
        <f t="shared" si="15"/>
        <v>0.12307046417011774</v>
      </c>
      <c r="J75" s="30">
        <f t="shared" si="16"/>
        <v>111.90833283333332</v>
      </c>
      <c r="K75" s="31">
        <f t="shared" si="17"/>
        <v>-32.008330833333318</v>
      </c>
      <c r="L75" s="31">
        <f t="shared" si="18"/>
        <v>32.008330833333318</v>
      </c>
      <c r="M75" s="32">
        <f t="shared" si="19"/>
        <v>0.40060488150342372</v>
      </c>
      <c r="O75" s="30">
        <f t="shared" si="8"/>
        <v>131.01666641666665</v>
      </c>
      <c r="P75" s="31">
        <f t="shared" si="9"/>
        <v>-51.116664416666652</v>
      </c>
      <c r="Q75" s="31">
        <f t="shared" si="10"/>
        <v>51.116664416666652</v>
      </c>
      <c r="R75" s="32">
        <f t="shared" si="11"/>
        <v>0.63975798669775563</v>
      </c>
    </row>
    <row r="76" spans="2:18" x14ac:dyDescent="0.35">
      <c r="B76" s="5">
        <v>43952</v>
      </c>
      <c r="C76" s="2">
        <v>83.199996999999996</v>
      </c>
      <c r="E76" s="30">
        <f t="shared" si="12"/>
        <v>80.050000666666662</v>
      </c>
      <c r="F76" s="31">
        <f t="shared" si="13"/>
        <v>3.1499963333333341</v>
      </c>
      <c r="G76" s="31">
        <f t="shared" si="14"/>
        <v>3.1499963333333341</v>
      </c>
      <c r="H76" s="32">
        <f t="shared" si="15"/>
        <v>3.7860534217727608E-2</v>
      </c>
      <c r="J76" s="30">
        <f t="shared" si="16"/>
        <v>101.60833366666667</v>
      </c>
      <c r="K76" s="31">
        <f t="shared" si="17"/>
        <v>-18.408336666666671</v>
      </c>
      <c r="L76" s="31">
        <f t="shared" si="18"/>
        <v>18.408336666666671</v>
      </c>
      <c r="M76" s="32">
        <f t="shared" si="19"/>
        <v>0.22125405445226964</v>
      </c>
      <c r="O76" s="30">
        <f t="shared" si="8"/>
        <v>123.57500016666667</v>
      </c>
      <c r="P76" s="31">
        <f t="shared" si="9"/>
        <v>-40.375003166666673</v>
      </c>
      <c r="Q76" s="31">
        <f t="shared" si="10"/>
        <v>40.375003166666673</v>
      </c>
      <c r="R76" s="32">
        <f t="shared" si="11"/>
        <v>0.48527649786654048</v>
      </c>
    </row>
    <row r="77" spans="2:18" x14ac:dyDescent="0.35">
      <c r="B77" s="5">
        <v>43983</v>
      </c>
      <c r="C77" s="2">
        <v>81.349997999999999</v>
      </c>
      <c r="E77" s="30">
        <f t="shared" si="12"/>
        <v>77.133334000000005</v>
      </c>
      <c r="F77" s="31">
        <f t="shared" si="13"/>
        <v>4.2166639999999944</v>
      </c>
      <c r="G77" s="31">
        <f t="shared" si="14"/>
        <v>4.2166639999999944</v>
      </c>
      <c r="H77" s="32">
        <f t="shared" si="15"/>
        <v>5.1833609141576066E-2</v>
      </c>
      <c r="J77" s="30">
        <f t="shared" si="16"/>
        <v>93.516666499999999</v>
      </c>
      <c r="K77" s="31">
        <f t="shared" si="17"/>
        <v>-12.1666685</v>
      </c>
      <c r="L77" s="31">
        <f t="shared" si="18"/>
        <v>12.1666685</v>
      </c>
      <c r="M77" s="32">
        <f t="shared" si="19"/>
        <v>0.14955954270582772</v>
      </c>
      <c r="O77" s="30">
        <f t="shared" si="8"/>
        <v>116.17916683333334</v>
      </c>
      <c r="P77" s="31">
        <f t="shared" si="9"/>
        <v>-34.829168833333341</v>
      </c>
      <c r="Q77" s="31">
        <f t="shared" si="10"/>
        <v>34.829168833333341</v>
      </c>
      <c r="R77" s="32">
        <f t="shared" si="11"/>
        <v>0.42813976262584963</v>
      </c>
    </row>
    <row r="78" spans="2:18" x14ac:dyDescent="0.35">
      <c r="B78" s="5">
        <v>44013</v>
      </c>
      <c r="C78" s="2">
        <v>78.300003000000004</v>
      </c>
      <c r="E78" s="30">
        <f t="shared" si="12"/>
        <v>81.483332333333337</v>
      </c>
      <c r="F78" s="31">
        <f t="shared" si="13"/>
        <v>-3.183329333333333</v>
      </c>
      <c r="G78" s="31">
        <f t="shared" si="14"/>
        <v>3.183329333333333</v>
      </c>
      <c r="H78" s="32">
        <f t="shared" si="15"/>
        <v>4.0655545483610424E-2</v>
      </c>
      <c r="J78" s="30">
        <f t="shared" si="16"/>
        <v>85.608332333333337</v>
      </c>
      <c r="K78" s="31">
        <f t="shared" si="17"/>
        <v>-7.308329333333333</v>
      </c>
      <c r="L78" s="31">
        <f t="shared" si="18"/>
        <v>7.308329333333333</v>
      </c>
      <c r="M78" s="32">
        <f t="shared" si="19"/>
        <v>9.3337535802308108E-2</v>
      </c>
      <c r="O78" s="30">
        <f t="shared" si="8"/>
        <v>108.97916666666667</v>
      </c>
      <c r="P78" s="31">
        <f t="shared" si="9"/>
        <v>-30.679163666666668</v>
      </c>
      <c r="Q78" s="31">
        <f t="shared" si="10"/>
        <v>30.679163666666668</v>
      </c>
      <c r="R78" s="32">
        <f t="shared" si="11"/>
        <v>0.39181561291468492</v>
      </c>
    </row>
    <row r="79" spans="2:18" x14ac:dyDescent="0.35">
      <c r="B79" s="5">
        <v>44044</v>
      </c>
      <c r="C79" s="2">
        <v>81.949996999999996</v>
      </c>
      <c r="E79" s="30">
        <f t="shared" si="12"/>
        <v>80.949999333333338</v>
      </c>
      <c r="F79" s="31">
        <f t="shared" si="13"/>
        <v>0.99999766666665835</v>
      </c>
      <c r="G79" s="31">
        <f t="shared" si="14"/>
        <v>0.99999766666665835</v>
      </c>
      <c r="H79" s="32">
        <f t="shared" si="15"/>
        <v>1.2202534512193556E-2</v>
      </c>
      <c r="J79" s="30">
        <f t="shared" si="16"/>
        <v>80.500000000000014</v>
      </c>
      <c r="K79" s="31">
        <f t="shared" si="17"/>
        <v>1.449996999999982</v>
      </c>
      <c r="L79" s="31">
        <f t="shared" si="18"/>
        <v>1.449996999999982</v>
      </c>
      <c r="M79" s="32">
        <f t="shared" si="19"/>
        <v>1.7693679720329727E-2</v>
      </c>
      <c r="O79" s="30">
        <f t="shared" si="8"/>
        <v>103.93333308333332</v>
      </c>
      <c r="P79" s="31">
        <f t="shared" si="9"/>
        <v>-21.983336083333327</v>
      </c>
      <c r="Q79" s="31">
        <f t="shared" si="10"/>
        <v>21.983336083333327</v>
      </c>
      <c r="R79" s="32">
        <f t="shared" si="11"/>
        <v>0.2682530431737945</v>
      </c>
    </row>
    <row r="80" spans="2:18" x14ac:dyDescent="0.35">
      <c r="B80" s="5">
        <v>44075</v>
      </c>
      <c r="C80" s="2">
        <v>69.25</v>
      </c>
      <c r="E80" s="30">
        <f t="shared" si="12"/>
        <v>80.533332666666666</v>
      </c>
      <c r="F80" s="31">
        <f t="shared" si="13"/>
        <v>-11.283332666666666</v>
      </c>
      <c r="G80" s="31">
        <f t="shared" si="14"/>
        <v>11.283332666666666</v>
      </c>
      <c r="H80" s="32">
        <f t="shared" si="15"/>
        <v>0.16293621179302045</v>
      </c>
      <c r="J80" s="30">
        <f t="shared" si="16"/>
        <v>78.833333333333329</v>
      </c>
      <c r="K80" s="31">
        <f t="shared" si="17"/>
        <v>-9.5833333333333286</v>
      </c>
      <c r="L80" s="31">
        <f t="shared" si="18"/>
        <v>9.5833333333333286</v>
      </c>
      <c r="M80" s="32">
        <f t="shared" si="19"/>
        <v>0.138387484957882</v>
      </c>
      <c r="O80" s="30">
        <f t="shared" ref="O80:O124" si="20">AVERAGE(C68:C79)</f>
        <v>100.66249974999999</v>
      </c>
      <c r="P80" s="31">
        <f t="shared" ref="P80:P123" si="21">C80-O80</f>
        <v>-31.412499749999995</v>
      </c>
      <c r="Q80" s="31">
        <f t="shared" ref="Q80:Q123" si="22">ABS(P80)</f>
        <v>31.412499749999995</v>
      </c>
      <c r="R80" s="32">
        <f t="shared" ref="R80:R123" si="23">Q80/C80</f>
        <v>0.45361010469314073</v>
      </c>
    </row>
    <row r="81" spans="2:18" x14ac:dyDescent="0.35">
      <c r="B81" s="5">
        <v>44105</v>
      </c>
      <c r="C81" s="2">
        <v>64.900002000000001</v>
      </c>
      <c r="E81" s="30">
        <f t="shared" si="12"/>
        <v>76.5</v>
      </c>
      <c r="F81" s="31">
        <f t="shared" si="13"/>
        <v>-11.599997999999999</v>
      </c>
      <c r="G81" s="31">
        <f t="shared" si="14"/>
        <v>11.599997999999999</v>
      </c>
      <c r="H81" s="32">
        <f t="shared" si="15"/>
        <v>0.17873648139486958</v>
      </c>
      <c r="J81" s="30">
        <f t="shared" si="16"/>
        <v>78.991666166666661</v>
      </c>
      <c r="K81" s="31">
        <f t="shared" si="17"/>
        <v>-14.091664166666661</v>
      </c>
      <c r="L81" s="31">
        <f t="shared" si="18"/>
        <v>14.091664166666661</v>
      </c>
      <c r="M81" s="32">
        <f t="shared" si="19"/>
        <v>0.21712887106947487</v>
      </c>
      <c r="O81" s="30">
        <f t="shared" si="20"/>
        <v>95.44999949999999</v>
      </c>
      <c r="P81" s="31">
        <f t="shared" si="21"/>
        <v>-30.549997499999989</v>
      </c>
      <c r="Q81" s="31">
        <f t="shared" si="22"/>
        <v>30.549997499999989</v>
      </c>
      <c r="R81" s="32">
        <f t="shared" si="23"/>
        <v>0.47072413803623597</v>
      </c>
    </row>
    <row r="82" spans="2:18" x14ac:dyDescent="0.35">
      <c r="B82" s="5">
        <v>44136</v>
      </c>
      <c r="C82" s="2">
        <v>78.5</v>
      </c>
      <c r="E82" s="30">
        <f t="shared" si="12"/>
        <v>72.033332999999999</v>
      </c>
      <c r="F82" s="31">
        <f t="shared" si="13"/>
        <v>6.4666670000000011</v>
      </c>
      <c r="G82" s="31">
        <f t="shared" si="14"/>
        <v>6.4666670000000011</v>
      </c>
      <c r="H82" s="32">
        <f t="shared" si="15"/>
        <v>8.2377923566878994E-2</v>
      </c>
      <c r="J82" s="30">
        <f t="shared" si="16"/>
        <v>76.491666166666661</v>
      </c>
      <c r="K82" s="31">
        <f t="shared" si="17"/>
        <v>2.0083338333333387</v>
      </c>
      <c r="L82" s="31">
        <f t="shared" si="18"/>
        <v>2.0083338333333387</v>
      </c>
      <c r="M82" s="32">
        <f t="shared" si="19"/>
        <v>2.5583870488322787E-2</v>
      </c>
      <c r="O82" s="30">
        <f t="shared" si="20"/>
        <v>89.049999916666664</v>
      </c>
      <c r="P82" s="31">
        <f t="shared" si="21"/>
        <v>-10.549999916666664</v>
      </c>
      <c r="Q82" s="31">
        <f t="shared" si="22"/>
        <v>10.549999916666664</v>
      </c>
      <c r="R82" s="32">
        <f t="shared" si="23"/>
        <v>0.13439490339702756</v>
      </c>
    </row>
    <row r="83" spans="2:18" x14ac:dyDescent="0.35">
      <c r="B83" s="5">
        <v>44166</v>
      </c>
      <c r="C83" s="2">
        <v>93.050003000000004</v>
      </c>
      <c r="E83" s="30">
        <f t="shared" si="12"/>
        <v>70.883334000000005</v>
      </c>
      <c r="F83" s="31">
        <f t="shared" si="13"/>
        <v>22.166668999999999</v>
      </c>
      <c r="G83" s="31">
        <f t="shared" si="14"/>
        <v>22.166668999999999</v>
      </c>
      <c r="H83" s="32">
        <f t="shared" si="15"/>
        <v>0.23822319489876856</v>
      </c>
      <c r="J83" s="30">
        <f t="shared" si="16"/>
        <v>75.708333333333329</v>
      </c>
      <c r="K83" s="31">
        <f t="shared" si="17"/>
        <v>17.341669666666675</v>
      </c>
      <c r="L83" s="31">
        <f t="shared" si="18"/>
        <v>17.341669666666675</v>
      </c>
      <c r="M83" s="32">
        <f t="shared" si="19"/>
        <v>0.18636936171476184</v>
      </c>
      <c r="O83" s="30">
        <f t="shared" si="20"/>
        <v>84.612499916666664</v>
      </c>
      <c r="P83" s="31">
        <f t="shared" si="21"/>
        <v>8.4375030833333398</v>
      </c>
      <c r="Q83" s="31">
        <f t="shared" si="22"/>
        <v>8.4375030833333398</v>
      </c>
      <c r="R83" s="32">
        <f t="shared" si="23"/>
        <v>9.0677085559399059E-2</v>
      </c>
    </row>
    <row r="84" spans="2:18" x14ac:dyDescent="0.35">
      <c r="B84" s="5">
        <v>44197</v>
      </c>
      <c r="C84" s="2">
        <v>88.300003000000004</v>
      </c>
      <c r="E84" s="30">
        <f t="shared" si="12"/>
        <v>78.81666833333334</v>
      </c>
      <c r="F84" s="31">
        <f t="shared" si="13"/>
        <v>9.4833346666666642</v>
      </c>
      <c r="G84" s="31">
        <f t="shared" si="14"/>
        <v>9.4833346666666642</v>
      </c>
      <c r="H84" s="32">
        <f t="shared" si="15"/>
        <v>0.1073990299486928</v>
      </c>
      <c r="J84" s="30">
        <f t="shared" si="16"/>
        <v>77.658334166666663</v>
      </c>
      <c r="K84" s="31">
        <f t="shared" si="17"/>
        <v>10.641668833333341</v>
      </c>
      <c r="L84" s="31">
        <f t="shared" si="18"/>
        <v>10.641668833333341</v>
      </c>
      <c r="M84" s="32">
        <f t="shared" si="19"/>
        <v>0.12051719673592017</v>
      </c>
      <c r="O84" s="30">
        <f t="shared" si="20"/>
        <v>81.633333249999978</v>
      </c>
      <c r="P84" s="31">
        <f t="shared" si="21"/>
        <v>6.6666697500000254</v>
      </c>
      <c r="Q84" s="31">
        <f t="shared" si="22"/>
        <v>6.6666697500000254</v>
      </c>
      <c r="R84" s="32">
        <f t="shared" si="23"/>
        <v>7.550022110418303E-2</v>
      </c>
    </row>
    <row r="85" spans="2:18" x14ac:dyDescent="0.35">
      <c r="B85" s="5">
        <v>44228</v>
      </c>
      <c r="C85" s="2">
        <v>111</v>
      </c>
      <c r="E85" s="30">
        <f t="shared" si="12"/>
        <v>86.616668666666669</v>
      </c>
      <c r="F85" s="31">
        <f t="shared" si="13"/>
        <v>24.383331333333331</v>
      </c>
      <c r="G85" s="31">
        <f t="shared" si="14"/>
        <v>24.383331333333331</v>
      </c>
      <c r="H85" s="32">
        <f t="shared" si="15"/>
        <v>0.21966965165165162</v>
      </c>
      <c r="J85" s="30">
        <f t="shared" si="16"/>
        <v>79.325000833333334</v>
      </c>
      <c r="K85" s="31">
        <f t="shared" si="17"/>
        <v>31.674999166666666</v>
      </c>
      <c r="L85" s="31">
        <f t="shared" si="18"/>
        <v>31.674999166666666</v>
      </c>
      <c r="M85" s="32">
        <f t="shared" si="19"/>
        <v>0.28536035285285283</v>
      </c>
      <c r="O85" s="30">
        <f t="shared" si="20"/>
        <v>79.912500416666674</v>
      </c>
      <c r="P85" s="31">
        <f t="shared" si="21"/>
        <v>31.087499583333326</v>
      </c>
      <c r="Q85" s="31">
        <f t="shared" si="22"/>
        <v>31.087499583333326</v>
      </c>
      <c r="R85" s="32">
        <f t="shared" si="23"/>
        <v>0.28006756381381376</v>
      </c>
    </row>
    <row r="86" spans="2:18" x14ac:dyDescent="0.35">
      <c r="B86" s="5">
        <v>44256</v>
      </c>
      <c r="C86" s="2">
        <v>102.150002</v>
      </c>
      <c r="E86" s="30">
        <f t="shared" si="12"/>
        <v>97.450001999999998</v>
      </c>
      <c r="F86" s="31">
        <f t="shared" si="13"/>
        <v>4.7000000000000028</v>
      </c>
      <c r="G86" s="31">
        <f t="shared" si="14"/>
        <v>4.7000000000000028</v>
      </c>
      <c r="H86" s="32">
        <f t="shared" si="15"/>
        <v>4.6010767576881717E-2</v>
      </c>
      <c r="J86" s="30">
        <f t="shared" si="16"/>
        <v>84.166668000000001</v>
      </c>
      <c r="K86" s="31">
        <f t="shared" si="17"/>
        <v>17.983333999999999</v>
      </c>
      <c r="L86" s="31">
        <f t="shared" si="18"/>
        <v>17.983333999999999</v>
      </c>
      <c r="M86" s="32">
        <f t="shared" si="19"/>
        <v>0.17604829807051789</v>
      </c>
      <c r="O86" s="30">
        <f t="shared" si="20"/>
        <v>81.500000666666665</v>
      </c>
      <c r="P86" s="31">
        <f t="shared" si="21"/>
        <v>20.650001333333336</v>
      </c>
      <c r="Q86" s="31">
        <f t="shared" si="22"/>
        <v>20.650001333333336</v>
      </c>
      <c r="R86" s="32">
        <f t="shared" si="23"/>
        <v>0.20215370464048876</v>
      </c>
    </row>
    <row r="87" spans="2:18" x14ac:dyDescent="0.35">
      <c r="B87" s="5">
        <v>44287</v>
      </c>
      <c r="C87" s="2">
        <v>108.150002</v>
      </c>
      <c r="E87" s="30">
        <f t="shared" si="12"/>
        <v>100.48333500000001</v>
      </c>
      <c r="F87" s="31">
        <f t="shared" si="13"/>
        <v>7.6666669999999897</v>
      </c>
      <c r="G87" s="31">
        <f t="shared" si="14"/>
        <v>7.6666669999999897</v>
      </c>
      <c r="H87" s="32">
        <f t="shared" si="15"/>
        <v>7.0889198873986051E-2</v>
      </c>
      <c r="J87" s="30">
        <f t="shared" si="16"/>
        <v>89.650001666666654</v>
      </c>
      <c r="K87" s="31">
        <f t="shared" si="17"/>
        <v>18.500000333333347</v>
      </c>
      <c r="L87" s="31">
        <f t="shared" si="18"/>
        <v>18.500000333333347</v>
      </c>
      <c r="M87" s="32">
        <f t="shared" si="19"/>
        <v>0.17105871466681385</v>
      </c>
      <c r="O87" s="30">
        <f t="shared" si="20"/>
        <v>84.320833916666672</v>
      </c>
      <c r="P87" s="31">
        <f t="shared" si="21"/>
        <v>23.829168083333329</v>
      </c>
      <c r="Q87" s="31">
        <f t="shared" si="22"/>
        <v>23.829168083333329</v>
      </c>
      <c r="R87" s="32">
        <f t="shared" si="23"/>
        <v>0.22033442110646775</v>
      </c>
    </row>
    <row r="88" spans="2:18" x14ac:dyDescent="0.35">
      <c r="B88" s="5">
        <v>44317</v>
      </c>
      <c r="C88" s="2">
        <v>113.650002</v>
      </c>
      <c r="E88" s="30">
        <f t="shared" si="12"/>
        <v>107.10000133333334</v>
      </c>
      <c r="F88" s="31">
        <f t="shared" si="13"/>
        <v>6.5500006666666621</v>
      </c>
      <c r="G88" s="31">
        <f t="shared" si="14"/>
        <v>6.5500006666666621</v>
      </c>
      <c r="H88" s="32">
        <f t="shared" si="15"/>
        <v>5.7633088881658461E-2</v>
      </c>
      <c r="J88" s="30">
        <f t="shared" si="16"/>
        <v>96.858334999999997</v>
      </c>
      <c r="K88" s="31">
        <f t="shared" si="17"/>
        <v>16.791667000000004</v>
      </c>
      <c r="L88" s="31">
        <f t="shared" si="18"/>
        <v>16.791667000000004</v>
      </c>
      <c r="M88" s="32">
        <f t="shared" si="19"/>
        <v>0.14774893712716347</v>
      </c>
      <c r="O88" s="30">
        <f t="shared" si="20"/>
        <v>86.675000583333329</v>
      </c>
      <c r="P88" s="31">
        <f t="shared" si="21"/>
        <v>26.975001416666672</v>
      </c>
      <c r="Q88" s="31">
        <f t="shared" si="22"/>
        <v>26.975001416666672</v>
      </c>
      <c r="R88" s="32">
        <f t="shared" si="23"/>
        <v>0.2373515261061471</v>
      </c>
    </row>
    <row r="89" spans="2:18" x14ac:dyDescent="0.35">
      <c r="B89" s="5">
        <v>44348</v>
      </c>
      <c r="C89" s="2">
        <v>117.699997</v>
      </c>
      <c r="E89" s="30">
        <f t="shared" si="12"/>
        <v>107.98333533333334</v>
      </c>
      <c r="F89" s="31">
        <f t="shared" si="13"/>
        <v>9.7166616666666528</v>
      </c>
      <c r="G89" s="31">
        <f t="shared" si="14"/>
        <v>9.7166616666666528</v>
      </c>
      <c r="H89" s="32">
        <f t="shared" si="15"/>
        <v>8.2554476757264933E-2</v>
      </c>
      <c r="J89" s="30">
        <f t="shared" si="16"/>
        <v>102.71666866666665</v>
      </c>
      <c r="K89" s="31">
        <f t="shared" si="17"/>
        <v>14.983328333333347</v>
      </c>
      <c r="L89" s="31">
        <f t="shared" si="18"/>
        <v>14.983328333333347</v>
      </c>
      <c r="M89" s="32">
        <f t="shared" si="19"/>
        <v>0.12730100862562765</v>
      </c>
      <c r="O89" s="30">
        <f t="shared" si="20"/>
        <v>89.212501000000017</v>
      </c>
      <c r="P89" s="31">
        <f t="shared" si="21"/>
        <v>28.487495999999979</v>
      </c>
      <c r="Q89" s="31">
        <f t="shared" si="22"/>
        <v>28.487495999999979</v>
      </c>
      <c r="R89" s="32">
        <f t="shared" si="23"/>
        <v>0.24203480650895837</v>
      </c>
    </row>
    <row r="90" spans="2:18" x14ac:dyDescent="0.35">
      <c r="B90" s="5">
        <v>44378</v>
      </c>
      <c r="C90" s="2">
        <v>115.300003</v>
      </c>
      <c r="E90" s="30">
        <f t="shared" si="12"/>
        <v>113.166667</v>
      </c>
      <c r="F90" s="31">
        <f t="shared" si="13"/>
        <v>2.1333359999999999</v>
      </c>
      <c r="G90" s="31">
        <f t="shared" si="14"/>
        <v>2.1333359999999999</v>
      </c>
      <c r="H90" s="32">
        <f t="shared" si="15"/>
        <v>1.8502480004271984E-2</v>
      </c>
      <c r="J90" s="30">
        <f t="shared" si="16"/>
        <v>106.825001</v>
      </c>
      <c r="K90" s="31">
        <f t="shared" si="17"/>
        <v>8.4750020000000035</v>
      </c>
      <c r="L90" s="31">
        <f t="shared" si="18"/>
        <v>8.4750020000000035</v>
      </c>
      <c r="M90" s="32">
        <f t="shared" si="19"/>
        <v>7.3503918295648299E-2</v>
      </c>
      <c r="O90" s="30">
        <f t="shared" si="20"/>
        <v>92.241667583333324</v>
      </c>
      <c r="P90" s="31">
        <f t="shared" si="21"/>
        <v>23.058335416666679</v>
      </c>
      <c r="Q90" s="31">
        <f t="shared" si="22"/>
        <v>23.058335416666679</v>
      </c>
      <c r="R90" s="32">
        <f t="shared" si="23"/>
        <v>0.19998555782055513</v>
      </c>
    </row>
    <row r="91" spans="2:18" x14ac:dyDescent="0.35">
      <c r="B91" s="5">
        <v>44409</v>
      </c>
      <c r="C91" s="2">
        <v>120.550003</v>
      </c>
      <c r="E91" s="30">
        <f t="shared" si="12"/>
        <v>115.55000066666666</v>
      </c>
      <c r="F91" s="31">
        <f t="shared" si="13"/>
        <v>5.0000023333333417</v>
      </c>
      <c r="G91" s="31">
        <f t="shared" si="14"/>
        <v>5.0000023333333417</v>
      </c>
      <c r="H91" s="32">
        <f t="shared" si="15"/>
        <v>4.1476584063903685E-2</v>
      </c>
      <c r="J91" s="30">
        <f t="shared" si="16"/>
        <v>111.325001</v>
      </c>
      <c r="K91" s="31">
        <f t="shared" si="17"/>
        <v>9.2250020000000035</v>
      </c>
      <c r="L91" s="31">
        <f t="shared" si="18"/>
        <v>9.2250020000000035</v>
      </c>
      <c r="M91" s="32">
        <f t="shared" si="19"/>
        <v>7.6524278477205873E-2</v>
      </c>
      <c r="O91" s="30">
        <f t="shared" si="20"/>
        <v>95.325000916666667</v>
      </c>
      <c r="P91" s="31">
        <f t="shared" si="21"/>
        <v>25.225002083333337</v>
      </c>
      <c r="Q91" s="31">
        <f t="shared" si="22"/>
        <v>25.225002083333337</v>
      </c>
      <c r="R91" s="32">
        <f t="shared" si="23"/>
        <v>0.2092492862346369</v>
      </c>
    </row>
    <row r="92" spans="2:18" x14ac:dyDescent="0.35">
      <c r="B92" s="5">
        <v>44440</v>
      </c>
      <c r="C92" s="2">
        <v>144.5</v>
      </c>
      <c r="E92" s="30">
        <f t="shared" si="12"/>
        <v>117.85000100000001</v>
      </c>
      <c r="F92" s="31">
        <f t="shared" si="13"/>
        <v>26.649998999999994</v>
      </c>
      <c r="G92" s="31">
        <f t="shared" si="14"/>
        <v>26.649998999999994</v>
      </c>
      <c r="H92" s="32">
        <f t="shared" si="15"/>
        <v>0.18442905882352936</v>
      </c>
      <c r="J92" s="30">
        <f t="shared" si="16"/>
        <v>112.91666816666668</v>
      </c>
      <c r="K92" s="31">
        <f t="shared" si="17"/>
        <v>31.583331833333318</v>
      </c>
      <c r="L92" s="31">
        <f t="shared" si="18"/>
        <v>31.583331833333318</v>
      </c>
      <c r="M92" s="32">
        <f t="shared" si="19"/>
        <v>0.21856977047289494</v>
      </c>
      <c r="O92" s="30">
        <f t="shared" si="20"/>
        <v>98.541668083333334</v>
      </c>
      <c r="P92" s="31">
        <f t="shared" si="21"/>
        <v>45.958331916666666</v>
      </c>
      <c r="Q92" s="31">
        <f t="shared" si="22"/>
        <v>45.958331916666666</v>
      </c>
      <c r="R92" s="32">
        <f t="shared" si="23"/>
        <v>0.31805073990772781</v>
      </c>
    </row>
    <row r="93" spans="2:18" x14ac:dyDescent="0.35">
      <c r="B93" s="5">
        <v>44470</v>
      </c>
      <c r="C93" s="2">
        <v>149.050003</v>
      </c>
      <c r="E93" s="30">
        <f t="shared" si="12"/>
        <v>126.78333533333334</v>
      </c>
      <c r="F93" s="31">
        <f t="shared" si="13"/>
        <v>22.266667666666663</v>
      </c>
      <c r="G93" s="31">
        <f t="shared" si="14"/>
        <v>22.266667666666663</v>
      </c>
      <c r="H93" s="32">
        <f t="shared" si="15"/>
        <v>0.14939058851724185</v>
      </c>
      <c r="J93" s="30">
        <f t="shared" si="16"/>
        <v>119.97500116666667</v>
      </c>
      <c r="K93" s="31">
        <f t="shared" si="17"/>
        <v>29.075001833333332</v>
      </c>
      <c r="L93" s="31">
        <f t="shared" si="18"/>
        <v>29.075001833333332</v>
      </c>
      <c r="M93" s="32">
        <f t="shared" si="19"/>
        <v>0.19506877724338811</v>
      </c>
      <c r="O93" s="30">
        <f t="shared" si="20"/>
        <v>104.81250141666668</v>
      </c>
      <c r="P93" s="31">
        <f t="shared" si="21"/>
        <v>44.237501583333326</v>
      </c>
      <c r="Q93" s="31">
        <f t="shared" si="22"/>
        <v>44.237501583333326</v>
      </c>
      <c r="R93" s="32">
        <f t="shared" si="23"/>
        <v>0.29679638170375161</v>
      </c>
    </row>
    <row r="94" spans="2:18" x14ac:dyDescent="0.35">
      <c r="B94" s="5">
        <v>44501</v>
      </c>
      <c r="C94" s="2">
        <v>142.10000600000001</v>
      </c>
      <c r="E94" s="30">
        <f t="shared" si="12"/>
        <v>138.03333533333333</v>
      </c>
      <c r="F94" s="31">
        <f t="shared" si="13"/>
        <v>4.0666706666666812</v>
      </c>
      <c r="G94" s="31">
        <f t="shared" si="14"/>
        <v>4.0666706666666812</v>
      </c>
      <c r="H94" s="32">
        <f t="shared" si="15"/>
        <v>2.8618370830094695E-2</v>
      </c>
      <c r="J94" s="30">
        <f t="shared" si="16"/>
        <v>126.791668</v>
      </c>
      <c r="K94" s="31">
        <f t="shared" si="17"/>
        <v>15.308338000000006</v>
      </c>
      <c r="L94" s="31">
        <f t="shared" si="18"/>
        <v>15.308338000000006</v>
      </c>
      <c r="M94" s="32">
        <f t="shared" si="19"/>
        <v>0.10772932690798061</v>
      </c>
      <c r="O94" s="30">
        <f t="shared" si="20"/>
        <v>111.8250015</v>
      </c>
      <c r="P94" s="31">
        <f t="shared" si="21"/>
        <v>30.275004500000009</v>
      </c>
      <c r="Q94" s="31">
        <f t="shared" si="22"/>
        <v>30.275004500000009</v>
      </c>
      <c r="R94" s="32">
        <f t="shared" si="23"/>
        <v>0.21305420986400245</v>
      </c>
    </row>
    <row r="95" spans="2:18" x14ac:dyDescent="0.35">
      <c r="B95" s="5">
        <v>44531</v>
      </c>
      <c r="C95" s="2">
        <v>142.39999399999999</v>
      </c>
      <c r="E95" s="30">
        <f t="shared" si="12"/>
        <v>145.21666966666666</v>
      </c>
      <c r="F95" s="31">
        <f t="shared" si="13"/>
        <v>-2.8166756666666686</v>
      </c>
      <c r="G95" s="31">
        <f t="shared" si="14"/>
        <v>2.8166756666666686</v>
      </c>
      <c r="H95" s="32">
        <f t="shared" si="15"/>
        <v>1.9780026582491773E-2</v>
      </c>
      <c r="J95" s="30">
        <f t="shared" si="16"/>
        <v>131.53333533333333</v>
      </c>
      <c r="K95" s="31">
        <f t="shared" si="17"/>
        <v>10.866658666666666</v>
      </c>
      <c r="L95" s="31">
        <f t="shared" si="18"/>
        <v>10.866658666666666</v>
      </c>
      <c r="M95" s="32">
        <f t="shared" si="19"/>
        <v>7.6310808458788751E-2</v>
      </c>
      <c r="O95" s="30">
        <f t="shared" si="20"/>
        <v>117.12500199999999</v>
      </c>
      <c r="P95" s="31">
        <f t="shared" si="21"/>
        <v>25.274991999999997</v>
      </c>
      <c r="Q95" s="31">
        <f t="shared" si="22"/>
        <v>25.274991999999997</v>
      </c>
      <c r="R95" s="32">
        <f t="shared" si="23"/>
        <v>0.17749292882694925</v>
      </c>
    </row>
    <row r="96" spans="2:18" x14ac:dyDescent="0.35">
      <c r="B96" s="5">
        <v>44562</v>
      </c>
      <c r="C96" s="2">
        <v>172.60000600000001</v>
      </c>
      <c r="E96" s="30">
        <f t="shared" si="12"/>
        <v>144.51666766666668</v>
      </c>
      <c r="F96" s="31">
        <f t="shared" si="13"/>
        <v>28.08333833333333</v>
      </c>
      <c r="G96" s="31">
        <f t="shared" si="14"/>
        <v>28.08333833333333</v>
      </c>
      <c r="H96" s="32">
        <f t="shared" si="15"/>
        <v>0.16270763242808536</v>
      </c>
      <c r="J96" s="30">
        <f t="shared" si="16"/>
        <v>135.6500015</v>
      </c>
      <c r="K96" s="31">
        <f t="shared" si="17"/>
        <v>36.950004500000006</v>
      </c>
      <c r="L96" s="31">
        <f t="shared" si="18"/>
        <v>36.950004500000006</v>
      </c>
      <c r="M96" s="32">
        <f t="shared" si="19"/>
        <v>0.21407881353144334</v>
      </c>
      <c r="O96" s="30">
        <f t="shared" si="20"/>
        <v>121.23750124999999</v>
      </c>
      <c r="P96" s="31">
        <f t="shared" si="21"/>
        <v>51.362504750000014</v>
      </c>
      <c r="Q96" s="31">
        <f t="shared" si="22"/>
        <v>51.362504750000014</v>
      </c>
      <c r="R96" s="32">
        <f t="shared" si="23"/>
        <v>0.2975811295742366</v>
      </c>
    </row>
    <row r="97" spans="2:18" x14ac:dyDescent="0.35">
      <c r="B97" s="5">
        <v>44593</v>
      </c>
      <c r="C97" s="2">
        <v>160.64999399999999</v>
      </c>
      <c r="E97" s="30">
        <f t="shared" si="12"/>
        <v>152.36666866666667</v>
      </c>
      <c r="F97" s="31">
        <f t="shared" si="13"/>
        <v>8.2833253333333232</v>
      </c>
      <c r="G97" s="31">
        <f t="shared" si="14"/>
        <v>8.2833253333333232</v>
      </c>
      <c r="H97" s="32">
        <f t="shared" si="15"/>
        <v>5.1561317414884705E-2</v>
      </c>
      <c r="J97" s="30">
        <f t="shared" si="16"/>
        <v>145.20000200000001</v>
      </c>
      <c r="K97" s="31">
        <f t="shared" si="17"/>
        <v>15.44999199999998</v>
      </c>
      <c r="L97" s="31">
        <f t="shared" si="18"/>
        <v>15.44999199999998</v>
      </c>
      <c r="M97" s="32">
        <f t="shared" si="19"/>
        <v>9.6171755848306978E-2</v>
      </c>
      <c r="O97" s="30">
        <f t="shared" si="20"/>
        <v>128.26250150000001</v>
      </c>
      <c r="P97" s="31">
        <f t="shared" si="21"/>
        <v>32.387492499999979</v>
      </c>
      <c r="Q97" s="31">
        <f t="shared" si="22"/>
        <v>32.387492499999979</v>
      </c>
      <c r="R97" s="32">
        <f t="shared" si="23"/>
        <v>0.20160282421174558</v>
      </c>
    </row>
    <row r="98" spans="2:18" x14ac:dyDescent="0.35">
      <c r="B98" s="5">
        <v>44621</v>
      </c>
      <c r="C98" s="2">
        <v>163.89999399999999</v>
      </c>
      <c r="E98" s="30">
        <f t="shared" si="12"/>
        <v>158.54999799999999</v>
      </c>
      <c r="F98" s="31">
        <f t="shared" si="13"/>
        <v>5.3499960000000044</v>
      </c>
      <c r="G98" s="31">
        <f t="shared" si="14"/>
        <v>5.3499960000000044</v>
      </c>
      <c r="H98" s="32">
        <f t="shared" si="15"/>
        <v>3.2641831579322725E-2</v>
      </c>
      <c r="J98" s="30">
        <f t="shared" si="16"/>
        <v>151.88333383333335</v>
      </c>
      <c r="K98" s="31">
        <f t="shared" si="17"/>
        <v>12.016660166666639</v>
      </c>
      <c r="L98" s="31">
        <f t="shared" si="18"/>
        <v>12.016660166666639</v>
      </c>
      <c r="M98" s="32">
        <f t="shared" si="19"/>
        <v>7.3317026275587546E-2</v>
      </c>
      <c r="O98" s="30">
        <f t="shared" si="20"/>
        <v>132.400001</v>
      </c>
      <c r="P98" s="31">
        <f t="shared" si="21"/>
        <v>31.499992999999989</v>
      </c>
      <c r="Q98" s="31">
        <f t="shared" si="22"/>
        <v>31.499992999999989</v>
      </c>
      <c r="R98" s="32">
        <f t="shared" si="23"/>
        <v>0.19219032430226929</v>
      </c>
    </row>
    <row r="99" spans="2:18" x14ac:dyDescent="0.35">
      <c r="B99" s="5">
        <v>44652</v>
      </c>
      <c r="C99" s="2">
        <v>160.449997</v>
      </c>
      <c r="E99" s="30">
        <f t="shared" si="12"/>
        <v>165.71666466666667</v>
      </c>
      <c r="F99" s="31">
        <f t="shared" si="13"/>
        <v>-5.2666676666666774</v>
      </c>
      <c r="G99" s="31">
        <f t="shared" si="14"/>
        <v>5.2666676666666774</v>
      </c>
      <c r="H99" s="32">
        <f t="shared" si="15"/>
        <v>3.2824355033591414E-2</v>
      </c>
      <c r="J99" s="30">
        <f t="shared" si="16"/>
        <v>155.11666616666665</v>
      </c>
      <c r="K99" s="31">
        <f t="shared" si="17"/>
        <v>5.3333308333333491</v>
      </c>
      <c r="L99" s="31">
        <f t="shared" si="18"/>
        <v>5.3333308333333491</v>
      </c>
      <c r="M99" s="32">
        <f t="shared" si="19"/>
        <v>3.3239831306032051E-2</v>
      </c>
      <c r="O99" s="30">
        <f t="shared" si="20"/>
        <v>137.54583366666665</v>
      </c>
      <c r="P99" s="31">
        <f t="shared" si="21"/>
        <v>22.904163333333344</v>
      </c>
      <c r="Q99" s="31">
        <f t="shared" si="22"/>
        <v>22.904163333333344</v>
      </c>
      <c r="R99" s="32">
        <f t="shared" si="23"/>
        <v>0.14274954042743512</v>
      </c>
    </row>
    <row r="100" spans="2:18" x14ac:dyDescent="0.35">
      <c r="B100" s="5">
        <v>44682</v>
      </c>
      <c r="C100" s="2">
        <v>151.25</v>
      </c>
      <c r="E100" s="30">
        <f t="shared" si="12"/>
        <v>161.66666166666667</v>
      </c>
      <c r="F100" s="31">
        <f t="shared" si="13"/>
        <v>-10.41666166666667</v>
      </c>
      <c r="G100" s="31">
        <f t="shared" si="14"/>
        <v>10.41666166666667</v>
      </c>
      <c r="H100" s="32">
        <f t="shared" si="15"/>
        <v>6.8870490358126743E-2</v>
      </c>
      <c r="J100" s="30">
        <f t="shared" si="16"/>
        <v>157.01666516666668</v>
      </c>
      <c r="K100" s="31">
        <f t="shared" si="17"/>
        <v>-5.7666651666666837</v>
      </c>
      <c r="L100" s="31">
        <f t="shared" si="18"/>
        <v>5.7666651666666837</v>
      </c>
      <c r="M100" s="32">
        <f t="shared" si="19"/>
        <v>3.8126711845730139E-2</v>
      </c>
      <c r="O100" s="30">
        <f t="shared" si="20"/>
        <v>141.90416658333331</v>
      </c>
      <c r="P100" s="31">
        <f t="shared" si="21"/>
        <v>9.345833416666693</v>
      </c>
      <c r="Q100" s="31">
        <f t="shared" si="22"/>
        <v>9.345833416666693</v>
      </c>
      <c r="R100" s="32">
        <f t="shared" si="23"/>
        <v>6.1790634159779791E-2</v>
      </c>
    </row>
    <row r="101" spans="2:18" x14ac:dyDescent="0.35">
      <c r="B101" s="5">
        <v>44713</v>
      </c>
      <c r="C101" s="2">
        <v>151.550003</v>
      </c>
      <c r="E101" s="30">
        <f t="shared" si="12"/>
        <v>158.53333033333334</v>
      </c>
      <c r="F101" s="31">
        <f t="shared" si="13"/>
        <v>-6.9833273333333352</v>
      </c>
      <c r="G101" s="31">
        <f t="shared" si="14"/>
        <v>6.9833273333333352</v>
      </c>
      <c r="H101" s="32">
        <f t="shared" si="15"/>
        <v>4.6079361234544716E-2</v>
      </c>
      <c r="J101" s="30">
        <f t="shared" si="16"/>
        <v>158.54166416666666</v>
      </c>
      <c r="K101" s="31">
        <f t="shared" si="17"/>
        <v>-6.9916611666666597</v>
      </c>
      <c r="L101" s="31">
        <f t="shared" si="18"/>
        <v>6.9916611666666597</v>
      </c>
      <c r="M101" s="32">
        <f t="shared" si="19"/>
        <v>4.6134351885606099E-2</v>
      </c>
      <c r="O101" s="30">
        <f t="shared" si="20"/>
        <v>145.03749974999999</v>
      </c>
      <c r="P101" s="31">
        <f t="shared" si="21"/>
        <v>6.5125032500000088</v>
      </c>
      <c r="Q101" s="31">
        <f t="shared" si="22"/>
        <v>6.5125032500000088</v>
      </c>
      <c r="R101" s="32">
        <f t="shared" si="23"/>
        <v>4.2972636892656534E-2</v>
      </c>
    </row>
    <row r="102" spans="2:18" x14ac:dyDescent="0.35">
      <c r="B102" s="5">
        <v>44743</v>
      </c>
      <c r="C102" s="2">
        <v>134.14999399999999</v>
      </c>
      <c r="E102" s="30">
        <f t="shared" si="12"/>
        <v>154.41666666666666</v>
      </c>
      <c r="F102" s="31">
        <f t="shared" si="13"/>
        <v>-20.266672666666665</v>
      </c>
      <c r="G102" s="31">
        <f t="shared" si="14"/>
        <v>20.266672666666665</v>
      </c>
      <c r="H102" s="32">
        <f t="shared" si="15"/>
        <v>0.15107471914360776</v>
      </c>
      <c r="J102" s="30">
        <f t="shared" si="16"/>
        <v>160.06666566666669</v>
      </c>
      <c r="K102" s="31">
        <f t="shared" si="17"/>
        <v>-25.916671666666701</v>
      </c>
      <c r="L102" s="31">
        <f t="shared" si="18"/>
        <v>25.916671666666701</v>
      </c>
      <c r="M102" s="32">
        <f t="shared" si="19"/>
        <v>0.19319174674481687</v>
      </c>
      <c r="O102" s="30">
        <f t="shared" si="20"/>
        <v>147.85833358333332</v>
      </c>
      <c r="P102" s="31">
        <f t="shared" si="21"/>
        <v>-13.708339583333327</v>
      </c>
      <c r="Q102" s="31">
        <f t="shared" si="22"/>
        <v>13.708339583333327</v>
      </c>
      <c r="R102" s="32">
        <f t="shared" si="23"/>
        <v>0.10218665819197374</v>
      </c>
    </row>
    <row r="103" spans="2:18" x14ac:dyDescent="0.35">
      <c r="B103" s="5">
        <v>44774</v>
      </c>
      <c r="C103" s="2">
        <v>138.60000600000001</v>
      </c>
      <c r="E103" s="30">
        <f t="shared" si="12"/>
        <v>145.64999900000001</v>
      </c>
      <c r="F103" s="31">
        <f t="shared" si="13"/>
        <v>-7.0499930000000006</v>
      </c>
      <c r="G103" s="31">
        <f t="shared" si="14"/>
        <v>7.0499930000000006</v>
      </c>
      <c r="H103" s="32">
        <f t="shared" si="15"/>
        <v>5.0865748158769923E-2</v>
      </c>
      <c r="J103" s="30">
        <f t="shared" si="16"/>
        <v>153.65833033333334</v>
      </c>
      <c r="K103" s="31">
        <f t="shared" si="17"/>
        <v>-15.058324333333331</v>
      </c>
      <c r="L103" s="31">
        <f t="shared" si="18"/>
        <v>15.058324333333331</v>
      </c>
      <c r="M103" s="32">
        <f t="shared" si="19"/>
        <v>0.10864591400763238</v>
      </c>
      <c r="O103" s="30">
        <f t="shared" si="20"/>
        <v>149.42916616666665</v>
      </c>
      <c r="P103" s="31">
        <f t="shared" si="21"/>
        <v>-10.829160166666639</v>
      </c>
      <c r="Q103" s="31">
        <f t="shared" si="22"/>
        <v>10.829160166666639</v>
      </c>
      <c r="R103" s="32">
        <f t="shared" si="23"/>
        <v>7.813246535261073E-2</v>
      </c>
    </row>
    <row r="104" spans="2:18" x14ac:dyDescent="0.35">
      <c r="B104" s="5">
        <v>44805</v>
      </c>
      <c r="C104" s="2">
        <v>126.800003</v>
      </c>
      <c r="E104" s="30">
        <f t="shared" si="12"/>
        <v>141.43333433333333</v>
      </c>
      <c r="F104" s="31">
        <f t="shared" si="13"/>
        <v>-14.633331333333331</v>
      </c>
      <c r="G104" s="31">
        <f t="shared" si="14"/>
        <v>14.633331333333331</v>
      </c>
      <c r="H104" s="32">
        <f t="shared" si="15"/>
        <v>0.11540481851040123</v>
      </c>
      <c r="J104" s="30">
        <f t="shared" si="16"/>
        <v>149.98333233333332</v>
      </c>
      <c r="K104" s="31">
        <f t="shared" si="17"/>
        <v>-23.183329333333319</v>
      </c>
      <c r="L104" s="31">
        <f t="shared" si="18"/>
        <v>23.183329333333319</v>
      </c>
      <c r="M104" s="32">
        <f t="shared" si="19"/>
        <v>0.18283382322422592</v>
      </c>
      <c r="O104" s="30">
        <f t="shared" si="20"/>
        <v>150.93333308333334</v>
      </c>
      <c r="P104" s="31">
        <f t="shared" si="21"/>
        <v>-24.133330083333334</v>
      </c>
      <c r="Q104" s="31">
        <f t="shared" si="22"/>
        <v>24.133330083333334</v>
      </c>
      <c r="R104" s="32">
        <f t="shared" si="23"/>
        <v>0.19032594252646298</v>
      </c>
    </row>
    <row r="105" spans="2:18" x14ac:dyDescent="0.35">
      <c r="B105" s="5">
        <v>44835</v>
      </c>
      <c r="C105" s="2">
        <v>134.050003</v>
      </c>
      <c r="E105" s="30">
        <f t="shared" si="12"/>
        <v>133.18333433333333</v>
      </c>
      <c r="F105" s="31">
        <f t="shared" si="13"/>
        <v>0.8666686666666692</v>
      </c>
      <c r="G105" s="31">
        <f t="shared" si="14"/>
        <v>0.8666686666666692</v>
      </c>
      <c r="H105" s="32">
        <f t="shared" si="15"/>
        <v>6.4652640602079594E-3</v>
      </c>
      <c r="J105" s="30">
        <f t="shared" si="16"/>
        <v>143.80000050000001</v>
      </c>
      <c r="K105" s="31">
        <f t="shared" si="17"/>
        <v>-9.7499975000000063</v>
      </c>
      <c r="L105" s="31">
        <f t="shared" si="18"/>
        <v>9.7499975000000063</v>
      </c>
      <c r="M105" s="32">
        <f t="shared" si="19"/>
        <v>7.2734034179768023E-2</v>
      </c>
      <c r="O105" s="30">
        <f t="shared" si="20"/>
        <v>149.45833333333334</v>
      </c>
      <c r="P105" s="31">
        <f t="shared" si="21"/>
        <v>-15.408330333333339</v>
      </c>
      <c r="Q105" s="31">
        <f t="shared" si="22"/>
        <v>15.408330333333339</v>
      </c>
      <c r="R105" s="32">
        <f t="shared" si="23"/>
        <v>0.11494464743378886</v>
      </c>
    </row>
    <row r="106" spans="2:18" x14ac:dyDescent="0.35">
      <c r="B106" s="5">
        <v>44866</v>
      </c>
      <c r="C106" s="2">
        <v>141.10000600000001</v>
      </c>
      <c r="E106" s="30">
        <f t="shared" si="12"/>
        <v>133.150004</v>
      </c>
      <c r="F106" s="31">
        <f t="shared" si="13"/>
        <v>7.950002000000012</v>
      </c>
      <c r="G106" s="31">
        <f t="shared" si="14"/>
        <v>7.950002000000012</v>
      </c>
      <c r="H106" s="32">
        <f t="shared" si="15"/>
        <v>5.6343030913832928E-2</v>
      </c>
      <c r="J106" s="30">
        <f t="shared" si="16"/>
        <v>139.40000150000003</v>
      </c>
      <c r="K106" s="31">
        <f t="shared" si="17"/>
        <v>1.7000044999999773</v>
      </c>
      <c r="L106" s="31">
        <f t="shared" si="18"/>
        <v>1.7000044999999773</v>
      </c>
      <c r="M106" s="32">
        <f t="shared" si="19"/>
        <v>1.2048224151032121E-2</v>
      </c>
      <c r="O106" s="30">
        <f t="shared" si="20"/>
        <v>148.20833333333337</v>
      </c>
      <c r="P106" s="31">
        <f t="shared" si="21"/>
        <v>-7.1083273333333636</v>
      </c>
      <c r="Q106" s="31">
        <f t="shared" si="22"/>
        <v>7.1083273333333636</v>
      </c>
      <c r="R106" s="32">
        <f t="shared" si="23"/>
        <v>5.0377937853052702E-2</v>
      </c>
    </row>
    <row r="107" spans="2:18" x14ac:dyDescent="0.35">
      <c r="B107" s="5">
        <v>44896</v>
      </c>
      <c r="C107" s="2">
        <v>146.75</v>
      </c>
      <c r="E107" s="30">
        <f t="shared" si="12"/>
        <v>133.98333733333334</v>
      </c>
      <c r="F107" s="31">
        <f t="shared" si="13"/>
        <v>12.766662666666662</v>
      </c>
      <c r="G107" s="31">
        <f t="shared" si="14"/>
        <v>12.766662666666662</v>
      </c>
      <c r="H107" s="32">
        <f t="shared" si="15"/>
        <v>8.6995997728563285E-2</v>
      </c>
      <c r="J107" s="30">
        <f t="shared" si="16"/>
        <v>137.70833583333334</v>
      </c>
      <c r="K107" s="31">
        <f t="shared" si="17"/>
        <v>9.0416641666666635</v>
      </c>
      <c r="L107" s="31">
        <f t="shared" si="18"/>
        <v>9.0416641666666635</v>
      </c>
      <c r="M107" s="32">
        <f t="shared" si="19"/>
        <v>6.1612703009653581E-2</v>
      </c>
      <c r="O107" s="30">
        <f t="shared" si="20"/>
        <v>148.12500000000003</v>
      </c>
      <c r="P107" s="31">
        <f t="shared" si="21"/>
        <v>-1.3750000000000284</v>
      </c>
      <c r="Q107" s="31">
        <f t="shared" si="22"/>
        <v>1.3750000000000284</v>
      </c>
      <c r="R107" s="32">
        <f t="shared" si="23"/>
        <v>9.3696763202727653E-3</v>
      </c>
    </row>
    <row r="108" spans="2:18" x14ac:dyDescent="0.35">
      <c r="B108" s="5">
        <v>44927</v>
      </c>
      <c r="C108" s="2">
        <v>144.89999399999999</v>
      </c>
      <c r="E108" s="30">
        <f t="shared" si="12"/>
        <v>140.63333633333335</v>
      </c>
      <c r="F108" s="31">
        <f t="shared" si="13"/>
        <v>4.2666576666666458</v>
      </c>
      <c r="G108" s="31">
        <f t="shared" si="14"/>
        <v>4.2666576666666458</v>
      </c>
      <c r="H108" s="32">
        <f t="shared" si="15"/>
        <v>2.9445533770461343E-2</v>
      </c>
      <c r="J108" s="30">
        <f t="shared" si="16"/>
        <v>136.90833533333333</v>
      </c>
      <c r="K108" s="31">
        <f t="shared" si="17"/>
        <v>7.991658666666666</v>
      </c>
      <c r="L108" s="31">
        <f t="shared" si="18"/>
        <v>7.991658666666666</v>
      </c>
      <c r="M108" s="32">
        <f t="shared" si="19"/>
        <v>5.5152926139297606E-2</v>
      </c>
      <c r="O108" s="30">
        <f t="shared" si="20"/>
        <v>148.48750050000004</v>
      </c>
      <c r="P108" s="31">
        <f t="shared" si="21"/>
        <v>-3.5875065000000461</v>
      </c>
      <c r="Q108" s="31">
        <f t="shared" si="22"/>
        <v>3.5875065000000461</v>
      </c>
      <c r="R108" s="32">
        <f t="shared" si="23"/>
        <v>2.4758499990000318E-2</v>
      </c>
    </row>
    <row r="109" spans="2:18" x14ac:dyDescent="0.35">
      <c r="B109" s="5">
        <v>44958</v>
      </c>
      <c r="C109" s="2">
        <v>152.050003</v>
      </c>
      <c r="E109" s="30">
        <f t="shared" si="12"/>
        <v>144.25</v>
      </c>
      <c r="F109" s="31">
        <f t="shared" si="13"/>
        <v>7.8000030000000038</v>
      </c>
      <c r="G109" s="31">
        <f t="shared" si="14"/>
        <v>7.8000030000000038</v>
      </c>
      <c r="H109" s="32">
        <f t="shared" si="15"/>
        <v>5.1298933548853683E-2</v>
      </c>
      <c r="J109" s="30">
        <f t="shared" si="16"/>
        <v>138.70000200000001</v>
      </c>
      <c r="K109" s="31">
        <f t="shared" si="17"/>
        <v>13.350000999999992</v>
      </c>
      <c r="L109" s="31">
        <f t="shared" si="18"/>
        <v>13.350000999999992</v>
      </c>
      <c r="M109" s="32">
        <f t="shared" si="19"/>
        <v>8.7800070612297137E-2</v>
      </c>
      <c r="O109" s="30">
        <f t="shared" si="20"/>
        <v>146.17916616666665</v>
      </c>
      <c r="P109" s="31">
        <f t="shared" si="21"/>
        <v>5.8708368333333567</v>
      </c>
      <c r="Q109" s="31">
        <f t="shared" si="22"/>
        <v>5.8708368333333567</v>
      </c>
      <c r="R109" s="32">
        <f t="shared" si="23"/>
        <v>3.8611224712263616E-2</v>
      </c>
    </row>
    <row r="110" spans="2:18" x14ac:dyDescent="0.35">
      <c r="B110" s="5">
        <v>44986</v>
      </c>
      <c r="C110" s="2">
        <v>151.050003</v>
      </c>
      <c r="E110" s="30">
        <f t="shared" si="12"/>
        <v>147.89999900000001</v>
      </c>
      <c r="F110" s="31">
        <f t="shared" si="13"/>
        <v>3.1500039999999956</v>
      </c>
      <c r="G110" s="31">
        <f t="shared" si="14"/>
        <v>3.1500039999999956</v>
      </c>
      <c r="H110" s="32">
        <f t="shared" si="15"/>
        <v>2.0854047914186373E-2</v>
      </c>
      <c r="J110" s="30">
        <f t="shared" si="16"/>
        <v>140.94166816666666</v>
      </c>
      <c r="K110" s="31">
        <f t="shared" si="17"/>
        <v>10.108334833333345</v>
      </c>
      <c r="L110" s="31">
        <f t="shared" si="18"/>
        <v>10.108334833333345</v>
      </c>
      <c r="M110" s="32">
        <f t="shared" si="19"/>
        <v>6.6920454369890636E-2</v>
      </c>
      <c r="O110" s="30">
        <f t="shared" si="20"/>
        <v>145.46250025000001</v>
      </c>
      <c r="P110" s="31">
        <f t="shared" si="21"/>
        <v>5.5875027499999987</v>
      </c>
      <c r="Q110" s="31">
        <f t="shared" si="22"/>
        <v>5.5875027499999987</v>
      </c>
      <c r="R110" s="32">
        <f t="shared" si="23"/>
        <v>3.6991080033278771E-2</v>
      </c>
    </row>
    <row r="111" spans="2:18" x14ac:dyDescent="0.35">
      <c r="B111" s="5">
        <v>45017</v>
      </c>
      <c r="C111" s="2">
        <v>158.949997</v>
      </c>
      <c r="E111" s="30">
        <f t="shared" si="12"/>
        <v>149.33333333333334</v>
      </c>
      <c r="F111" s="31">
        <f t="shared" si="13"/>
        <v>9.6166636666666534</v>
      </c>
      <c r="G111" s="31">
        <f t="shared" si="14"/>
        <v>9.6166636666666534</v>
      </c>
      <c r="H111" s="32">
        <f t="shared" si="15"/>
        <v>6.0501188097956703E-2</v>
      </c>
      <c r="J111" s="30">
        <f t="shared" si="16"/>
        <v>144.98333483333337</v>
      </c>
      <c r="K111" s="31">
        <f t="shared" si="17"/>
        <v>13.966662166666623</v>
      </c>
      <c r="L111" s="31">
        <f t="shared" si="18"/>
        <v>13.966662166666623</v>
      </c>
      <c r="M111" s="32">
        <f t="shared" si="19"/>
        <v>8.7868275748798047E-2</v>
      </c>
      <c r="O111" s="30">
        <f t="shared" si="20"/>
        <v>144.39166766666668</v>
      </c>
      <c r="P111" s="31">
        <f t="shared" si="21"/>
        <v>14.558329333333319</v>
      </c>
      <c r="Q111" s="31">
        <f t="shared" si="22"/>
        <v>14.558329333333319</v>
      </c>
      <c r="R111" s="32">
        <f t="shared" si="23"/>
        <v>9.1590623517490977E-2</v>
      </c>
    </row>
    <row r="112" spans="2:18" x14ac:dyDescent="0.35">
      <c r="B112" s="5">
        <v>45047</v>
      </c>
      <c r="C112" s="2">
        <v>154.89999399999999</v>
      </c>
      <c r="E112" s="30">
        <f t="shared" si="12"/>
        <v>154.01666766666668</v>
      </c>
      <c r="F112" s="31">
        <f t="shared" si="13"/>
        <v>0.88332633333331501</v>
      </c>
      <c r="G112" s="31">
        <f t="shared" si="14"/>
        <v>0.88332633333331501</v>
      </c>
      <c r="H112" s="32">
        <f t="shared" si="15"/>
        <v>5.7025588608693879E-3</v>
      </c>
      <c r="J112" s="30">
        <f t="shared" si="16"/>
        <v>149.13333383333335</v>
      </c>
      <c r="K112" s="31">
        <f t="shared" si="17"/>
        <v>5.7666601666666395</v>
      </c>
      <c r="L112" s="31">
        <f t="shared" si="18"/>
        <v>5.7666601666666395</v>
      </c>
      <c r="M112" s="32">
        <f t="shared" si="19"/>
        <v>3.7228278825282846E-2</v>
      </c>
      <c r="O112" s="30">
        <f t="shared" si="20"/>
        <v>144.26666766666668</v>
      </c>
      <c r="P112" s="31">
        <f t="shared" si="21"/>
        <v>10.633326333333315</v>
      </c>
      <c r="Q112" s="31">
        <f t="shared" si="22"/>
        <v>10.633326333333315</v>
      </c>
      <c r="R112" s="32">
        <f t="shared" si="23"/>
        <v>6.864639603106322E-2</v>
      </c>
    </row>
    <row r="113" spans="2:18" x14ac:dyDescent="0.35">
      <c r="B113" s="5">
        <v>45078</v>
      </c>
      <c r="C113" s="2">
        <v>160.300003</v>
      </c>
      <c r="E113" s="30">
        <f t="shared" si="12"/>
        <v>154.96666466666667</v>
      </c>
      <c r="F113" s="31">
        <f t="shared" si="13"/>
        <v>5.3333383333333302</v>
      </c>
      <c r="G113" s="31">
        <f t="shared" si="14"/>
        <v>5.3333383333333302</v>
      </c>
      <c r="H113" s="32">
        <f t="shared" si="15"/>
        <v>3.3270980870370476E-2</v>
      </c>
      <c r="J113" s="30">
        <f t="shared" si="16"/>
        <v>151.43333183333331</v>
      </c>
      <c r="K113" s="31">
        <f t="shared" si="17"/>
        <v>8.8666711666666913</v>
      </c>
      <c r="L113" s="31">
        <f t="shared" si="18"/>
        <v>8.8666711666666913</v>
      </c>
      <c r="M113" s="32">
        <f t="shared" si="19"/>
        <v>5.5312981913460672E-2</v>
      </c>
      <c r="O113" s="30">
        <f t="shared" si="20"/>
        <v>144.57083383333335</v>
      </c>
      <c r="P113" s="31">
        <f t="shared" si="21"/>
        <v>15.729169166666651</v>
      </c>
      <c r="Q113" s="31">
        <f t="shared" si="22"/>
        <v>15.729169166666651</v>
      </c>
      <c r="R113" s="32">
        <f t="shared" si="23"/>
        <v>9.8123324218943722E-2</v>
      </c>
    </row>
    <row r="114" spans="2:18" x14ac:dyDescent="0.35">
      <c r="B114" s="5">
        <v>45108</v>
      </c>
      <c r="C114" s="2">
        <v>177.050003</v>
      </c>
      <c r="E114" s="30">
        <f t="shared" si="12"/>
        <v>158.04999799999999</v>
      </c>
      <c r="F114" s="31">
        <f t="shared" si="13"/>
        <v>19.000005000000016</v>
      </c>
      <c r="G114" s="31">
        <f t="shared" si="14"/>
        <v>19.000005000000016</v>
      </c>
      <c r="H114" s="32">
        <f t="shared" si="15"/>
        <v>0.10731434441150513</v>
      </c>
      <c r="J114" s="30">
        <f t="shared" si="16"/>
        <v>153.69166566666664</v>
      </c>
      <c r="K114" s="31">
        <f t="shared" si="17"/>
        <v>23.358337333333367</v>
      </c>
      <c r="L114" s="31">
        <f t="shared" si="18"/>
        <v>23.358337333333367</v>
      </c>
      <c r="M114" s="32">
        <f t="shared" si="19"/>
        <v>0.13193073672714575</v>
      </c>
      <c r="O114" s="30">
        <f t="shared" si="20"/>
        <v>145.30000049999998</v>
      </c>
      <c r="P114" s="31">
        <f t="shared" si="21"/>
        <v>31.750002500000022</v>
      </c>
      <c r="Q114" s="31">
        <f t="shared" si="22"/>
        <v>31.750002500000022</v>
      </c>
      <c r="R114" s="32">
        <f t="shared" si="23"/>
        <v>0.17932788456377502</v>
      </c>
    </row>
    <row r="115" spans="2:18" x14ac:dyDescent="0.35">
      <c r="B115" s="5">
        <v>45139</v>
      </c>
      <c r="C115" s="2">
        <v>174.14999399999999</v>
      </c>
      <c r="E115" s="30">
        <f t="shared" si="12"/>
        <v>164.08333333333334</v>
      </c>
      <c r="F115" s="31">
        <f t="shared" si="13"/>
        <v>10.06666066666665</v>
      </c>
      <c r="G115" s="31">
        <f t="shared" si="14"/>
        <v>10.06666066666665</v>
      </c>
      <c r="H115" s="32">
        <f t="shared" si="15"/>
        <v>5.7804542138925656E-2</v>
      </c>
      <c r="J115" s="30">
        <f t="shared" si="16"/>
        <v>159.05000050000001</v>
      </c>
      <c r="K115" s="31">
        <f t="shared" si="17"/>
        <v>15.099993499999982</v>
      </c>
      <c r="L115" s="31">
        <f t="shared" si="18"/>
        <v>15.099993499999982</v>
      </c>
      <c r="M115" s="32">
        <f t="shared" si="19"/>
        <v>8.6706827563829733E-2</v>
      </c>
      <c r="O115" s="30">
        <f t="shared" si="20"/>
        <v>148.87500125</v>
      </c>
      <c r="P115" s="31">
        <f t="shared" si="21"/>
        <v>25.274992749999996</v>
      </c>
      <c r="Q115" s="31">
        <f t="shared" si="22"/>
        <v>25.274992749999996</v>
      </c>
      <c r="R115" s="32">
        <f t="shared" si="23"/>
        <v>0.14513346896813559</v>
      </c>
    </row>
    <row r="116" spans="2:18" x14ac:dyDescent="0.35">
      <c r="B116" s="5">
        <v>45170</v>
      </c>
      <c r="C116" s="2">
        <v>191.85000600000001</v>
      </c>
      <c r="E116" s="30">
        <f t="shared" si="12"/>
        <v>170.5</v>
      </c>
      <c r="F116" s="31">
        <f t="shared" si="13"/>
        <v>21.350006000000008</v>
      </c>
      <c r="G116" s="31">
        <f t="shared" si="14"/>
        <v>21.350006000000008</v>
      </c>
      <c r="H116" s="32">
        <f t="shared" si="15"/>
        <v>0.11128488575601091</v>
      </c>
      <c r="J116" s="30">
        <f t="shared" si="16"/>
        <v>162.73333233333332</v>
      </c>
      <c r="K116" s="31">
        <f t="shared" si="17"/>
        <v>29.116673666666685</v>
      </c>
      <c r="L116" s="31">
        <f t="shared" si="18"/>
        <v>29.116673666666685</v>
      </c>
      <c r="M116" s="32">
        <f t="shared" si="19"/>
        <v>0.15176790594766354</v>
      </c>
      <c r="O116" s="30">
        <f t="shared" si="20"/>
        <v>151.83750024999998</v>
      </c>
      <c r="P116" s="31">
        <f t="shared" si="21"/>
        <v>40.012505750000031</v>
      </c>
      <c r="Q116" s="31">
        <f t="shared" si="22"/>
        <v>40.012505750000031</v>
      </c>
      <c r="R116" s="32">
        <f t="shared" si="23"/>
        <v>0.20856139952375102</v>
      </c>
    </row>
    <row r="117" spans="2:18" x14ac:dyDescent="0.35">
      <c r="B117" s="5">
        <v>45200</v>
      </c>
      <c r="C117" s="2">
        <v>186.14999399999999</v>
      </c>
      <c r="E117" s="30">
        <f t="shared" si="12"/>
        <v>181.01666766666668</v>
      </c>
      <c r="F117" s="31">
        <f t="shared" si="13"/>
        <v>5.133326333333315</v>
      </c>
      <c r="G117" s="31">
        <f t="shared" si="14"/>
        <v>5.133326333333315</v>
      </c>
      <c r="H117" s="32">
        <f t="shared" si="15"/>
        <v>2.7576290619344933E-2</v>
      </c>
      <c r="J117" s="30">
        <f t="shared" si="16"/>
        <v>169.53333283333333</v>
      </c>
      <c r="K117" s="31">
        <f t="shared" si="17"/>
        <v>16.61666116666666</v>
      </c>
      <c r="L117" s="31">
        <f t="shared" si="18"/>
        <v>16.61666116666666</v>
      </c>
      <c r="M117" s="32">
        <f t="shared" si="19"/>
        <v>8.926490304730636E-2</v>
      </c>
      <c r="O117" s="30">
        <f t="shared" si="20"/>
        <v>157.25833383333335</v>
      </c>
      <c r="P117" s="31">
        <f t="shared" si="21"/>
        <v>28.891660166666639</v>
      </c>
      <c r="Q117" s="31">
        <f t="shared" si="22"/>
        <v>28.891660166666639</v>
      </c>
      <c r="R117" s="32">
        <f t="shared" si="23"/>
        <v>0.15520634487190282</v>
      </c>
    </row>
    <row r="118" spans="2:18" x14ac:dyDescent="0.35">
      <c r="B118" s="5">
        <v>45231</v>
      </c>
      <c r="C118" s="2">
        <v>194.949997</v>
      </c>
      <c r="E118" s="30">
        <f t="shared" si="12"/>
        <v>184.04999799999999</v>
      </c>
      <c r="F118" s="31">
        <f t="shared" si="13"/>
        <v>10.899999000000008</v>
      </c>
      <c r="G118" s="31">
        <f t="shared" si="14"/>
        <v>10.899999000000008</v>
      </c>
      <c r="H118" s="32">
        <f t="shared" si="15"/>
        <v>5.5911767980176004E-2</v>
      </c>
      <c r="J118" s="30">
        <f t="shared" si="16"/>
        <v>174.06666566666664</v>
      </c>
      <c r="K118" s="31">
        <f t="shared" si="17"/>
        <v>20.883331333333359</v>
      </c>
      <c r="L118" s="31">
        <f t="shared" si="18"/>
        <v>20.883331333333359</v>
      </c>
      <c r="M118" s="32">
        <f t="shared" si="19"/>
        <v>0.10712147553063753</v>
      </c>
      <c r="O118" s="30">
        <f t="shared" si="20"/>
        <v>161.59999975000002</v>
      </c>
      <c r="P118" s="31">
        <f t="shared" si="21"/>
        <v>33.349997249999973</v>
      </c>
      <c r="Q118" s="31">
        <f t="shared" si="22"/>
        <v>33.349997249999973</v>
      </c>
      <c r="R118" s="32">
        <f t="shared" si="23"/>
        <v>0.17106949352761452</v>
      </c>
    </row>
    <row r="119" spans="2:18" x14ac:dyDescent="0.35">
      <c r="B119" s="5">
        <v>45261</v>
      </c>
      <c r="C119" s="2">
        <v>205.050003</v>
      </c>
      <c r="E119" s="30">
        <f t="shared" si="12"/>
        <v>190.98333233333332</v>
      </c>
      <c r="F119" s="31">
        <f t="shared" si="13"/>
        <v>14.066670666666681</v>
      </c>
      <c r="G119" s="31">
        <f t="shared" si="14"/>
        <v>14.066670666666681</v>
      </c>
      <c r="H119" s="32">
        <f t="shared" si="15"/>
        <v>6.8601172693797424E-2</v>
      </c>
      <c r="J119" s="30">
        <f t="shared" si="16"/>
        <v>180.74166616666665</v>
      </c>
      <c r="K119" s="31">
        <f t="shared" si="17"/>
        <v>24.308336833333357</v>
      </c>
      <c r="L119" s="31">
        <f t="shared" si="18"/>
        <v>24.308336833333357</v>
      </c>
      <c r="M119" s="32">
        <f t="shared" si="19"/>
        <v>0.11854833688216701</v>
      </c>
      <c r="O119" s="30">
        <f t="shared" si="20"/>
        <v>166.08749900000001</v>
      </c>
      <c r="P119" s="31">
        <f t="shared" si="21"/>
        <v>38.962503999999996</v>
      </c>
      <c r="Q119" s="31">
        <f t="shared" si="22"/>
        <v>38.962503999999996</v>
      </c>
      <c r="R119" s="32">
        <f t="shared" si="23"/>
        <v>0.19001464730532092</v>
      </c>
    </row>
    <row r="120" spans="2:18" x14ac:dyDescent="0.35">
      <c r="B120" s="5">
        <v>45292</v>
      </c>
      <c r="C120" s="2">
        <v>252.25</v>
      </c>
      <c r="E120" s="30">
        <f t="shared" si="12"/>
        <v>195.38333133333333</v>
      </c>
      <c r="F120" s="31">
        <f t="shared" si="13"/>
        <v>56.866668666666669</v>
      </c>
      <c r="G120" s="31">
        <f t="shared" si="14"/>
        <v>56.866668666666669</v>
      </c>
      <c r="H120" s="32">
        <f t="shared" si="15"/>
        <v>0.22543773505120582</v>
      </c>
      <c r="J120" s="30">
        <f t="shared" si="16"/>
        <v>188.19999950000002</v>
      </c>
      <c r="K120" s="31">
        <f t="shared" si="17"/>
        <v>64.050000499999982</v>
      </c>
      <c r="L120" s="31">
        <f t="shared" si="18"/>
        <v>64.050000499999982</v>
      </c>
      <c r="M120" s="32">
        <f t="shared" si="19"/>
        <v>0.25391476907829524</v>
      </c>
      <c r="O120" s="30">
        <f t="shared" si="20"/>
        <v>170.94583258333333</v>
      </c>
      <c r="P120" s="31">
        <f t="shared" si="21"/>
        <v>81.304167416666672</v>
      </c>
      <c r="Q120" s="31">
        <f t="shared" si="22"/>
        <v>81.304167416666672</v>
      </c>
      <c r="R120" s="32">
        <f t="shared" si="23"/>
        <v>0.32231582722167162</v>
      </c>
    </row>
    <row r="121" spans="2:18" x14ac:dyDescent="0.35">
      <c r="B121" s="5">
        <v>45323</v>
      </c>
      <c r="C121" s="2">
        <v>264.60000600000001</v>
      </c>
      <c r="E121" s="30">
        <f t="shared" si="12"/>
        <v>217.41666666666666</v>
      </c>
      <c r="F121" s="31">
        <f t="shared" si="13"/>
        <v>47.18333933333335</v>
      </c>
      <c r="G121" s="31">
        <f t="shared" si="14"/>
        <v>47.18333933333335</v>
      </c>
      <c r="H121" s="32">
        <f t="shared" si="15"/>
        <v>0.17831949457073462</v>
      </c>
      <c r="J121" s="30">
        <f t="shared" si="16"/>
        <v>200.73333233333335</v>
      </c>
      <c r="K121" s="31">
        <f t="shared" si="17"/>
        <v>63.866673666666657</v>
      </c>
      <c r="L121" s="31">
        <f t="shared" si="18"/>
        <v>63.866673666666657</v>
      </c>
      <c r="M121" s="32">
        <f t="shared" si="19"/>
        <v>0.24137064330477248</v>
      </c>
      <c r="O121" s="30">
        <f t="shared" si="20"/>
        <v>179.89166641666668</v>
      </c>
      <c r="P121" s="31">
        <f t="shared" si="21"/>
        <v>84.708339583333327</v>
      </c>
      <c r="Q121" s="31">
        <f t="shared" si="22"/>
        <v>84.708339583333327</v>
      </c>
      <c r="R121" s="32">
        <f t="shared" si="23"/>
        <v>0.32013733054614263</v>
      </c>
    </row>
    <row r="122" spans="2:18" x14ac:dyDescent="0.35">
      <c r="B122" s="5">
        <v>45352</v>
      </c>
      <c r="C122" s="2">
        <v>268.04998799999998</v>
      </c>
      <c r="E122" s="30">
        <f t="shared" si="12"/>
        <v>240.63333633333332</v>
      </c>
      <c r="F122" s="31">
        <f t="shared" si="13"/>
        <v>27.416651666666667</v>
      </c>
      <c r="G122" s="31">
        <f t="shared" si="14"/>
        <v>27.416651666666667</v>
      </c>
      <c r="H122" s="32">
        <f t="shared" si="15"/>
        <v>0.10228186119772058</v>
      </c>
      <c r="J122" s="30">
        <f t="shared" si="16"/>
        <v>215.80833433333336</v>
      </c>
      <c r="K122" s="31">
        <f t="shared" si="17"/>
        <v>52.241653666666622</v>
      </c>
      <c r="L122" s="31">
        <f t="shared" si="18"/>
        <v>52.241653666666622</v>
      </c>
      <c r="M122" s="32">
        <f t="shared" si="19"/>
        <v>0.19489519121585122</v>
      </c>
      <c r="O122" s="30">
        <f t="shared" si="20"/>
        <v>189.27083333333334</v>
      </c>
      <c r="P122" s="31">
        <f t="shared" si="21"/>
        <v>78.779154666666642</v>
      </c>
      <c r="Q122" s="31">
        <f t="shared" si="22"/>
        <v>78.779154666666642</v>
      </c>
      <c r="R122" s="32">
        <f t="shared" si="23"/>
        <v>0.29389725123459676</v>
      </c>
    </row>
    <row r="123" spans="2:18" x14ac:dyDescent="0.35">
      <c r="B123" s="5">
        <v>45383</v>
      </c>
      <c r="C123" s="2">
        <v>282.85000600000001</v>
      </c>
      <c r="E123" s="30">
        <f t="shared" si="12"/>
        <v>261.63333133333333</v>
      </c>
      <c r="F123" s="31">
        <f t="shared" si="13"/>
        <v>21.216674666666677</v>
      </c>
      <c r="G123" s="31">
        <f t="shared" si="14"/>
        <v>21.216674666666677</v>
      </c>
      <c r="H123" s="32">
        <f t="shared" si="15"/>
        <v>7.5010338400582091E-2</v>
      </c>
      <c r="J123" s="30">
        <f t="shared" si="16"/>
        <v>228.50833133333333</v>
      </c>
      <c r="K123" s="31">
        <f t="shared" si="17"/>
        <v>54.341674666666677</v>
      </c>
      <c r="L123" s="31">
        <f t="shared" si="18"/>
        <v>54.341674666666677</v>
      </c>
      <c r="M123" s="32">
        <f t="shared" si="19"/>
        <v>0.19212187913712356</v>
      </c>
      <c r="O123" s="30">
        <f t="shared" si="20"/>
        <v>199.02083208333337</v>
      </c>
      <c r="P123" s="31">
        <f t="shared" si="21"/>
        <v>83.829173916666633</v>
      </c>
      <c r="Q123" s="31">
        <f t="shared" si="22"/>
        <v>83.829173916666633</v>
      </c>
      <c r="R123" s="32">
        <f t="shared" si="23"/>
        <v>0.29637324425818334</v>
      </c>
    </row>
    <row r="124" spans="2:18" ht="15" thickBot="1" x14ac:dyDescent="0.4">
      <c r="B124" s="6">
        <v>45413</v>
      </c>
      <c r="C124" s="35"/>
      <c r="E124" s="33">
        <f t="shared" si="12"/>
        <v>271.83333333333331</v>
      </c>
      <c r="F124" s="34"/>
      <c r="G124" s="34"/>
      <c r="H124" s="35"/>
      <c r="J124" s="33">
        <f t="shared" si="16"/>
        <v>244.625</v>
      </c>
      <c r="K124" s="34"/>
      <c r="L124" s="34"/>
      <c r="M124" s="35"/>
      <c r="O124" s="33">
        <f t="shared" si="20"/>
        <v>209.34583283333333</v>
      </c>
      <c r="P124" s="34"/>
      <c r="Q124" s="34"/>
      <c r="R124" s="35"/>
    </row>
  </sheetData>
  <pageMargins left="0.7" right="0.7" top="0.75" bottom="0.75" header="0.3" footer="0.3"/>
  <ignoredErrors>
    <ignoredError sqref="E6:E123 J9:J123 O15:O123 E124:O124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D7BD-B078-409F-A4C4-DCADF3FA12B0}">
  <dimension ref="B1:U124"/>
  <sheetViews>
    <sheetView topLeftCell="D1" workbookViewId="0">
      <selection activeCell="D1" sqref="D1"/>
    </sheetView>
  </sheetViews>
  <sheetFormatPr defaultRowHeight="14.5" x14ac:dyDescent="0.35"/>
  <cols>
    <col min="1" max="1" width="8.7265625" style="9"/>
    <col min="2" max="2" width="9.7265625" style="9" bestFit="1" customWidth="1"/>
    <col min="3" max="3" width="6.36328125" style="9" bestFit="1" customWidth="1"/>
    <col min="4" max="4" width="8.7265625" style="9"/>
    <col min="5" max="5" width="10.36328125" style="9" bestFit="1" customWidth="1"/>
    <col min="6" max="6" width="6" style="9" bestFit="1" customWidth="1"/>
    <col min="7" max="7" width="5.36328125" style="9" bestFit="1" customWidth="1"/>
    <col min="8" max="8" width="6.81640625" style="9" bestFit="1" customWidth="1"/>
    <col min="9" max="9" width="8.7265625" style="9"/>
    <col min="10" max="10" width="10.81640625" style="9" bestFit="1" customWidth="1"/>
    <col min="11" max="11" width="6" style="9" bestFit="1" customWidth="1"/>
    <col min="12" max="12" width="5.36328125" style="9" bestFit="1" customWidth="1"/>
    <col min="13" max="13" width="6.81640625" style="9" bestFit="1" customWidth="1"/>
    <col min="14" max="14" width="8.7265625" style="9"/>
    <col min="15" max="15" width="14.1796875" style="9" bestFit="1" customWidth="1"/>
    <col min="16" max="16" width="7" style="9" bestFit="1" customWidth="1"/>
    <col min="17" max="17" width="6.36328125" style="9" bestFit="1" customWidth="1"/>
    <col min="18" max="18" width="7.81640625" style="9" bestFit="1" customWidth="1"/>
    <col min="19" max="19" width="8.7265625" style="9"/>
    <col min="20" max="20" width="13.81640625" style="9" bestFit="1" customWidth="1"/>
    <col min="21" max="21" width="7.90625" style="9" bestFit="1" customWidth="1"/>
    <col min="22" max="16384" width="8.7265625" style="9"/>
  </cols>
  <sheetData>
    <row r="1" spans="2:21" ht="15" thickBot="1" x14ac:dyDescent="0.4"/>
    <row r="2" spans="2:21" ht="15" thickBot="1" x14ac:dyDescent="0.4">
      <c r="B2" s="7" t="s">
        <v>0</v>
      </c>
      <c r="C2" s="8" t="s">
        <v>1</v>
      </c>
      <c r="E2" s="58" t="s">
        <v>22</v>
      </c>
      <c r="F2" s="59" t="s">
        <v>7</v>
      </c>
      <c r="G2" s="59" t="s">
        <v>8</v>
      </c>
      <c r="H2" s="60" t="s">
        <v>9</v>
      </c>
      <c r="I2" s="57"/>
      <c r="J2" s="15" t="s">
        <v>23</v>
      </c>
      <c r="K2" s="16" t="s">
        <v>7</v>
      </c>
      <c r="L2" s="16" t="s">
        <v>8</v>
      </c>
      <c r="M2" s="17" t="s">
        <v>9</v>
      </c>
      <c r="N2" s="57"/>
      <c r="O2" s="18" t="s">
        <v>24</v>
      </c>
      <c r="P2" s="19" t="s">
        <v>7</v>
      </c>
      <c r="Q2" s="19" t="s">
        <v>8</v>
      </c>
      <c r="R2" s="20" t="s">
        <v>9</v>
      </c>
      <c r="S2" s="57"/>
      <c r="T2" s="62" t="s">
        <v>12</v>
      </c>
      <c r="U2" s="63" t="s">
        <v>13</v>
      </c>
    </row>
    <row r="3" spans="2:21" x14ac:dyDescent="0.35">
      <c r="B3" s="4">
        <v>41730</v>
      </c>
      <c r="C3" s="1">
        <v>216.73333700000001</v>
      </c>
      <c r="E3" s="24"/>
      <c r="F3" s="25"/>
      <c r="G3" s="25"/>
      <c r="H3" s="26"/>
      <c r="J3" s="24"/>
      <c r="K3" s="25"/>
      <c r="L3" s="25"/>
      <c r="M3" s="26"/>
      <c r="O3" s="24"/>
      <c r="P3" s="25"/>
      <c r="Q3" s="25"/>
      <c r="R3" s="26"/>
      <c r="T3" s="64" t="s">
        <v>25</v>
      </c>
      <c r="U3" s="65">
        <f>AVERAGE(H4:H123)</f>
        <v>7.1282672260677887E-2</v>
      </c>
    </row>
    <row r="4" spans="2:21" x14ac:dyDescent="0.35">
      <c r="B4" s="5">
        <v>41760</v>
      </c>
      <c r="C4" s="2">
        <v>252.10000600000001</v>
      </c>
      <c r="E4" s="30">
        <f>C3</f>
        <v>216.73333700000001</v>
      </c>
      <c r="F4" s="31">
        <f>C4-E4</f>
        <v>35.366669000000002</v>
      </c>
      <c r="G4" s="31">
        <f>ABS(F4)</f>
        <v>35.366669000000002</v>
      </c>
      <c r="H4" s="32">
        <f>G4/C4</f>
        <v>0.14028825132197736</v>
      </c>
      <c r="J4" s="27"/>
      <c r="K4" s="28"/>
      <c r="L4" s="28"/>
      <c r="M4" s="29"/>
      <c r="O4" s="27"/>
      <c r="P4" s="28"/>
      <c r="Q4" s="28"/>
      <c r="R4" s="29"/>
      <c r="T4" s="64" t="s">
        <v>23</v>
      </c>
      <c r="U4" s="65">
        <f>AVERAGE(M5:M123)</f>
        <v>9.5205075530601493E-2</v>
      </c>
    </row>
    <row r="5" spans="2:21" ht="15" thickBot="1" x14ac:dyDescent="0.4">
      <c r="B5" s="5">
        <v>41791</v>
      </c>
      <c r="C5" s="2">
        <v>283.23333700000001</v>
      </c>
      <c r="E5" s="30">
        <f t="shared" ref="E5:E68" si="0">C4</f>
        <v>252.10000600000001</v>
      </c>
      <c r="F5" s="31">
        <f t="shared" ref="F5:F68" si="1">C5-E5</f>
        <v>31.133330999999998</v>
      </c>
      <c r="G5" s="31">
        <f t="shared" ref="G5:G68" si="2">ABS(F5)</f>
        <v>31.133330999999998</v>
      </c>
      <c r="H5" s="32">
        <f t="shared" ref="H5:H68" si="3">G5/C5</f>
        <v>0.1099211389794839</v>
      </c>
      <c r="J5" s="30">
        <f>C4+(C4-C3)</f>
        <v>287.46667500000001</v>
      </c>
      <c r="K5" s="31">
        <f>C5-J5</f>
        <v>-4.2333380000000034</v>
      </c>
      <c r="L5" s="31">
        <f>ABS(K5)</f>
        <v>4.2333380000000034</v>
      </c>
      <c r="M5" s="32">
        <f>L5/C5</f>
        <v>1.494646797174163E-2</v>
      </c>
      <c r="O5" s="27"/>
      <c r="P5" s="28"/>
      <c r="Q5" s="28"/>
      <c r="R5" s="29"/>
      <c r="T5" s="66" t="s">
        <v>26</v>
      </c>
      <c r="U5" s="67">
        <f>AVERAGE(R15:R123)</f>
        <v>0.30743735097325731</v>
      </c>
    </row>
    <row r="6" spans="2:21" ht="15" thickBot="1" x14ac:dyDescent="0.4">
      <c r="B6" s="5">
        <v>41821</v>
      </c>
      <c r="C6" s="2">
        <v>263.56668100000002</v>
      </c>
      <c r="E6" s="30">
        <f t="shared" si="0"/>
        <v>283.23333700000001</v>
      </c>
      <c r="F6" s="31">
        <f t="shared" si="1"/>
        <v>-19.666655999999989</v>
      </c>
      <c r="G6" s="31">
        <f t="shared" si="2"/>
        <v>19.666655999999989</v>
      </c>
      <c r="H6" s="32">
        <f t="shared" si="3"/>
        <v>7.4617383067475007E-2</v>
      </c>
      <c r="J6" s="30">
        <f t="shared" ref="J6:J69" si="4">C5+(C5-C4)</f>
        <v>314.366668</v>
      </c>
      <c r="K6" s="31">
        <f t="shared" ref="K6:K69" si="5">C6-J6</f>
        <v>-50.799986999999987</v>
      </c>
      <c r="L6" s="31">
        <f t="shared" ref="L6:L69" si="6">ABS(K6)</f>
        <v>50.799986999999987</v>
      </c>
      <c r="M6" s="32">
        <f t="shared" ref="M6:M69" si="7">L6/C6</f>
        <v>0.1927405497814042</v>
      </c>
      <c r="O6" s="27"/>
      <c r="P6" s="28"/>
      <c r="Q6" s="28"/>
      <c r="R6" s="29"/>
    </row>
    <row r="7" spans="2:21" x14ac:dyDescent="0.35">
      <c r="B7" s="5">
        <v>41852</v>
      </c>
      <c r="C7" s="2">
        <v>290</v>
      </c>
      <c r="E7" s="30">
        <f t="shared" si="0"/>
        <v>263.56668100000002</v>
      </c>
      <c r="F7" s="31">
        <f t="shared" si="1"/>
        <v>26.433318999999983</v>
      </c>
      <c r="G7" s="31">
        <f t="shared" si="2"/>
        <v>26.433318999999983</v>
      </c>
      <c r="H7" s="32">
        <f t="shared" si="3"/>
        <v>9.1149375862068907E-2</v>
      </c>
      <c r="J7" s="30">
        <f t="shared" si="4"/>
        <v>243.90002500000003</v>
      </c>
      <c r="K7" s="31">
        <f t="shared" si="5"/>
        <v>46.099974999999972</v>
      </c>
      <c r="L7" s="31">
        <f t="shared" si="6"/>
        <v>46.099974999999972</v>
      </c>
      <c r="M7" s="32">
        <f t="shared" si="7"/>
        <v>0.15896543103448266</v>
      </c>
      <c r="O7" s="27"/>
      <c r="P7" s="28"/>
      <c r="Q7" s="28"/>
      <c r="R7" s="29"/>
      <c r="T7" s="68" t="s">
        <v>14</v>
      </c>
      <c r="U7" s="69" t="s">
        <v>15</v>
      </c>
    </row>
    <row r="8" spans="2:21" x14ac:dyDescent="0.35">
      <c r="B8" s="5">
        <v>41883</v>
      </c>
      <c r="C8" s="2">
        <v>272.366669</v>
      </c>
      <c r="E8" s="30">
        <f t="shared" si="0"/>
        <v>290</v>
      </c>
      <c r="F8" s="31">
        <f t="shared" si="1"/>
        <v>-17.633330999999998</v>
      </c>
      <c r="G8" s="31">
        <f t="shared" si="2"/>
        <v>17.633330999999998</v>
      </c>
      <c r="H8" s="32">
        <f t="shared" si="3"/>
        <v>6.4741148631516282E-2</v>
      </c>
      <c r="J8" s="30">
        <f t="shared" si="4"/>
        <v>316.43331899999998</v>
      </c>
      <c r="K8" s="31">
        <f t="shared" si="5"/>
        <v>-44.066649999999981</v>
      </c>
      <c r="L8" s="31">
        <f t="shared" si="6"/>
        <v>44.066649999999981</v>
      </c>
      <c r="M8" s="32">
        <f t="shared" si="7"/>
        <v>0.16179163978394134</v>
      </c>
      <c r="O8" s="27"/>
      <c r="P8" s="28"/>
      <c r="Q8" s="28"/>
      <c r="R8" s="29"/>
      <c r="T8" s="70" t="s">
        <v>16</v>
      </c>
      <c r="U8" s="73">
        <f>E124-E124*U3</f>
        <v>262.68770172337122</v>
      </c>
    </row>
    <row r="9" spans="2:21" ht="15" thickBot="1" x14ac:dyDescent="0.4">
      <c r="B9" s="5">
        <v>41913</v>
      </c>
      <c r="C9" s="2">
        <v>270.10000600000001</v>
      </c>
      <c r="E9" s="30">
        <f t="shared" si="0"/>
        <v>272.366669</v>
      </c>
      <c r="F9" s="31">
        <f t="shared" si="1"/>
        <v>-2.2666629999999941</v>
      </c>
      <c r="G9" s="31">
        <f t="shared" si="2"/>
        <v>2.2666629999999941</v>
      </c>
      <c r="H9" s="32">
        <f t="shared" si="3"/>
        <v>8.3919398357954651E-3</v>
      </c>
      <c r="J9" s="30">
        <f t="shared" si="4"/>
        <v>254.733338</v>
      </c>
      <c r="K9" s="31">
        <f t="shared" si="5"/>
        <v>15.366668000000004</v>
      </c>
      <c r="L9" s="31">
        <f t="shared" si="6"/>
        <v>15.366668000000004</v>
      </c>
      <c r="M9" s="32">
        <f t="shared" si="7"/>
        <v>5.6892512619936796E-2</v>
      </c>
      <c r="O9" s="27"/>
      <c r="P9" s="28"/>
      <c r="Q9" s="28"/>
      <c r="R9" s="29"/>
      <c r="T9" s="71" t="s">
        <v>17</v>
      </c>
      <c r="U9" s="72">
        <f>E124+E124*U3</f>
        <v>303.0123102766288</v>
      </c>
    </row>
    <row r="10" spans="2:21" ht="15" thickBot="1" x14ac:dyDescent="0.4">
      <c r="B10" s="5">
        <v>41944</v>
      </c>
      <c r="C10" s="2">
        <v>252.933334</v>
      </c>
      <c r="E10" s="30">
        <f t="shared" si="0"/>
        <v>270.10000600000001</v>
      </c>
      <c r="F10" s="31">
        <f t="shared" si="1"/>
        <v>-17.166672000000005</v>
      </c>
      <c r="G10" s="31">
        <f t="shared" si="2"/>
        <v>17.166672000000005</v>
      </c>
      <c r="H10" s="32">
        <f t="shared" si="3"/>
        <v>6.7870342467395012E-2</v>
      </c>
      <c r="J10" s="30">
        <f t="shared" si="4"/>
        <v>267.83334300000001</v>
      </c>
      <c r="K10" s="31">
        <f t="shared" si="5"/>
        <v>-14.900009000000011</v>
      </c>
      <c r="L10" s="31">
        <f t="shared" si="6"/>
        <v>14.900009000000011</v>
      </c>
      <c r="M10" s="32">
        <f t="shared" si="7"/>
        <v>5.890883880097833E-2</v>
      </c>
      <c r="O10" s="27"/>
      <c r="P10" s="28"/>
      <c r="Q10" s="28"/>
      <c r="R10" s="29"/>
    </row>
    <row r="11" spans="2:21" x14ac:dyDescent="0.35">
      <c r="B11" s="5">
        <v>41974</v>
      </c>
      <c r="C11" s="2">
        <v>227.566666</v>
      </c>
      <c r="E11" s="30">
        <f t="shared" si="0"/>
        <v>252.933334</v>
      </c>
      <c r="F11" s="31">
        <f t="shared" si="1"/>
        <v>-25.366668000000004</v>
      </c>
      <c r="G11" s="31">
        <f t="shared" si="2"/>
        <v>25.366668000000004</v>
      </c>
      <c r="H11" s="32">
        <f t="shared" si="3"/>
        <v>0.11146917273024515</v>
      </c>
      <c r="J11" s="30">
        <f t="shared" si="4"/>
        <v>235.766662</v>
      </c>
      <c r="K11" s="31">
        <f t="shared" si="5"/>
        <v>-8.1999959999999987</v>
      </c>
      <c r="L11" s="31">
        <f t="shared" si="6"/>
        <v>8.1999959999999987</v>
      </c>
      <c r="M11" s="32">
        <f t="shared" si="7"/>
        <v>3.6033379335091188E-2</v>
      </c>
      <c r="O11" s="27"/>
      <c r="P11" s="28"/>
      <c r="Q11" s="28"/>
      <c r="R11" s="29"/>
      <c r="T11" s="74" t="s">
        <v>18</v>
      </c>
      <c r="U11" s="75">
        <v>272.89999999999998</v>
      </c>
    </row>
    <row r="12" spans="2:21" ht="15" thickBot="1" x14ac:dyDescent="0.4">
      <c r="B12" s="5">
        <v>42005</v>
      </c>
      <c r="C12" s="2">
        <v>234.23333700000001</v>
      </c>
      <c r="E12" s="30">
        <f t="shared" si="0"/>
        <v>227.566666</v>
      </c>
      <c r="F12" s="31">
        <f t="shared" si="1"/>
        <v>6.666671000000008</v>
      </c>
      <c r="G12" s="31">
        <f t="shared" si="2"/>
        <v>6.666671000000008</v>
      </c>
      <c r="H12" s="32">
        <f t="shared" si="3"/>
        <v>2.8461665983950047E-2</v>
      </c>
      <c r="J12" s="30">
        <f t="shared" si="4"/>
        <v>202.19999799999999</v>
      </c>
      <c r="K12" s="31">
        <f t="shared" si="5"/>
        <v>32.033339000000012</v>
      </c>
      <c r="L12" s="31">
        <f t="shared" si="6"/>
        <v>32.033339000000012</v>
      </c>
      <c r="M12" s="32">
        <f t="shared" si="7"/>
        <v>0.13675824035243972</v>
      </c>
      <c r="O12" s="27"/>
      <c r="P12" s="28"/>
      <c r="Q12" s="28"/>
      <c r="R12" s="29"/>
      <c r="T12" s="76" t="s">
        <v>19</v>
      </c>
      <c r="U12" s="77">
        <v>282.85000000000002</v>
      </c>
    </row>
    <row r="13" spans="2:21" ht="15" thickBot="1" x14ac:dyDescent="0.4">
      <c r="B13" s="5">
        <v>42036</v>
      </c>
      <c r="C13" s="2">
        <v>216.5</v>
      </c>
      <c r="E13" s="30">
        <f t="shared" si="0"/>
        <v>234.23333700000001</v>
      </c>
      <c r="F13" s="31">
        <f t="shared" si="1"/>
        <v>-17.733337000000006</v>
      </c>
      <c r="G13" s="31">
        <f t="shared" si="2"/>
        <v>17.733337000000006</v>
      </c>
      <c r="H13" s="32">
        <f t="shared" si="3"/>
        <v>8.1909177829099331E-2</v>
      </c>
      <c r="J13" s="30">
        <f t="shared" si="4"/>
        <v>240.90000800000001</v>
      </c>
      <c r="K13" s="31">
        <f t="shared" si="5"/>
        <v>-24.400008000000014</v>
      </c>
      <c r="L13" s="31">
        <f t="shared" si="6"/>
        <v>24.400008000000014</v>
      </c>
      <c r="M13" s="32">
        <f t="shared" si="7"/>
        <v>0.11270211547344117</v>
      </c>
      <c r="O13" s="27"/>
      <c r="P13" s="28"/>
      <c r="Q13" s="28"/>
      <c r="R13" s="29"/>
    </row>
    <row r="14" spans="2:21" ht="15" thickBot="1" x14ac:dyDescent="0.4">
      <c r="B14" s="5">
        <v>42064</v>
      </c>
      <c r="C14" s="2">
        <v>204.23333700000001</v>
      </c>
      <c r="E14" s="30">
        <f t="shared" si="0"/>
        <v>216.5</v>
      </c>
      <c r="F14" s="31">
        <f t="shared" si="1"/>
        <v>-12.266662999999994</v>
      </c>
      <c r="G14" s="31">
        <f t="shared" si="2"/>
        <v>12.266662999999994</v>
      </c>
      <c r="H14" s="32">
        <f t="shared" si="3"/>
        <v>6.0062001533079751E-2</v>
      </c>
      <c r="J14" s="30">
        <f t="shared" si="4"/>
        <v>198.76666299999999</v>
      </c>
      <c r="K14" s="31">
        <f t="shared" si="5"/>
        <v>5.4666740000000118</v>
      </c>
      <c r="L14" s="31">
        <f t="shared" si="6"/>
        <v>5.4666740000000118</v>
      </c>
      <c r="M14" s="32">
        <f t="shared" si="7"/>
        <v>2.6766805460364248E-2</v>
      </c>
      <c r="O14" s="27"/>
      <c r="P14" s="28"/>
      <c r="Q14" s="28"/>
      <c r="R14" s="29"/>
      <c r="T14" s="78" t="s">
        <v>7</v>
      </c>
      <c r="U14" s="79">
        <f>ABS((U11-U12)/U11)</f>
        <v>3.6460241846830513E-2</v>
      </c>
    </row>
    <row r="15" spans="2:21" x14ac:dyDescent="0.35">
      <c r="B15" s="5">
        <v>42095</v>
      </c>
      <c r="C15" s="2">
        <v>202.66667200000001</v>
      </c>
      <c r="E15" s="30">
        <f t="shared" si="0"/>
        <v>204.23333700000001</v>
      </c>
      <c r="F15" s="31">
        <f t="shared" si="1"/>
        <v>-1.5666650000000004</v>
      </c>
      <c r="G15" s="31">
        <f t="shared" si="2"/>
        <v>1.5666650000000004</v>
      </c>
      <c r="H15" s="32">
        <f t="shared" si="3"/>
        <v>7.7302547307827717E-3</v>
      </c>
      <c r="J15" s="30">
        <f t="shared" si="4"/>
        <v>191.96667400000001</v>
      </c>
      <c r="K15" s="31">
        <f t="shared" si="5"/>
        <v>10.699997999999994</v>
      </c>
      <c r="L15" s="31">
        <f t="shared" si="6"/>
        <v>10.699997999999994</v>
      </c>
      <c r="M15" s="32">
        <f t="shared" si="7"/>
        <v>5.2796041373788349E-2</v>
      </c>
      <c r="O15" s="30">
        <f>C3</f>
        <v>216.73333700000001</v>
      </c>
      <c r="P15" s="31">
        <f>C15-O15</f>
        <v>-14.066665</v>
      </c>
      <c r="Q15" s="31">
        <f>ABS(P15)</f>
        <v>14.066665</v>
      </c>
      <c r="R15" s="32">
        <f>Q15/C15</f>
        <v>6.9407884686634613E-2</v>
      </c>
    </row>
    <row r="16" spans="2:21" x14ac:dyDescent="0.35">
      <c r="B16" s="5">
        <v>42125</v>
      </c>
      <c r="C16" s="2">
        <v>219.89999399999999</v>
      </c>
      <c r="E16" s="30">
        <f t="shared" si="0"/>
        <v>202.66667200000001</v>
      </c>
      <c r="F16" s="31">
        <f t="shared" si="1"/>
        <v>17.233321999999987</v>
      </c>
      <c r="G16" s="31">
        <f t="shared" si="2"/>
        <v>17.233321999999987</v>
      </c>
      <c r="H16" s="32">
        <f t="shared" si="3"/>
        <v>7.8368906185599926E-2</v>
      </c>
      <c r="J16" s="30">
        <f t="shared" si="4"/>
        <v>201.10000700000001</v>
      </c>
      <c r="K16" s="31">
        <f t="shared" si="5"/>
        <v>18.799986999999987</v>
      </c>
      <c r="L16" s="31">
        <f t="shared" si="6"/>
        <v>18.799986999999987</v>
      </c>
      <c r="M16" s="32">
        <f t="shared" si="7"/>
        <v>8.5493349308595201E-2</v>
      </c>
      <c r="O16" s="30">
        <f t="shared" ref="O16:O79" si="8">C4</f>
        <v>252.10000600000001</v>
      </c>
      <c r="P16" s="31">
        <f t="shared" ref="P16:P79" si="9">C16-O16</f>
        <v>-32.200012000000015</v>
      </c>
      <c r="Q16" s="31">
        <f t="shared" ref="Q16:Q79" si="10">ABS(P16)</f>
        <v>32.200012000000015</v>
      </c>
      <c r="R16" s="32">
        <f t="shared" ref="R16:R79" si="11">Q16/C16</f>
        <v>0.14643025410905658</v>
      </c>
    </row>
    <row r="17" spans="2:18" x14ac:dyDescent="0.35">
      <c r="B17" s="5">
        <v>42156</v>
      </c>
      <c r="C17" s="2">
        <v>206.39999399999999</v>
      </c>
      <c r="E17" s="30">
        <f t="shared" si="0"/>
        <v>219.89999399999999</v>
      </c>
      <c r="F17" s="31">
        <f t="shared" si="1"/>
        <v>-13.5</v>
      </c>
      <c r="G17" s="31">
        <f t="shared" si="2"/>
        <v>13.5</v>
      </c>
      <c r="H17" s="32">
        <f t="shared" si="3"/>
        <v>6.5406978645551714E-2</v>
      </c>
      <c r="J17" s="30">
        <f t="shared" si="4"/>
        <v>237.13331599999998</v>
      </c>
      <c r="K17" s="31">
        <f t="shared" si="5"/>
        <v>-30.733321999999987</v>
      </c>
      <c r="L17" s="31">
        <f t="shared" si="6"/>
        <v>30.733321999999987</v>
      </c>
      <c r="M17" s="32">
        <f t="shared" si="7"/>
        <v>0.14890175820450841</v>
      </c>
      <c r="O17" s="30">
        <f t="shared" si="8"/>
        <v>283.23333700000001</v>
      </c>
      <c r="P17" s="31">
        <f t="shared" si="9"/>
        <v>-76.833343000000013</v>
      </c>
      <c r="Q17" s="31">
        <f t="shared" si="10"/>
        <v>76.833343000000013</v>
      </c>
      <c r="R17" s="32">
        <f t="shared" si="11"/>
        <v>0.37225457961980374</v>
      </c>
    </row>
    <row r="18" spans="2:18" x14ac:dyDescent="0.35">
      <c r="B18" s="5">
        <v>42186</v>
      </c>
      <c r="C18" s="2">
        <v>181.800003</v>
      </c>
      <c r="E18" s="30">
        <f t="shared" si="0"/>
        <v>206.39999399999999</v>
      </c>
      <c r="F18" s="31">
        <f t="shared" si="1"/>
        <v>-24.599990999999989</v>
      </c>
      <c r="G18" s="31">
        <f t="shared" si="2"/>
        <v>24.599990999999989</v>
      </c>
      <c r="H18" s="32">
        <f t="shared" si="3"/>
        <v>0.13531347961528906</v>
      </c>
      <c r="J18" s="30">
        <f t="shared" si="4"/>
        <v>192.89999399999999</v>
      </c>
      <c r="K18" s="31">
        <f t="shared" si="5"/>
        <v>-11.099990999999989</v>
      </c>
      <c r="L18" s="31">
        <f t="shared" si="6"/>
        <v>11.099990999999989</v>
      </c>
      <c r="M18" s="32">
        <f t="shared" si="7"/>
        <v>6.1056055098084837E-2</v>
      </c>
      <c r="O18" s="30">
        <f t="shared" si="8"/>
        <v>263.56668100000002</v>
      </c>
      <c r="P18" s="31">
        <f t="shared" si="9"/>
        <v>-81.766678000000013</v>
      </c>
      <c r="Q18" s="31">
        <f t="shared" si="10"/>
        <v>81.766678000000013</v>
      </c>
      <c r="R18" s="32">
        <f t="shared" si="11"/>
        <v>0.44976169774870695</v>
      </c>
    </row>
    <row r="19" spans="2:18" x14ac:dyDescent="0.35">
      <c r="B19" s="5">
        <v>42217</v>
      </c>
      <c r="C19" s="2">
        <v>159.53334000000001</v>
      </c>
      <c r="E19" s="30">
        <f t="shared" si="0"/>
        <v>181.800003</v>
      </c>
      <c r="F19" s="31">
        <f t="shared" si="1"/>
        <v>-22.266662999999994</v>
      </c>
      <c r="G19" s="31">
        <f t="shared" si="2"/>
        <v>22.266662999999994</v>
      </c>
      <c r="H19" s="32">
        <f t="shared" si="3"/>
        <v>0.13957372797435316</v>
      </c>
      <c r="J19" s="30">
        <f t="shared" si="4"/>
        <v>157.20001200000002</v>
      </c>
      <c r="K19" s="31">
        <f t="shared" si="5"/>
        <v>2.3333279999999945</v>
      </c>
      <c r="L19" s="31">
        <f t="shared" si="6"/>
        <v>2.3333279999999945</v>
      </c>
      <c r="M19" s="32">
        <f t="shared" si="7"/>
        <v>1.4625958436023432E-2</v>
      </c>
      <c r="O19" s="30">
        <f t="shared" si="8"/>
        <v>290</v>
      </c>
      <c r="P19" s="31">
        <f t="shared" si="9"/>
        <v>-130.46665999999999</v>
      </c>
      <c r="Q19" s="31">
        <f t="shared" si="10"/>
        <v>130.46665999999999</v>
      </c>
      <c r="R19" s="32">
        <f t="shared" si="11"/>
        <v>0.81780184630999375</v>
      </c>
    </row>
    <row r="20" spans="2:18" x14ac:dyDescent="0.35">
      <c r="B20" s="5">
        <v>42248</v>
      </c>
      <c r="C20" s="2">
        <v>152.89999399999999</v>
      </c>
      <c r="E20" s="30">
        <f t="shared" si="0"/>
        <v>159.53334000000001</v>
      </c>
      <c r="F20" s="31">
        <f t="shared" si="1"/>
        <v>-6.6333460000000173</v>
      </c>
      <c r="G20" s="31">
        <f t="shared" si="2"/>
        <v>6.6333460000000173</v>
      </c>
      <c r="H20" s="32">
        <f t="shared" si="3"/>
        <v>4.3383559583396826E-2</v>
      </c>
      <c r="J20" s="30">
        <f t="shared" si="4"/>
        <v>137.26667700000002</v>
      </c>
      <c r="K20" s="31">
        <f t="shared" si="5"/>
        <v>15.633316999999977</v>
      </c>
      <c r="L20" s="31">
        <f t="shared" si="6"/>
        <v>15.633316999999977</v>
      </c>
      <c r="M20" s="32">
        <f t="shared" si="7"/>
        <v>0.10224537353480849</v>
      </c>
      <c r="O20" s="30">
        <f t="shared" si="8"/>
        <v>272.366669</v>
      </c>
      <c r="P20" s="31">
        <f t="shared" si="9"/>
        <v>-119.46667500000001</v>
      </c>
      <c r="Q20" s="31">
        <f t="shared" si="10"/>
        <v>119.46667500000001</v>
      </c>
      <c r="R20" s="32">
        <f t="shared" si="11"/>
        <v>0.78133865067385166</v>
      </c>
    </row>
    <row r="21" spans="2:18" x14ac:dyDescent="0.35">
      <c r="B21" s="5">
        <v>42278</v>
      </c>
      <c r="C21" s="2">
        <v>164.633331</v>
      </c>
      <c r="E21" s="30">
        <f t="shared" si="0"/>
        <v>152.89999399999999</v>
      </c>
      <c r="F21" s="31">
        <f t="shared" si="1"/>
        <v>11.733337000000006</v>
      </c>
      <c r="G21" s="31">
        <f t="shared" si="2"/>
        <v>11.733337000000006</v>
      </c>
      <c r="H21" s="32">
        <f t="shared" si="3"/>
        <v>7.1269511032368088E-2</v>
      </c>
      <c r="J21" s="30">
        <f t="shared" si="4"/>
        <v>146.26664799999998</v>
      </c>
      <c r="K21" s="31">
        <f t="shared" si="5"/>
        <v>18.366683000000023</v>
      </c>
      <c r="L21" s="31">
        <f t="shared" si="6"/>
        <v>18.366683000000023</v>
      </c>
      <c r="M21" s="32">
        <f t="shared" si="7"/>
        <v>0.11156114553741261</v>
      </c>
      <c r="O21" s="30">
        <f t="shared" si="8"/>
        <v>270.10000600000001</v>
      </c>
      <c r="P21" s="31">
        <f t="shared" si="9"/>
        <v>-105.46667500000001</v>
      </c>
      <c r="Q21" s="31">
        <f t="shared" si="10"/>
        <v>105.46667500000001</v>
      </c>
      <c r="R21" s="32">
        <f t="shared" si="11"/>
        <v>0.64061556890931159</v>
      </c>
    </row>
    <row r="22" spans="2:18" x14ac:dyDescent="0.35">
      <c r="B22" s="5">
        <v>42309</v>
      </c>
      <c r="C22" s="2">
        <v>156.10000600000001</v>
      </c>
      <c r="E22" s="30">
        <f t="shared" si="0"/>
        <v>164.633331</v>
      </c>
      <c r="F22" s="31">
        <f t="shared" si="1"/>
        <v>-8.5333249999999907</v>
      </c>
      <c r="G22" s="31">
        <f t="shared" si="2"/>
        <v>8.5333249999999907</v>
      </c>
      <c r="H22" s="32">
        <f t="shared" si="3"/>
        <v>5.4665757027581349E-2</v>
      </c>
      <c r="J22" s="30">
        <f t="shared" si="4"/>
        <v>176.366668</v>
      </c>
      <c r="K22" s="31">
        <f t="shared" si="5"/>
        <v>-20.266661999999997</v>
      </c>
      <c r="L22" s="31">
        <f t="shared" si="6"/>
        <v>20.266661999999997</v>
      </c>
      <c r="M22" s="32">
        <f t="shared" si="7"/>
        <v>0.12983126983351939</v>
      </c>
      <c r="O22" s="30">
        <f t="shared" si="8"/>
        <v>252.933334</v>
      </c>
      <c r="P22" s="31">
        <f t="shared" si="9"/>
        <v>-96.833327999999995</v>
      </c>
      <c r="Q22" s="31">
        <f t="shared" si="10"/>
        <v>96.833327999999995</v>
      </c>
      <c r="R22" s="32">
        <f t="shared" si="11"/>
        <v>0.62032879101875238</v>
      </c>
    </row>
    <row r="23" spans="2:18" x14ac:dyDescent="0.35">
      <c r="B23" s="5">
        <v>42339</v>
      </c>
      <c r="C23" s="2">
        <v>161.16667200000001</v>
      </c>
      <c r="E23" s="30">
        <f t="shared" si="0"/>
        <v>156.10000600000001</v>
      </c>
      <c r="F23" s="31">
        <f t="shared" si="1"/>
        <v>5.0666659999999979</v>
      </c>
      <c r="G23" s="31">
        <f t="shared" si="2"/>
        <v>5.0666659999999979</v>
      </c>
      <c r="H23" s="32">
        <f t="shared" si="3"/>
        <v>3.1437430190281508E-2</v>
      </c>
      <c r="J23" s="30">
        <f t="shared" si="4"/>
        <v>147.56668100000002</v>
      </c>
      <c r="K23" s="31">
        <f t="shared" si="5"/>
        <v>13.599990999999989</v>
      </c>
      <c r="L23" s="31">
        <f t="shared" si="6"/>
        <v>13.599990999999989</v>
      </c>
      <c r="M23" s="32">
        <f t="shared" si="7"/>
        <v>8.4384636297509377E-2</v>
      </c>
      <c r="O23" s="30">
        <f t="shared" si="8"/>
        <v>227.566666</v>
      </c>
      <c r="P23" s="31">
        <f t="shared" si="9"/>
        <v>-66.399993999999992</v>
      </c>
      <c r="Q23" s="31">
        <f t="shared" si="10"/>
        <v>66.399993999999992</v>
      </c>
      <c r="R23" s="32">
        <f t="shared" si="11"/>
        <v>0.41199581263302371</v>
      </c>
    </row>
    <row r="24" spans="2:18" x14ac:dyDescent="0.35">
      <c r="B24" s="5">
        <v>42370</v>
      </c>
      <c r="C24" s="2">
        <v>150.83332799999999</v>
      </c>
      <c r="E24" s="30">
        <f t="shared" si="0"/>
        <v>161.16667200000001</v>
      </c>
      <c r="F24" s="31">
        <f t="shared" si="1"/>
        <v>-10.333344000000011</v>
      </c>
      <c r="G24" s="31">
        <f t="shared" si="2"/>
        <v>10.333344000000011</v>
      </c>
      <c r="H24" s="32">
        <f t="shared" si="3"/>
        <v>6.8508360433444868E-2</v>
      </c>
      <c r="J24" s="30">
        <f t="shared" si="4"/>
        <v>166.233338</v>
      </c>
      <c r="K24" s="31">
        <f t="shared" si="5"/>
        <v>-15.400010000000009</v>
      </c>
      <c r="L24" s="31">
        <f t="shared" si="6"/>
        <v>15.400010000000009</v>
      </c>
      <c r="M24" s="32">
        <f t="shared" si="7"/>
        <v>0.10209951742230344</v>
      </c>
      <c r="O24" s="30">
        <f t="shared" si="8"/>
        <v>234.23333700000001</v>
      </c>
      <c r="P24" s="31">
        <f t="shared" si="9"/>
        <v>-83.400009000000011</v>
      </c>
      <c r="Q24" s="31">
        <f t="shared" si="10"/>
        <v>83.400009000000011</v>
      </c>
      <c r="R24" s="32">
        <f t="shared" si="11"/>
        <v>0.55292825601514284</v>
      </c>
    </row>
    <row r="25" spans="2:18" x14ac:dyDescent="0.35">
      <c r="B25" s="5">
        <v>42401</v>
      </c>
      <c r="C25" s="2">
        <v>129.39999399999999</v>
      </c>
      <c r="E25" s="30">
        <f t="shared" si="0"/>
        <v>150.83332799999999</v>
      </c>
      <c r="F25" s="31">
        <f t="shared" si="1"/>
        <v>-21.433334000000002</v>
      </c>
      <c r="G25" s="31">
        <f t="shared" si="2"/>
        <v>21.433334000000002</v>
      </c>
      <c r="H25" s="32">
        <f t="shared" si="3"/>
        <v>0.16563628279611825</v>
      </c>
      <c r="J25" s="30">
        <f t="shared" si="4"/>
        <v>140.49998399999998</v>
      </c>
      <c r="K25" s="31">
        <f t="shared" si="5"/>
        <v>-11.099989999999991</v>
      </c>
      <c r="L25" s="31">
        <f t="shared" si="6"/>
        <v>11.099989999999991</v>
      </c>
      <c r="M25" s="32">
        <f t="shared" si="7"/>
        <v>8.578045220002091E-2</v>
      </c>
      <c r="O25" s="30">
        <f t="shared" si="8"/>
        <v>216.5</v>
      </c>
      <c r="P25" s="31">
        <f t="shared" si="9"/>
        <v>-87.100006000000008</v>
      </c>
      <c r="Q25" s="31">
        <f t="shared" si="10"/>
        <v>87.100006000000008</v>
      </c>
      <c r="R25" s="32">
        <f t="shared" si="11"/>
        <v>0.673106723637097</v>
      </c>
    </row>
    <row r="26" spans="2:18" x14ac:dyDescent="0.35">
      <c r="B26" s="5">
        <v>42430</v>
      </c>
      <c r="C26" s="2">
        <v>142.73333700000001</v>
      </c>
      <c r="E26" s="30">
        <f t="shared" si="0"/>
        <v>129.39999399999999</v>
      </c>
      <c r="F26" s="31">
        <f t="shared" si="1"/>
        <v>13.333343000000013</v>
      </c>
      <c r="G26" s="31">
        <f t="shared" si="2"/>
        <v>13.333343000000013</v>
      </c>
      <c r="H26" s="32">
        <f t="shared" si="3"/>
        <v>9.3414357712382309E-2</v>
      </c>
      <c r="J26" s="30">
        <f t="shared" si="4"/>
        <v>107.96665999999999</v>
      </c>
      <c r="K26" s="31">
        <f t="shared" si="5"/>
        <v>34.766677000000016</v>
      </c>
      <c r="L26" s="31">
        <f t="shared" si="6"/>
        <v>34.766677000000016</v>
      </c>
      <c r="M26" s="32">
        <f t="shared" si="7"/>
        <v>0.24357783353723464</v>
      </c>
      <c r="O26" s="30">
        <f t="shared" si="8"/>
        <v>204.23333700000001</v>
      </c>
      <c r="P26" s="31">
        <f t="shared" si="9"/>
        <v>-61.5</v>
      </c>
      <c r="Q26" s="31">
        <f t="shared" si="10"/>
        <v>61.5</v>
      </c>
      <c r="R26" s="32">
        <f t="shared" si="11"/>
        <v>0.43087341256513884</v>
      </c>
    </row>
    <row r="27" spans="2:18" x14ac:dyDescent="0.35">
      <c r="B27" s="5">
        <v>42461</v>
      </c>
      <c r="C27" s="2">
        <v>144.83332799999999</v>
      </c>
      <c r="E27" s="30">
        <f t="shared" si="0"/>
        <v>142.73333700000001</v>
      </c>
      <c r="F27" s="31">
        <f t="shared" si="1"/>
        <v>2.0999909999999886</v>
      </c>
      <c r="G27" s="31">
        <f t="shared" si="2"/>
        <v>2.0999909999999886</v>
      </c>
      <c r="H27" s="32">
        <f t="shared" si="3"/>
        <v>1.4499363019539182E-2</v>
      </c>
      <c r="J27" s="30">
        <f t="shared" si="4"/>
        <v>156.06668000000002</v>
      </c>
      <c r="K27" s="31">
        <f t="shared" si="5"/>
        <v>-11.233352000000025</v>
      </c>
      <c r="L27" s="31">
        <f t="shared" si="6"/>
        <v>11.233352000000025</v>
      </c>
      <c r="M27" s="32">
        <f t="shared" si="7"/>
        <v>7.7560546009134201E-2</v>
      </c>
      <c r="O27" s="30">
        <f t="shared" si="8"/>
        <v>202.66667200000001</v>
      </c>
      <c r="P27" s="31">
        <f t="shared" si="9"/>
        <v>-57.833344000000011</v>
      </c>
      <c r="Q27" s="31">
        <f t="shared" si="10"/>
        <v>57.833344000000011</v>
      </c>
      <c r="R27" s="32">
        <f t="shared" si="11"/>
        <v>0.39930963956030902</v>
      </c>
    </row>
    <row r="28" spans="2:18" x14ac:dyDescent="0.35">
      <c r="B28" s="5">
        <v>42491</v>
      </c>
      <c r="C28" s="2">
        <v>140.5</v>
      </c>
      <c r="E28" s="30">
        <f t="shared" si="0"/>
        <v>144.83332799999999</v>
      </c>
      <c r="F28" s="31">
        <f t="shared" si="1"/>
        <v>-4.3333279999999945</v>
      </c>
      <c r="G28" s="31">
        <f t="shared" si="2"/>
        <v>4.3333279999999945</v>
      </c>
      <c r="H28" s="32">
        <f t="shared" si="3"/>
        <v>3.0842192170818468E-2</v>
      </c>
      <c r="J28" s="30">
        <f t="shared" si="4"/>
        <v>146.93331899999998</v>
      </c>
      <c r="K28" s="31">
        <f t="shared" si="5"/>
        <v>-6.4333189999999831</v>
      </c>
      <c r="L28" s="31">
        <f t="shared" si="6"/>
        <v>6.4333189999999831</v>
      </c>
      <c r="M28" s="32">
        <f t="shared" si="7"/>
        <v>4.5788747330960736E-2</v>
      </c>
      <c r="O28" s="30">
        <f t="shared" si="8"/>
        <v>219.89999399999999</v>
      </c>
      <c r="P28" s="31">
        <f t="shared" si="9"/>
        <v>-79.399993999999992</v>
      </c>
      <c r="Q28" s="31">
        <f t="shared" si="10"/>
        <v>79.399993999999992</v>
      </c>
      <c r="R28" s="32">
        <f t="shared" si="11"/>
        <v>0.56512451245551598</v>
      </c>
    </row>
    <row r="29" spans="2:18" x14ac:dyDescent="0.35">
      <c r="B29" s="5">
        <v>42522</v>
      </c>
      <c r="C29" s="2">
        <v>144.199997</v>
      </c>
      <c r="E29" s="30">
        <f t="shared" si="0"/>
        <v>140.5</v>
      </c>
      <c r="F29" s="31">
        <f t="shared" si="1"/>
        <v>3.6999969999999962</v>
      </c>
      <c r="G29" s="31">
        <f t="shared" si="2"/>
        <v>3.6999969999999962</v>
      </c>
      <c r="H29" s="32">
        <f t="shared" si="3"/>
        <v>2.5658786941583613E-2</v>
      </c>
      <c r="J29" s="30">
        <f t="shared" si="4"/>
        <v>136.16667200000001</v>
      </c>
      <c r="K29" s="31">
        <f t="shared" si="5"/>
        <v>8.0333249999999907</v>
      </c>
      <c r="L29" s="31">
        <f t="shared" si="6"/>
        <v>8.0333249999999907</v>
      </c>
      <c r="M29" s="32">
        <f t="shared" si="7"/>
        <v>5.5709605874679671E-2</v>
      </c>
      <c r="O29" s="30">
        <f t="shared" si="8"/>
        <v>206.39999399999999</v>
      </c>
      <c r="P29" s="31">
        <f t="shared" si="9"/>
        <v>-62.199996999999996</v>
      </c>
      <c r="Q29" s="31">
        <f t="shared" si="10"/>
        <v>62.199996999999996</v>
      </c>
      <c r="R29" s="32">
        <f t="shared" si="11"/>
        <v>0.43134534184491002</v>
      </c>
    </row>
    <row r="30" spans="2:18" x14ac:dyDescent="0.35">
      <c r="B30" s="5">
        <v>42552</v>
      </c>
      <c r="C30" s="2">
        <v>146.73333700000001</v>
      </c>
      <c r="E30" s="30">
        <f t="shared" si="0"/>
        <v>144.199997</v>
      </c>
      <c r="F30" s="31">
        <f t="shared" si="1"/>
        <v>2.5333400000000097</v>
      </c>
      <c r="G30" s="31">
        <f t="shared" si="2"/>
        <v>2.5333400000000097</v>
      </c>
      <c r="H30" s="32">
        <f t="shared" si="3"/>
        <v>1.7264924602648474E-2</v>
      </c>
      <c r="J30" s="30">
        <f t="shared" si="4"/>
        <v>147.89999399999999</v>
      </c>
      <c r="K30" s="31">
        <f t="shared" si="5"/>
        <v>-1.1666569999999865</v>
      </c>
      <c r="L30" s="31">
        <f t="shared" si="6"/>
        <v>1.1666569999999865</v>
      </c>
      <c r="M30" s="32">
        <f t="shared" si="7"/>
        <v>7.9508653169932785E-3</v>
      </c>
      <c r="O30" s="30">
        <f t="shared" si="8"/>
        <v>181.800003</v>
      </c>
      <c r="P30" s="31">
        <f t="shared" si="9"/>
        <v>-35.066665999999998</v>
      </c>
      <c r="Q30" s="31">
        <f t="shared" si="10"/>
        <v>35.066665999999998</v>
      </c>
      <c r="R30" s="32">
        <f t="shared" si="11"/>
        <v>0.23898227026623128</v>
      </c>
    </row>
    <row r="31" spans="2:18" x14ac:dyDescent="0.35">
      <c r="B31" s="5">
        <v>42583</v>
      </c>
      <c r="C31" s="2">
        <v>157.53334000000001</v>
      </c>
      <c r="E31" s="30">
        <f t="shared" si="0"/>
        <v>146.73333700000001</v>
      </c>
      <c r="F31" s="31">
        <f t="shared" si="1"/>
        <v>10.800003000000004</v>
      </c>
      <c r="G31" s="31">
        <f t="shared" si="2"/>
        <v>10.800003000000004</v>
      </c>
      <c r="H31" s="32">
        <f t="shared" si="3"/>
        <v>6.8556935312867759E-2</v>
      </c>
      <c r="J31" s="30">
        <f t="shared" si="4"/>
        <v>149.26667700000002</v>
      </c>
      <c r="K31" s="31">
        <f t="shared" si="5"/>
        <v>8.2666629999999941</v>
      </c>
      <c r="L31" s="31">
        <f t="shared" si="6"/>
        <v>8.2666629999999941</v>
      </c>
      <c r="M31" s="32">
        <f t="shared" si="7"/>
        <v>5.2475641029384595E-2</v>
      </c>
      <c r="O31" s="30">
        <f t="shared" si="8"/>
        <v>159.53334000000001</v>
      </c>
      <c r="P31" s="31">
        <f t="shared" si="9"/>
        <v>-2</v>
      </c>
      <c r="Q31" s="31">
        <f t="shared" si="10"/>
        <v>2</v>
      </c>
      <c r="R31" s="32">
        <f t="shared" si="11"/>
        <v>1.269572523505183E-2</v>
      </c>
    </row>
    <row r="32" spans="2:18" x14ac:dyDescent="0.35">
      <c r="B32" s="5">
        <v>42614</v>
      </c>
      <c r="C32" s="2">
        <v>171.10000600000001</v>
      </c>
      <c r="E32" s="30">
        <f t="shared" si="0"/>
        <v>157.53334000000001</v>
      </c>
      <c r="F32" s="31">
        <f t="shared" si="1"/>
        <v>13.566665999999998</v>
      </c>
      <c r="G32" s="31">
        <f t="shared" si="2"/>
        <v>13.566665999999998</v>
      </c>
      <c r="H32" s="32">
        <f t="shared" si="3"/>
        <v>7.9290856366188545E-2</v>
      </c>
      <c r="J32" s="30">
        <f t="shared" si="4"/>
        <v>168.33334300000001</v>
      </c>
      <c r="K32" s="31">
        <f t="shared" si="5"/>
        <v>2.7666629999999941</v>
      </c>
      <c r="L32" s="31">
        <f t="shared" si="6"/>
        <v>2.7666629999999941</v>
      </c>
      <c r="M32" s="32">
        <f t="shared" si="7"/>
        <v>1.6169859164119456E-2</v>
      </c>
      <c r="O32" s="30">
        <f t="shared" si="8"/>
        <v>152.89999399999999</v>
      </c>
      <c r="P32" s="31">
        <f t="shared" si="9"/>
        <v>18.200012000000015</v>
      </c>
      <c r="Q32" s="31">
        <f t="shared" si="10"/>
        <v>18.200012000000015</v>
      </c>
      <c r="R32" s="32">
        <f t="shared" si="11"/>
        <v>0.10637060994609208</v>
      </c>
    </row>
    <row r="33" spans="2:18" x14ac:dyDescent="0.35">
      <c r="B33" s="5">
        <v>42644</v>
      </c>
      <c r="C33" s="2">
        <v>191.26666299999999</v>
      </c>
      <c r="E33" s="30">
        <f t="shared" si="0"/>
        <v>171.10000600000001</v>
      </c>
      <c r="F33" s="31">
        <f t="shared" si="1"/>
        <v>20.166656999999987</v>
      </c>
      <c r="G33" s="31">
        <f t="shared" si="2"/>
        <v>20.166656999999987</v>
      </c>
      <c r="H33" s="32">
        <f t="shared" si="3"/>
        <v>0.10543738612724156</v>
      </c>
      <c r="J33" s="30">
        <f t="shared" si="4"/>
        <v>184.66667200000001</v>
      </c>
      <c r="K33" s="31">
        <f t="shared" si="5"/>
        <v>6.5999909999999886</v>
      </c>
      <c r="L33" s="31">
        <f t="shared" si="6"/>
        <v>6.5999909999999886</v>
      </c>
      <c r="M33" s="32">
        <f t="shared" si="7"/>
        <v>3.4506750400094495E-2</v>
      </c>
      <c r="O33" s="30">
        <f t="shared" si="8"/>
        <v>164.633331</v>
      </c>
      <c r="P33" s="31">
        <f t="shared" si="9"/>
        <v>26.633331999999996</v>
      </c>
      <c r="Q33" s="31">
        <f t="shared" si="10"/>
        <v>26.633331999999996</v>
      </c>
      <c r="R33" s="32">
        <f t="shared" si="11"/>
        <v>0.13924712013195942</v>
      </c>
    </row>
    <row r="34" spans="2:18" x14ac:dyDescent="0.35">
      <c r="B34" s="5">
        <v>42675</v>
      </c>
      <c r="C34" s="2">
        <v>192.60000600000001</v>
      </c>
      <c r="E34" s="30">
        <f t="shared" si="0"/>
        <v>191.26666299999999</v>
      </c>
      <c r="F34" s="31">
        <f t="shared" si="1"/>
        <v>1.3333430000000135</v>
      </c>
      <c r="G34" s="31">
        <f t="shared" si="2"/>
        <v>1.3333430000000135</v>
      </c>
      <c r="H34" s="32">
        <f t="shared" si="3"/>
        <v>6.9228606358403407E-3</v>
      </c>
      <c r="J34" s="30">
        <f t="shared" si="4"/>
        <v>211.43331999999998</v>
      </c>
      <c r="K34" s="31">
        <f t="shared" si="5"/>
        <v>-18.833313999999973</v>
      </c>
      <c r="L34" s="31">
        <f t="shared" si="6"/>
        <v>18.833313999999973</v>
      </c>
      <c r="M34" s="32">
        <f t="shared" si="7"/>
        <v>9.7784597161435047E-2</v>
      </c>
      <c r="O34" s="30">
        <f t="shared" si="8"/>
        <v>156.10000600000001</v>
      </c>
      <c r="P34" s="31">
        <f t="shared" si="9"/>
        <v>36.5</v>
      </c>
      <c r="Q34" s="31">
        <f t="shared" si="10"/>
        <v>36.5</v>
      </c>
      <c r="R34" s="32">
        <f t="shared" si="11"/>
        <v>0.18951193594459181</v>
      </c>
    </row>
    <row r="35" spans="2:18" x14ac:dyDescent="0.35">
      <c r="B35" s="5">
        <v>42705</v>
      </c>
      <c r="C35" s="2">
        <v>191.35000600000001</v>
      </c>
      <c r="E35" s="30">
        <f t="shared" si="0"/>
        <v>192.60000600000001</v>
      </c>
      <c r="F35" s="31">
        <f t="shared" si="1"/>
        <v>-1.25</v>
      </c>
      <c r="G35" s="31">
        <f t="shared" si="2"/>
        <v>1.25</v>
      </c>
      <c r="H35" s="32">
        <f t="shared" si="3"/>
        <v>6.5325318045717749E-3</v>
      </c>
      <c r="J35" s="30">
        <f t="shared" si="4"/>
        <v>193.93334900000002</v>
      </c>
      <c r="K35" s="31">
        <f t="shared" si="5"/>
        <v>-2.5833430000000135</v>
      </c>
      <c r="L35" s="31">
        <f t="shared" si="6"/>
        <v>2.5833430000000135</v>
      </c>
      <c r="M35" s="32">
        <f t="shared" si="7"/>
        <v>1.350061624769436E-2</v>
      </c>
      <c r="O35" s="30">
        <f t="shared" si="8"/>
        <v>161.16667200000001</v>
      </c>
      <c r="P35" s="31">
        <f t="shared" si="9"/>
        <v>30.183334000000002</v>
      </c>
      <c r="Q35" s="31">
        <f t="shared" si="10"/>
        <v>30.183334000000002</v>
      </c>
      <c r="R35" s="32">
        <f t="shared" si="11"/>
        <v>0.15773887145841009</v>
      </c>
    </row>
    <row r="36" spans="2:18" x14ac:dyDescent="0.35">
      <c r="B36" s="5">
        <v>42736</v>
      </c>
      <c r="C36" s="2">
        <v>202.550003</v>
      </c>
      <c r="E36" s="30">
        <f t="shared" si="0"/>
        <v>191.35000600000001</v>
      </c>
      <c r="F36" s="31">
        <f t="shared" si="1"/>
        <v>11.199996999999996</v>
      </c>
      <c r="G36" s="31">
        <f t="shared" si="2"/>
        <v>11.199996999999996</v>
      </c>
      <c r="H36" s="32">
        <f t="shared" si="3"/>
        <v>5.5294973261491367E-2</v>
      </c>
      <c r="J36" s="30">
        <f t="shared" si="4"/>
        <v>190.10000600000001</v>
      </c>
      <c r="K36" s="31">
        <f t="shared" si="5"/>
        <v>12.449996999999996</v>
      </c>
      <c r="L36" s="31">
        <f t="shared" si="6"/>
        <v>12.449996999999996</v>
      </c>
      <c r="M36" s="32">
        <f t="shared" si="7"/>
        <v>6.14662888945995E-2</v>
      </c>
      <c r="O36" s="30">
        <f t="shared" si="8"/>
        <v>150.83332799999999</v>
      </c>
      <c r="P36" s="31">
        <f t="shared" si="9"/>
        <v>51.716675000000009</v>
      </c>
      <c r="Q36" s="31">
        <f t="shared" si="10"/>
        <v>51.716675000000009</v>
      </c>
      <c r="R36" s="32">
        <f t="shared" si="11"/>
        <v>0.25532793993589825</v>
      </c>
    </row>
    <row r="37" spans="2:18" x14ac:dyDescent="0.35">
      <c r="B37" s="5">
        <v>42767</v>
      </c>
      <c r="C37" s="2">
        <v>193.550003</v>
      </c>
      <c r="E37" s="30">
        <f t="shared" si="0"/>
        <v>202.550003</v>
      </c>
      <c r="F37" s="31">
        <f t="shared" si="1"/>
        <v>-9</v>
      </c>
      <c r="G37" s="31">
        <f t="shared" si="2"/>
        <v>9</v>
      </c>
      <c r="H37" s="32">
        <f t="shared" si="3"/>
        <v>4.6499611782491165E-2</v>
      </c>
      <c r="J37" s="30">
        <f t="shared" si="4"/>
        <v>213.75</v>
      </c>
      <c r="K37" s="31">
        <f t="shared" si="5"/>
        <v>-20.199996999999996</v>
      </c>
      <c r="L37" s="31">
        <f t="shared" si="6"/>
        <v>20.199996999999996</v>
      </c>
      <c r="M37" s="32">
        <f t="shared" si="7"/>
        <v>0.1043657798341651</v>
      </c>
      <c r="O37" s="30">
        <f t="shared" si="8"/>
        <v>129.39999399999999</v>
      </c>
      <c r="P37" s="31">
        <f t="shared" si="9"/>
        <v>64.150009000000011</v>
      </c>
      <c r="Q37" s="31">
        <f t="shared" si="10"/>
        <v>64.150009000000011</v>
      </c>
      <c r="R37" s="32">
        <f t="shared" si="11"/>
        <v>0.33143894603814605</v>
      </c>
    </row>
    <row r="38" spans="2:18" x14ac:dyDescent="0.35">
      <c r="B38" s="5">
        <v>42795</v>
      </c>
      <c r="C38" s="2">
        <v>185</v>
      </c>
      <c r="E38" s="30">
        <f t="shared" si="0"/>
        <v>193.550003</v>
      </c>
      <c r="F38" s="31">
        <f t="shared" si="1"/>
        <v>-8.5500030000000038</v>
      </c>
      <c r="G38" s="31">
        <f t="shared" si="2"/>
        <v>8.5500030000000038</v>
      </c>
      <c r="H38" s="32">
        <f t="shared" si="3"/>
        <v>4.6216232432432454E-2</v>
      </c>
      <c r="J38" s="30">
        <f t="shared" si="4"/>
        <v>184.550003</v>
      </c>
      <c r="K38" s="31">
        <f t="shared" si="5"/>
        <v>0.44999699999999621</v>
      </c>
      <c r="L38" s="31">
        <f t="shared" si="6"/>
        <v>0.44999699999999621</v>
      </c>
      <c r="M38" s="32">
        <f t="shared" si="7"/>
        <v>2.4324162162161957E-3</v>
      </c>
      <c r="O38" s="30">
        <f t="shared" si="8"/>
        <v>142.73333700000001</v>
      </c>
      <c r="P38" s="31">
        <f t="shared" si="9"/>
        <v>42.266662999999994</v>
      </c>
      <c r="Q38" s="31">
        <f t="shared" si="10"/>
        <v>42.266662999999994</v>
      </c>
      <c r="R38" s="32">
        <f t="shared" si="11"/>
        <v>0.22846844864864863</v>
      </c>
    </row>
    <row r="39" spans="2:18" x14ac:dyDescent="0.35">
      <c r="B39" s="5">
        <v>42826</v>
      </c>
      <c r="C39" s="2">
        <v>186.550003</v>
      </c>
      <c r="E39" s="30">
        <f t="shared" si="0"/>
        <v>185</v>
      </c>
      <c r="F39" s="31">
        <f t="shared" si="1"/>
        <v>1.5500030000000038</v>
      </c>
      <c r="G39" s="31">
        <f t="shared" si="2"/>
        <v>1.5500030000000038</v>
      </c>
      <c r="H39" s="32">
        <f t="shared" si="3"/>
        <v>8.3087803541874172E-3</v>
      </c>
      <c r="J39" s="30">
        <f t="shared" si="4"/>
        <v>176.449997</v>
      </c>
      <c r="K39" s="31">
        <f t="shared" si="5"/>
        <v>10.100006000000008</v>
      </c>
      <c r="L39" s="31">
        <f t="shared" si="6"/>
        <v>10.100006000000008</v>
      </c>
      <c r="M39" s="32">
        <f t="shared" si="7"/>
        <v>5.4141012262540714E-2</v>
      </c>
      <c r="O39" s="30">
        <f t="shared" si="8"/>
        <v>144.83332799999999</v>
      </c>
      <c r="P39" s="31">
        <f t="shared" si="9"/>
        <v>41.716675000000009</v>
      </c>
      <c r="Q39" s="31">
        <f t="shared" si="10"/>
        <v>41.716675000000009</v>
      </c>
      <c r="R39" s="32">
        <f t="shared" si="11"/>
        <v>0.22362194762334048</v>
      </c>
    </row>
    <row r="40" spans="2:18" x14ac:dyDescent="0.35">
      <c r="B40" s="5">
        <v>42856</v>
      </c>
      <c r="C40" s="2">
        <v>177</v>
      </c>
      <c r="E40" s="30">
        <f t="shared" si="0"/>
        <v>186.550003</v>
      </c>
      <c r="F40" s="31">
        <f t="shared" si="1"/>
        <v>-9.5500030000000038</v>
      </c>
      <c r="G40" s="31">
        <f t="shared" si="2"/>
        <v>9.5500030000000038</v>
      </c>
      <c r="H40" s="32">
        <f t="shared" si="3"/>
        <v>5.3954819209039571E-2</v>
      </c>
      <c r="J40" s="30">
        <f t="shared" si="4"/>
        <v>188.10000600000001</v>
      </c>
      <c r="K40" s="31">
        <f t="shared" si="5"/>
        <v>-11.100006000000008</v>
      </c>
      <c r="L40" s="31">
        <f t="shared" si="6"/>
        <v>11.100006000000008</v>
      </c>
      <c r="M40" s="32">
        <f t="shared" si="7"/>
        <v>6.2711898305084793E-2</v>
      </c>
      <c r="O40" s="30">
        <f t="shared" si="8"/>
        <v>140.5</v>
      </c>
      <c r="P40" s="31">
        <f t="shared" si="9"/>
        <v>36.5</v>
      </c>
      <c r="Q40" s="31">
        <f t="shared" si="10"/>
        <v>36.5</v>
      </c>
      <c r="R40" s="32">
        <f t="shared" si="11"/>
        <v>0.20621468926553671</v>
      </c>
    </row>
    <row r="41" spans="2:18" x14ac:dyDescent="0.35">
      <c r="B41" s="5">
        <v>42887</v>
      </c>
      <c r="C41" s="2">
        <v>157.300003</v>
      </c>
      <c r="E41" s="30">
        <f t="shared" si="0"/>
        <v>177</v>
      </c>
      <c r="F41" s="31">
        <f t="shared" si="1"/>
        <v>-19.699996999999996</v>
      </c>
      <c r="G41" s="31">
        <f t="shared" si="2"/>
        <v>19.699996999999996</v>
      </c>
      <c r="H41" s="32">
        <f t="shared" si="3"/>
        <v>0.12523837650530747</v>
      </c>
      <c r="J41" s="30">
        <f t="shared" si="4"/>
        <v>167.449997</v>
      </c>
      <c r="K41" s="31">
        <f t="shared" si="5"/>
        <v>-10.149993999999992</v>
      </c>
      <c r="L41" s="31">
        <f t="shared" si="6"/>
        <v>10.149993999999992</v>
      </c>
      <c r="M41" s="32">
        <f t="shared" si="7"/>
        <v>6.4526343333890415E-2</v>
      </c>
      <c r="O41" s="30">
        <f t="shared" si="8"/>
        <v>144.199997</v>
      </c>
      <c r="P41" s="31">
        <f t="shared" si="9"/>
        <v>13.100006000000008</v>
      </c>
      <c r="Q41" s="31">
        <f t="shared" si="10"/>
        <v>13.100006000000008</v>
      </c>
      <c r="R41" s="32">
        <f t="shared" si="11"/>
        <v>8.3280392562993188E-2</v>
      </c>
    </row>
    <row r="42" spans="2:18" x14ac:dyDescent="0.35">
      <c r="B42" s="5">
        <v>42917</v>
      </c>
      <c r="C42" s="2">
        <v>169.39999399999999</v>
      </c>
      <c r="E42" s="30">
        <f t="shared" si="0"/>
        <v>157.300003</v>
      </c>
      <c r="F42" s="31">
        <f t="shared" si="1"/>
        <v>12.099990999999989</v>
      </c>
      <c r="G42" s="31">
        <f t="shared" si="2"/>
        <v>12.099990999999989</v>
      </c>
      <c r="H42" s="32">
        <f t="shared" si="3"/>
        <v>7.1428520829817668E-2</v>
      </c>
      <c r="J42" s="30">
        <f t="shared" si="4"/>
        <v>137.60000600000001</v>
      </c>
      <c r="K42" s="31">
        <f t="shared" si="5"/>
        <v>31.799987999999985</v>
      </c>
      <c r="L42" s="31">
        <f t="shared" si="6"/>
        <v>31.799987999999985</v>
      </c>
      <c r="M42" s="32">
        <f t="shared" si="7"/>
        <v>0.18772130535022324</v>
      </c>
      <c r="O42" s="30">
        <f t="shared" si="8"/>
        <v>146.73333700000001</v>
      </c>
      <c r="P42" s="31">
        <f t="shared" si="9"/>
        <v>22.666656999999987</v>
      </c>
      <c r="Q42" s="31">
        <f t="shared" si="10"/>
        <v>22.666656999999987</v>
      </c>
      <c r="R42" s="32">
        <f t="shared" si="11"/>
        <v>0.13380553602617004</v>
      </c>
    </row>
    <row r="43" spans="2:18" x14ac:dyDescent="0.35">
      <c r="B43" s="5">
        <v>42948</v>
      </c>
      <c r="C43" s="2">
        <v>156.949997</v>
      </c>
      <c r="E43" s="30">
        <f t="shared" si="0"/>
        <v>169.39999399999999</v>
      </c>
      <c r="F43" s="31">
        <f t="shared" si="1"/>
        <v>-12.449996999999996</v>
      </c>
      <c r="G43" s="31">
        <f t="shared" si="2"/>
        <v>12.449996999999996</v>
      </c>
      <c r="H43" s="32">
        <f t="shared" si="3"/>
        <v>7.9324608078839259E-2</v>
      </c>
      <c r="J43" s="30">
        <f t="shared" si="4"/>
        <v>181.49998499999998</v>
      </c>
      <c r="K43" s="31">
        <f t="shared" si="5"/>
        <v>-24.549987999999985</v>
      </c>
      <c r="L43" s="31">
        <f t="shared" si="6"/>
        <v>24.549987999999985</v>
      </c>
      <c r="M43" s="32">
        <f t="shared" si="7"/>
        <v>0.15641916832913341</v>
      </c>
      <c r="O43" s="30">
        <f t="shared" si="8"/>
        <v>157.53334000000001</v>
      </c>
      <c r="P43" s="31">
        <f t="shared" si="9"/>
        <v>-0.58334300000001349</v>
      </c>
      <c r="Q43" s="31">
        <f t="shared" si="10"/>
        <v>0.58334300000001349</v>
      </c>
      <c r="R43" s="32">
        <f t="shared" si="11"/>
        <v>3.716744257089814E-3</v>
      </c>
    </row>
    <row r="44" spans="2:18" x14ac:dyDescent="0.35">
      <c r="B44" s="5">
        <v>42979</v>
      </c>
      <c r="C44" s="2">
        <v>170.949997</v>
      </c>
      <c r="E44" s="30">
        <f t="shared" si="0"/>
        <v>156.949997</v>
      </c>
      <c r="F44" s="31">
        <f t="shared" si="1"/>
        <v>14</v>
      </c>
      <c r="G44" s="31">
        <f t="shared" si="2"/>
        <v>14</v>
      </c>
      <c r="H44" s="32">
        <f t="shared" si="3"/>
        <v>8.1895292457946051E-2</v>
      </c>
      <c r="J44" s="30">
        <f t="shared" si="4"/>
        <v>144.5</v>
      </c>
      <c r="K44" s="31">
        <f t="shared" si="5"/>
        <v>26.449996999999996</v>
      </c>
      <c r="L44" s="31">
        <f t="shared" si="6"/>
        <v>26.449996999999996</v>
      </c>
      <c r="M44" s="32">
        <f t="shared" si="7"/>
        <v>0.15472358855905682</v>
      </c>
      <c r="O44" s="30">
        <f t="shared" si="8"/>
        <v>171.10000600000001</v>
      </c>
      <c r="P44" s="31">
        <f t="shared" si="9"/>
        <v>-0.15000900000001138</v>
      </c>
      <c r="Q44" s="31">
        <f t="shared" si="10"/>
        <v>0.15000900000001138</v>
      </c>
      <c r="R44" s="32">
        <f t="shared" si="11"/>
        <v>8.7750220902321156E-4</v>
      </c>
    </row>
    <row r="45" spans="2:18" x14ac:dyDescent="0.35">
      <c r="B45" s="5">
        <v>43009</v>
      </c>
      <c r="C45" s="2">
        <v>191.10000600000001</v>
      </c>
      <c r="E45" s="30">
        <f t="shared" si="0"/>
        <v>170.949997</v>
      </c>
      <c r="F45" s="31">
        <f t="shared" si="1"/>
        <v>20.150009000000011</v>
      </c>
      <c r="G45" s="31">
        <f t="shared" si="2"/>
        <v>20.150009000000011</v>
      </c>
      <c r="H45" s="32">
        <f t="shared" si="3"/>
        <v>0.10544222065592196</v>
      </c>
      <c r="J45" s="30">
        <f t="shared" si="4"/>
        <v>184.949997</v>
      </c>
      <c r="K45" s="31">
        <f t="shared" si="5"/>
        <v>6.1500090000000114</v>
      </c>
      <c r="L45" s="31">
        <f t="shared" si="6"/>
        <v>6.1500090000000114</v>
      </c>
      <c r="M45" s="32">
        <f t="shared" si="7"/>
        <v>3.2182149696007918E-2</v>
      </c>
      <c r="O45" s="30">
        <f t="shared" si="8"/>
        <v>191.26666299999999</v>
      </c>
      <c r="P45" s="31">
        <f t="shared" si="9"/>
        <v>-0.16665699999998651</v>
      </c>
      <c r="Q45" s="31">
        <f t="shared" si="10"/>
        <v>0.16665699999998651</v>
      </c>
      <c r="R45" s="32">
        <f t="shared" si="11"/>
        <v>8.7209311756895761E-4</v>
      </c>
    </row>
    <row r="46" spans="2:18" x14ac:dyDescent="0.35">
      <c r="B46" s="5">
        <v>43040</v>
      </c>
      <c r="C46" s="2">
        <v>180.64999399999999</v>
      </c>
      <c r="E46" s="30">
        <f t="shared" si="0"/>
        <v>191.10000600000001</v>
      </c>
      <c r="F46" s="31">
        <f t="shared" si="1"/>
        <v>-10.450012000000015</v>
      </c>
      <c r="G46" s="31">
        <f t="shared" si="2"/>
        <v>10.450012000000015</v>
      </c>
      <c r="H46" s="32">
        <f t="shared" si="3"/>
        <v>5.7846733169556686E-2</v>
      </c>
      <c r="J46" s="30">
        <f t="shared" si="4"/>
        <v>211.25001500000002</v>
      </c>
      <c r="K46" s="31">
        <f t="shared" si="5"/>
        <v>-30.600021000000027</v>
      </c>
      <c r="L46" s="31">
        <f t="shared" si="6"/>
        <v>30.600021000000027</v>
      </c>
      <c r="M46" s="32">
        <f t="shared" si="7"/>
        <v>0.16938844182856727</v>
      </c>
      <c r="O46" s="30">
        <f t="shared" si="8"/>
        <v>192.60000600000001</v>
      </c>
      <c r="P46" s="31">
        <f t="shared" si="9"/>
        <v>-11.950012000000015</v>
      </c>
      <c r="Q46" s="31">
        <f t="shared" si="10"/>
        <v>11.950012000000015</v>
      </c>
      <c r="R46" s="32">
        <f t="shared" si="11"/>
        <v>6.615008246277615E-2</v>
      </c>
    </row>
    <row r="47" spans="2:18" x14ac:dyDescent="0.35">
      <c r="B47" s="5">
        <v>43070</v>
      </c>
      <c r="C47" s="2">
        <v>195.199997</v>
      </c>
      <c r="E47" s="30">
        <f t="shared" si="0"/>
        <v>180.64999399999999</v>
      </c>
      <c r="F47" s="31">
        <f t="shared" si="1"/>
        <v>14.550003000000004</v>
      </c>
      <c r="G47" s="31">
        <f t="shared" si="2"/>
        <v>14.550003000000004</v>
      </c>
      <c r="H47" s="32">
        <f t="shared" si="3"/>
        <v>7.4538950940660126E-2</v>
      </c>
      <c r="J47" s="30">
        <f t="shared" si="4"/>
        <v>170.19998199999998</v>
      </c>
      <c r="K47" s="31">
        <f t="shared" si="5"/>
        <v>25.000015000000019</v>
      </c>
      <c r="L47" s="31">
        <f t="shared" si="6"/>
        <v>25.000015000000019</v>
      </c>
      <c r="M47" s="32">
        <f t="shared" si="7"/>
        <v>0.12807384930441376</v>
      </c>
      <c r="O47" s="30">
        <f t="shared" si="8"/>
        <v>191.35000600000001</v>
      </c>
      <c r="P47" s="31">
        <f t="shared" si="9"/>
        <v>3.8499909999999886</v>
      </c>
      <c r="Q47" s="31">
        <f t="shared" si="10"/>
        <v>3.8499909999999886</v>
      </c>
      <c r="R47" s="32">
        <f t="shared" si="11"/>
        <v>1.9723314852304986E-2</v>
      </c>
    </row>
    <row r="48" spans="2:18" x14ac:dyDescent="0.35">
      <c r="B48" s="5">
        <v>43101</v>
      </c>
      <c r="C48" s="2">
        <v>203.449997</v>
      </c>
      <c r="E48" s="30">
        <f t="shared" si="0"/>
        <v>195.199997</v>
      </c>
      <c r="F48" s="31">
        <f t="shared" si="1"/>
        <v>8.25</v>
      </c>
      <c r="G48" s="31">
        <f t="shared" si="2"/>
        <v>8.25</v>
      </c>
      <c r="H48" s="32">
        <f t="shared" si="3"/>
        <v>4.0550504407232804E-2</v>
      </c>
      <c r="J48" s="30">
        <f t="shared" si="4"/>
        <v>209.75</v>
      </c>
      <c r="K48" s="31">
        <f t="shared" si="5"/>
        <v>-6.3000030000000038</v>
      </c>
      <c r="L48" s="31">
        <f t="shared" si="6"/>
        <v>6.3000030000000038</v>
      </c>
      <c r="M48" s="32">
        <f t="shared" si="7"/>
        <v>3.0965854474797577E-2</v>
      </c>
      <c r="O48" s="30">
        <f t="shared" si="8"/>
        <v>202.550003</v>
      </c>
      <c r="P48" s="31">
        <f t="shared" si="9"/>
        <v>0.89999399999999241</v>
      </c>
      <c r="Q48" s="31">
        <f t="shared" si="10"/>
        <v>0.89999399999999241</v>
      </c>
      <c r="R48" s="32">
        <f t="shared" si="11"/>
        <v>4.4236618986039722E-3</v>
      </c>
    </row>
    <row r="49" spans="2:18" x14ac:dyDescent="0.35">
      <c r="B49" s="5">
        <v>43132</v>
      </c>
      <c r="C49" s="2">
        <v>188.300003</v>
      </c>
      <c r="E49" s="30">
        <f t="shared" si="0"/>
        <v>203.449997</v>
      </c>
      <c r="F49" s="31">
        <f t="shared" si="1"/>
        <v>-15.149993999999992</v>
      </c>
      <c r="G49" s="31">
        <f t="shared" si="2"/>
        <v>15.149993999999992</v>
      </c>
      <c r="H49" s="32">
        <f t="shared" si="3"/>
        <v>8.0456684857301841E-2</v>
      </c>
      <c r="J49" s="30">
        <f t="shared" si="4"/>
        <v>211.699997</v>
      </c>
      <c r="K49" s="31">
        <f t="shared" si="5"/>
        <v>-23.399993999999992</v>
      </c>
      <c r="L49" s="31">
        <f t="shared" si="6"/>
        <v>23.399993999999992</v>
      </c>
      <c r="M49" s="32">
        <f t="shared" si="7"/>
        <v>0.12426974841843201</v>
      </c>
      <c r="O49" s="30">
        <f t="shared" si="8"/>
        <v>193.550003</v>
      </c>
      <c r="P49" s="31">
        <f t="shared" si="9"/>
        <v>-5.25</v>
      </c>
      <c r="Q49" s="31">
        <f t="shared" si="10"/>
        <v>5.25</v>
      </c>
      <c r="R49" s="32">
        <f t="shared" si="11"/>
        <v>2.7881040447991921E-2</v>
      </c>
    </row>
    <row r="50" spans="2:18" x14ac:dyDescent="0.35">
      <c r="B50" s="5">
        <v>43160</v>
      </c>
      <c r="C50" s="2">
        <v>177.800003</v>
      </c>
      <c r="E50" s="30">
        <f t="shared" si="0"/>
        <v>188.300003</v>
      </c>
      <c r="F50" s="31">
        <f t="shared" si="1"/>
        <v>-10.5</v>
      </c>
      <c r="G50" s="31">
        <f t="shared" si="2"/>
        <v>10.5</v>
      </c>
      <c r="H50" s="32">
        <f t="shared" si="3"/>
        <v>5.905511711380567E-2</v>
      </c>
      <c r="J50" s="30">
        <f t="shared" si="4"/>
        <v>173.15000900000001</v>
      </c>
      <c r="K50" s="31">
        <f t="shared" si="5"/>
        <v>4.6499939999999924</v>
      </c>
      <c r="L50" s="31">
        <f t="shared" si="6"/>
        <v>4.6499939999999924</v>
      </c>
      <c r="M50" s="32">
        <f t="shared" si="7"/>
        <v>2.615294669033269E-2</v>
      </c>
      <c r="O50" s="30">
        <f t="shared" si="8"/>
        <v>185</v>
      </c>
      <c r="P50" s="31">
        <f t="shared" si="9"/>
        <v>-7.1999969999999962</v>
      </c>
      <c r="Q50" s="31">
        <f t="shared" si="10"/>
        <v>7.1999969999999962</v>
      </c>
      <c r="R50" s="32">
        <f t="shared" si="11"/>
        <v>4.0494920576576124E-2</v>
      </c>
    </row>
    <row r="51" spans="2:18" x14ac:dyDescent="0.35">
      <c r="B51" s="5">
        <v>43191</v>
      </c>
      <c r="C51" s="2">
        <v>180.550003</v>
      </c>
      <c r="E51" s="30">
        <f t="shared" si="0"/>
        <v>177.800003</v>
      </c>
      <c r="F51" s="31">
        <f t="shared" si="1"/>
        <v>2.75</v>
      </c>
      <c r="G51" s="31">
        <f t="shared" si="2"/>
        <v>2.75</v>
      </c>
      <c r="H51" s="32">
        <f t="shared" si="3"/>
        <v>1.5231237631161933E-2</v>
      </c>
      <c r="J51" s="30">
        <f t="shared" si="4"/>
        <v>167.300003</v>
      </c>
      <c r="K51" s="31">
        <f t="shared" si="5"/>
        <v>13.25</v>
      </c>
      <c r="L51" s="31">
        <f t="shared" si="6"/>
        <v>13.25</v>
      </c>
      <c r="M51" s="32">
        <f t="shared" si="7"/>
        <v>7.338687222287113E-2</v>
      </c>
      <c r="O51" s="30">
        <f t="shared" si="8"/>
        <v>186.550003</v>
      </c>
      <c r="P51" s="31">
        <f t="shared" si="9"/>
        <v>-6</v>
      </c>
      <c r="Q51" s="31">
        <f t="shared" si="10"/>
        <v>6</v>
      </c>
      <c r="R51" s="32">
        <f t="shared" si="11"/>
        <v>3.32317911952624E-2</v>
      </c>
    </row>
    <row r="52" spans="2:18" x14ac:dyDescent="0.35">
      <c r="B52" s="5">
        <v>43221</v>
      </c>
      <c r="C52" s="2">
        <v>177.89999399999999</v>
      </c>
      <c r="E52" s="30">
        <f t="shared" si="0"/>
        <v>180.550003</v>
      </c>
      <c r="F52" s="31">
        <f t="shared" si="1"/>
        <v>-2.6500090000000114</v>
      </c>
      <c r="G52" s="31">
        <f t="shared" si="2"/>
        <v>2.6500090000000114</v>
      </c>
      <c r="H52" s="32">
        <f t="shared" si="3"/>
        <v>1.4896060086432671E-2</v>
      </c>
      <c r="J52" s="30">
        <f t="shared" si="4"/>
        <v>183.300003</v>
      </c>
      <c r="K52" s="31">
        <f t="shared" si="5"/>
        <v>-5.4000090000000114</v>
      </c>
      <c r="L52" s="31">
        <f t="shared" si="6"/>
        <v>5.4000090000000114</v>
      </c>
      <c r="M52" s="32">
        <f t="shared" si="7"/>
        <v>3.0354183148539125E-2</v>
      </c>
      <c r="O52" s="30">
        <f t="shared" si="8"/>
        <v>177</v>
      </c>
      <c r="P52" s="31">
        <f t="shared" si="9"/>
        <v>0.89999399999999241</v>
      </c>
      <c r="Q52" s="31">
        <f t="shared" si="10"/>
        <v>0.89999399999999241</v>
      </c>
      <c r="R52" s="32">
        <f t="shared" si="11"/>
        <v>5.0589883662390256E-3</v>
      </c>
    </row>
    <row r="53" spans="2:18" x14ac:dyDescent="0.35">
      <c r="B53" s="5">
        <v>43252</v>
      </c>
      <c r="C53" s="2">
        <v>158.39999399999999</v>
      </c>
      <c r="E53" s="30">
        <f t="shared" si="0"/>
        <v>177.89999399999999</v>
      </c>
      <c r="F53" s="31">
        <f t="shared" si="1"/>
        <v>-19.5</v>
      </c>
      <c r="G53" s="31">
        <f t="shared" si="2"/>
        <v>19.5</v>
      </c>
      <c r="H53" s="32">
        <f t="shared" si="3"/>
        <v>0.12310606526916915</v>
      </c>
      <c r="J53" s="30">
        <f t="shared" si="4"/>
        <v>175.24998499999998</v>
      </c>
      <c r="K53" s="31">
        <f t="shared" si="5"/>
        <v>-16.849990999999989</v>
      </c>
      <c r="L53" s="31">
        <f t="shared" si="6"/>
        <v>16.849990999999989</v>
      </c>
      <c r="M53" s="32">
        <f t="shared" si="7"/>
        <v>0.10637620983748262</v>
      </c>
      <c r="O53" s="30">
        <f t="shared" si="8"/>
        <v>157.300003</v>
      </c>
      <c r="P53" s="31">
        <f t="shared" si="9"/>
        <v>1.0999909999999886</v>
      </c>
      <c r="Q53" s="31">
        <f t="shared" si="10"/>
        <v>1.0999909999999886</v>
      </c>
      <c r="R53" s="32">
        <f t="shared" si="11"/>
        <v>6.9443878893075501E-3</v>
      </c>
    </row>
    <row r="54" spans="2:18" x14ac:dyDescent="0.35">
      <c r="B54" s="5">
        <v>43282</v>
      </c>
      <c r="C54" s="2">
        <v>165.699997</v>
      </c>
      <c r="E54" s="30">
        <f t="shared" si="0"/>
        <v>158.39999399999999</v>
      </c>
      <c r="F54" s="31">
        <f t="shared" si="1"/>
        <v>7.3000030000000038</v>
      </c>
      <c r="G54" s="31">
        <f t="shared" si="2"/>
        <v>7.3000030000000038</v>
      </c>
      <c r="H54" s="32">
        <f t="shared" si="3"/>
        <v>4.4055540930396056E-2</v>
      </c>
      <c r="J54" s="30">
        <f t="shared" si="4"/>
        <v>138.89999399999999</v>
      </c>
      <c r="K54" s="31">
        <f t="shared" si="5"/>
        <v>26.800003000000004</v>
      </c>
      <c r="L54" s="31">
        <f t="shared" si="6"/>
        <v>26.800003000000004</v>
      </c>
      <c r="M54" s="32">
        <f t="shared" si="7"/>
        <v>0.16173810190231933</v>
      </c>
      <c r="O54" s="30">
        <f t="shared" si="8"/>
        <v>169.39999399999999</v>
      </c>
      <c r="P54" s="31">
        <f t="shared" si="9"/>
        <v>-3.6999969999999962</v>
      </c>
      <c r="Q54" s="31">
        <f t="shared" si="10"/>
        <v>3.6999969999999962</v>
      </c>
      <c r="R54" s="32">
        <f t="shared" si="11"/>
        <v>2.2329493464022188E-2</v>
      </c>
    </row>
    <row r="55" spans="2:18" x14ac:dyDescent="0.35">
      <c r="B55" s="5">
        <v>43313</v>
      </c>
      <c r="C55" s="2">
        <v>180.050003</v>
      </c>
      <c r="E55" s="30">
        <f t="shared" si="0"/>
        <v>165.699997</v>
      </c>
      <c r="F55" s="31">
        <f t="shared" si="1"/>
        <v>14.350006000000008</v>
      </c>
      <c r="G55" s="31">
        <f t="shared" si="2"/>
        <v>14.350006000000008</v>
      </c>
      <c r="H55" s="32">
        <f t="shared" si="3"/>
        <v>7.970011530630193E-2</v>
      </c>
      <c r="J55" s="30">
        <f t="shared" si="4"/>
        <v>173</v>
      </c>
      <c r="K55" s="31">
        <f t="shared" si="5"/>
        <v>7.0500030000000038</v>
      </c>
      <c r="L55" s="31">
        <f t="shared" si="6"/>
        <v>7.0500030000000038</v>
      </c>
      <c r="M55" s="32">
        <f t="shared" si="7"/>
        <v>3.9155806067939933E-2</v>
      </c>
      <c r="O55" s="30">
        <f t="shared" si="8"/>
        <v>156.949997</v>
      </c>
      <c r="P55" s="31">
        <f t="shared" si="9"/>
        <v>23.100006000000008</v>
      </c>
      <c r="Q55" s="31">
        <f t="shared" si="10"/>
        <v>23.100006000000008</v>
      </c>
      <c r="R55" s="32">
        <f t="shared" si="11"/>
        <v>0.12829772627107375</v>
      </c>
    </row>
    <row r="56" spans="2:18" x14ac:dyDescent="0.35">
      <c r="B56" s="5">
        <v>43344</v>
      </c>
      <c r="C56" s="2">
        <v>177.199997</v>
      </c>
      <c r="E56" s="30">
        <f t="shared" si="0"/>
        <v>180.050003</v>
      </c>
      <c r="F56" s="31">
        <f t="shared" si="1"/>
        <v>-2.8500060000000076</v>
      </c>
      <c r="G56" s="31">
        <f t="shared" si="2"/>
        <v>2.8500060000000076</v>
      </c>
      <c r="H56" s="32">
        <f t="shared" si="3"/>
        <v>1.6083555577035408E-2</v>
      </c>
      <c r="J56" s="30">
        <f t="shared" si="4"/>
        <v>194.40000900000001</v>
      </c>
      <c r="K56" s="31">
        <f t="shared" si="5"/>
        <v>-17.200012000000015</v>
      </c>
      <c r="L56" s="31">
        <f t="shared" si="6"/>
        <v>17.200012000000015</v>
      </c>
      <c r="M56" s="32">
        <f t="shared" si="7"/>
        <v>9.7065532117362366E-2</v>
      </c>
      <c r="O56" s="30">
        <f t="shared" si="8"/>
        <v>170.949997</v>
      </c>
      <c r="P56" s="31">
        <f t="shared" si="9"/>
        <v>6.25</v>
      </c>
      <c r="Q56" s="31">
        <f t="shared" si="10"/>
        <v>6.25</v>
      </c>
      <c r="R56" s="32">
        <f t="shared" si="11"/>
        <v>3.527088095831063E-2</v>
      </c>
    </row>
    <row r="57" spans="2:18" x14ac:dyDescent="0.35">
      <c r="B57" s="5">
        <v>43374</v>
      </c>
      <c r="C57" s="2">
        <v>153.25</v>
      </c>
      <c r="E57" s="30">
        <f t="shared" si="0"/>
        <v>177.199997</v>
      </c>
      <c r="F57" s="31">
        <f t="shared" si="1"/>
        <v>-23.949996999999996</v>
      </c>
      <c r="G57" s="31">
        <f t="shared" si="2"/>
        <v>23.949996999999996</v>
      </c>
      <c r="H57" s="32">
        <f t="shared" si="3"/>
        <v>0.15628056769983684</v>
      </c>
      <c r="J57" s="30">
        <f t="shared" si="4"/>
        <v>174.34999099999999</v>
      </c>
      <c r="K57" s="31">
        <f t="shared" si="5"/>
        <v>-21.099990999999989</v>
      </c>
      <c r="L57" s="31">
        <f t="shared" si="6"/>
        <v>21.099990999999989</v>
      </c>
      <c r="M57" s="32">
        <f t="shared" si="7"/>
        <v>0.13768346492659048</v>
      </c>
      <c r="O57" s="30">
        <f t="shared" si="8"/>
        <v>191.10000600000001</v>
      </c>
      <c r="P57" s="31">
        <f t="shared" si="9"/>
        <v>-37.850006000000008</v>
      </c>
      <c r="Q57" s="31">
        <f t="shared" si="10"/>
        <v>37.850006000000008</v>
      </c>
      <c r="R57" s="32">
        <f t="shared" si="11"/>
        <v>0.24698209461663953</v>
      </c>
    </row>
    <row r="58" spans="2:18" x14ac:dyDescent="0.35">
      <c r="B58" s="5">
        <v>43405</v>
      </c>
      <c r="C58" s="2">
        <v>140.300003</v>
      </c>
      <c r="E58" s="30">
        <f t="shared" si="0"/>
        <v>153.25</v>
      </c>
      <c r="F58" s="31">
        <f t="shared" si="1"/>
        <v>-12.949996999999996</v>
      </c>
      <c r="G58" s="31">
        <f t="shared" si="2"/>
        <v>12.949996999999996</v>
      </c>
      <c r="H58" s="32">
        <f t="shared" si="3"/>
        <v>9.2302186194536257E-2</v>
      </c>
      <c r="J58" s="30">
        <f t="shared" si="4"/>
        <v>129.300003</v>
      </c>
      <c r="K58" s="31">
        <f t="shared" si="5"/>
        <v>11</v>
      </c>
      <c r="L58" s="31">
        <f t="shared" si="6"/>
        <v>11</v>
      </c>
      <c r="M58" s="32">
        <f t="shared" si="7"/>
        <v>7.8403419563718754E-2</v>
      </c>
      <c r="O58" s="30">
        <f t="shared" si="8"/>
        <v>180.64999399999999</v>
      </c>
      <c r="P58" s="31">
        <f t="shared" si="9"/>
        <v>-40.349990999999989</v>
      </c>
      <c r="Q58" s="31">
        <f t="shared" si="10"/>
        <v>40.349990999999989</v>
      </c>
      <c r="R58" s="32">
        <f t="shared" si="11"/>
        <v>0.28759793397866135</v>
      </c>
    </row>
    <row r="59" spans="2:18" x14ac:dyDescent="0.35">
      <c r="B59" s="5">
        <v>43435</v>
      </c>
      <c r="C59" s="2">
        <v>149.89999399999999</v>
      </c>
      <c r="E59" s="30">
        <f t="shared" si="0"/>
        <v>140.300003</v>
      </c>
      <c r="F59" s="31">
        <f t="shared" si="1"/>
        <v>9.5999909999999886</v>
      </c>
      <c r="G59" s="31">
        <f t="shared" si="2"/>
        <v>9.5999909999999886</v>
      </c>
      <c r="H59" s="32">
        <f t="shared" si="3"/>
        <v>6.4042637653474413E-2</v>
      </c>
      <c r="J59" s="30">
        <f t="shared" si="4"/>
        <v>127.35000600000001</v>
      </c>
      <c r="K59" s="31">
        <f t="shared" si="5"/>
        <v>22.549987999999985</v>
      </c>
      <c r="L59" s="31">
        <f t="shared" si="6"/>
        <v>22.549987999999985</v>
      </c>
      <c r="M59" s="32">
        <f t="shared" si="7"/>
        <v>0.15043354838293047</v>
      </c>
      <c r="O59" s="30">
        <f t="shared" si="8"/>
        <v>195.199997</v>
      </c>
      <c r="P59" s="31">
        <f t="shared" si="9"/>
        <v>-45.300003000000004</v>
      </c>
      <c r="Q59" s="31">
        <f t="shared" si="10"/>
        <v>45.300003000000004</v>
      </c>
      <c r="R59" s="32">
        <f t="shared" si="11"/>
        <v>0.30220149975456306</v>
      </c>
    </row>
    <row r="60" spans="2:18" x14ac:dyDescent="0.35">
      <c r="B60" s="5">
        <v>43466</v>
      </c>
      <c r="C60" s="2">
        <v>141.25</v>
      </c>
      <c r="E60" s="30">
        <f t="shared" si="0"/>
        <v>149.89999399999999</v>
      </c>
      <c r="F60" s="31">
        <f t="shared" si="1"/>
        <v>-8.6499939999999924</v>
      </c>
      <c r="G60" s="31">
        <f t="shared" si="2"/>
        <v>8.6499939999999924</v>
      </c>
      <c r="H60" s="32">
        <f t="shared" si="3"/>
        <v>6.1238895575221185E-2</v>
      </c>
      <c r="J60" s="30">
        <f t="shared" si="4"/>
        <v>159.49998499999998</v>
      </c>
      <c r="K60" s="31">
        <f t="shared" si="5"/>
        <v>-18.249984999999981</v>
      </c>
      <c r="L60" s="31">
        <f t="shared" si="6"/>
        <v>18.249984999999981</v>
      </c>
      <c r="M60" s="32">
        <f t="shared" si="7"/>
        <v>0.12920343362831846</v>
      </c>
      <c r="O60" s="30">
        <f t="shared" si="8"/>
        <v>203.449997</v>
      </c>
      <c r="P60" s="31">
        <f t="shared" si="9"/>
        <v>-62.199996999999996</v>
      </c>
      <c r="Q60" s="31">
        <f t="shared" si="10"/>
        <v>62.199996999999996</v>
      </c>
      <c r="R60" s="32">
        <f t="shared" si="11"/>
        <v>0.44035396106194685</v>
      </c>
    </row>
    <row r="61" spans="2:18" x14ac:dyDescent="0.35">
      <c r="B61" s="5">
        <v>43497</v>
      </c>
      <c r="C61" s="2">
        <v>148.64999399999999</v>
      </c>
      <c r="E61" s="30">
        <f t="shared" si="0"/>
        <v>141.25</v>
      </c>
      <c r="F61" s="31">
        <f t="shared" si="1"/>
        <v>7.3999939999999924</v>
      </c>
      <c r="G61" s="31">
        <f t="shared" si="2"/>
        <v>7.3999939999999924</v>
      </c>
      <c r="H61" s="32">
        <f t="shared" si="3"/>
        <v>4.9781327270016523E-2</v>
      </c>
      <c r="J61" s="30">
        <f t="shared" si="4"/>
        <v>132.60000600000001</v>
      </c>
      <c r="K61" s="31">
        <f t="shared" si="5"/>
        <v>16.049987999999985</v>
      </c>
      <c r="L61" s="31">
        <f t="shared" si="6"/>
        <v>16.049987999999985</v>
      </c>
      <c r="M61" s="32">
        <f t="shared" si="7"/>
        <v>0.10797166934295326</v>
      </c>
      <c r="O61" s="30">
        <f t="shared" si="8"/>
        <v>188.300003</v>
      </c>
      <c r="P61" s="31">
        <f t="shared" si="9"/>
        <v>-39.650009000000011</v>
      </c>
      <c r="Q61" s="31">
        <f t="shared" si="10"/>
        <v>39.650009000000011</v>
      </c>
      <c r="R61" s="32">
        <f t="shared" si="11"/>
        <v>0.26673401009353565</v>
      </c>
    </row>
    <row r="62" spans="2:18" x14ac:dyDescent="0.35">
      <c r="B62" s="5">
        <v>43525</v>
      </c>
      <c r="C62" s="2">
        <v>159.75</v>
      </c>
      <c r="E62" s="30">
        <f t="shared" si="0"/>
        <v>148.64999399999999</v>
      </c>
      <c r="F62" s="31">
        <f t="shared" si="1"/>
        <v>11.100006000000008</v>
      </c>
      <c r="G62" s="31">
        <f t="shared" si="2"/>
        <v>11.100006000000008</v>
      </c>
      <c r="H62" s="32">
        <f t="shared" si="3"/>
        <v>6.9483605633802861E-2</v>
      </c>
      <c r="J62" s="30">
        <f t="shared" si="4"/>
        <v>156.04998799999998</v>
      </c>
      <c r="K62" s="31">
        <f t="shared" si="5"/>
        <v>3.7000120000000152</v>
      </c>
      <c r="L62" s="31">
        <f t="shared" si="6"/>
        <v>3.7000120000000152</v>
      </c>
      <c r="M62" s="32">
        <f t="shared" si="7"/>
        <v>2.3161264475743445E-2</v>
      </c>
      <c r="O62" s="30">
        <f t="shared" si="8"/>
        <v>177.800003</v>
      </c>
      <c r="P62" s="31">
        <f t="shared" si="9"/>
        <v>-18.050003000000004</v>
      </c>
      <c r="Q62" s="31">
        <f t="shared" si="10"/>
        <v>18.050003000000004</v>
      </c>
      <c r="R62" s="32">
        <f t="shared" si="11"/>
        <v>0.11298906416275432</v>
      </c>
    </row>
    <row r="63" spans="2:18" x14ac:dyDescent="0.35">
      <c r="B63" s="5">
        <v>43556</v>
      </c>
      <c r="C63" s="2">
        <v>169.199997</v>
      </c>
      <c r="E63" s="30">
        <f t="shared" si="0"/>
        <v>159.75</v>
      </c>
      <c r="F63" s="31">
        <f t="shared" si="1"/>
        <v>9.4499969999999962</v>
      </c>
      <c r="G63" s="31">
        <f t="shared" si="2"/>
        <v>9.4499969999999962</v>
      </c>
      <c r="H63" s="32">
        <f t="shared" si="3"/>
        <v>5.585104708955755E-2</v>
      </c>
      <c r="J63" s="30">
        <f t="shared" si="4"/>
        <v>170.85000600000001</v>
      </c>
      <c r="K63" s="31">
        <f t="shared" si="5"/>
        <v>-1.6500090000000114</v>
      </c>
      <c r="L63" s="31">
        <f t="shared" si="6"/>
        <v>1.6500090000000114</v>
      </c>
      <c r="M63" s="32">
        <f t="shared" si="7"/>
        <v>9.7518264140395421E-3</v>
      </c>
      <c r="O63" s="30">
        <f t="shared" si="8"/>
        <v>180.550003</v>
      </c>
      <c r="P63" s="31">
        <f t="shared" si="9"/>
        <v>-11.350006000000008</v>
      </c>
      <c r="Q63" s="31">
        <f t="shared" si="10"/>
        <v>11.350006000000008</v>
      </c>
      <c r="R63" s="32">
        <f t="shared" si="11"/>
        <v>6.7080414900953025E-2</v>
      </c>
    </row>
    <row r="64" spans="2:18" x14ac:dyDescent="0.35">
      <c r="B64" s="5">
        <v>43586</v>
      </c>
      <c r="C64" s="2">
        <v>171.949997</v>
      </c>
      <c r="E64" s="30">
        <f t="shared" si="0"/>
        <v>169.199997</v>
      </c>
      <c r="F64" s="31">
        <f t="shared" si="1"/>
        <v>2.75</v>
      </c>
      <c r="G64" s="31">
        <f t="shared" si="2"/>
        <v>2.75</v>
      </c>
      <c r="H64" s="32">
        <f t="shared" si="3"/>
        <v>1.5993021506130065E-2</v>
      </c>
      <c r="J64" s="30">
        <f t="shared" si="4"/>
        <v>178.64999399999999</v>
      </c>
      <c r="K64" s="31">
        <f t="shared" si="5"/>
        <v>-6.6999969999999962</v>
      </c>
      <c r="L64" s="31">
        <f t="shared" si="6"/>
        <v>6.6999969999999962</v>
      </c>
      <c r="M64" s="32">
        <f t="shared" si="7"/>
        <v>3.8964798586184311E-2</v>
      </c>
      <c r="O64" s="30">
        <f t="shared" si="8"/>
        <v>177.89999399999999</v>
      </c>
      <c r="P64" s="31">
        <f t="shared" si="9"/>
        <v>-5.9499969999999962</v>
      </c>
      <c r="Q64" s="31">
        <f t="shared" si="10"/>
        <v>5.9499969999999962</v>
      </c>
      <c r="R64" s="32">
        <f t="shared" si="11"/>
        <v>3.460306544814884E-2</v>
      </c>
    </row>
    <row r="65" spans="2:18" x14ac:dyDescent="0.35">
      <c r="B65" s="5">
        <v>43617</v>
      </c>
      <c r="C65" s="2">
        <v>167.75</v>
      </c>
      <c r="E65" s="30">
        <f t="shared" si="0"/>
        <v>171.949997</v>
      </c>
      <c r="F65" s="31">
        <f t="shared" si="1"/>
        <v>-4.1999969999999962</v>
      </c>
      <c r="G65" s="31">
        <f t="shared" si="2"/>
        <v>4.1999969999999962</v>
      </c>
      <c r="H65" s="32">
        <f t="shared" si="3"/>
        <v>2.5037239940387458E-2</v>
      </c>
      <c r="J65" s="30">
        <f t="shared" si="4"/>
        <v>174.699997</v>
      </c>
      <c r="K65" s="31">
        <f t="shared" si="5"/>
        <v>-6.9499969999999962</v>
      </c>
      <c r="L65" s="31">
        <f t="shared" si="6"/>
        <v>6.9499969999999962</v>
      </c>
      <c r="M65" s="32">
        <f t="shared" si="7"/>
        <v>4.1430682563338275E-2</v>
      </c>
      <c r="O65" s="30">
        <f t="shared" si="8"/>
        <v>158.39999399999999</v>
      </c>
      <c r="P65" s="31">
        <f t="shared" si="9"/>
        <v>9.3500060000000076</v>
      </c>
      <c r="Q65" s="31">
        <f t="shared" si="10"/>
        <v>9.3500060000000076</v>
      </c>
      <c r="R65" s="32">
        <f t="shared" si="11"/>
        <v>5.5737740685544011E-2</v>
      </c>
    </row>
    <row r="66" spans="2:18" x14ac:dyDescent="0.35">
      <c r="B66" s="5">
        <v>43647</v>
      </c>
      <c r="C66" s="2">
        <v>138.85000600000001</v>
      </c>
      <c r="E66" s="30">
        <f t="shared" si="0"/>
        <v>167.75</v>
      </c>
      <c r="F66" s="31">
        <f t="shared" si="1"/>
        <v>-28.899993999999992</v>
      </c>
      <c r="G66" s="31">
        <f t="shared" si="2"/>
        <v>28.899993999999992</v>
      </c>
      <c r="H66" s="32">
        <f t="shared" si="3"/>
        <v>0.20813822651185188</v>
      </c>
      <c r="J66" s="30">
        <f t="shared" si="4"/>
        <v>163.550003</v>
      </c>
      <c r="K66" s="31">
        <f t="shared" si="5"/>
        <v>-24.699996999999996</v>
      </c>
      <c r="L66" s="31">
        <f t="shared" si="6"/>
        <v>24.699996999999996</v>
      </c>
      <c r="M66" s="32">
        <f t="shared" si="7"/>
        <v>0.17788977985352045</v>
      </c>
      <c r="O66" s="30">
        <f t="shared" si="8"/>
        <v>165.699997</v>
      </c>
      <c r="P66" s="31">
        <f t="shared" si="9"/>
        <v>-26.849990999999989</v>
      </c>
      <c r="Q66" s="31">
        <f t="shared" si="10"/>
        <v>26.849990999999989</v>
      </c>
      <c r="R66" s="32">
        <f t="shared" si="11"/>
        <v>0.19337407158628417</v>
      </c>
    </row>
    <row r="67" spans="2:18" x14ac:dyDescent="0.35">
      <c r="B67" s="5">
        <v>43678</v>
      </c>
      <c r="C67" s="2">
        <v>121.199997</v>
      </c>
      <c r="E67" s="30">
        <f t="shared" si="0"/>
        <v>138.85000600000001</v>
      </c>
      <c r="F67" s="31">
        <f t="shared" si="1"/>
        <v>-17.650009000000011</v>
      </c>
      <c r="G67" s="31">
        <f t="shared" si="2"/>
        <v>17.650009000000011</v>
      </c>
      <c r="H67" s="32">
        <f t="shared" si="3"/>
        <v>0.14562714056832865</v>
      </c>
      <c r="J67" s="30">
        <f t="shared" si="4"/>
        <v>109.95001200000002</v>
      </c>
      <c r="K67" s="31">
        <f t="shared" si="5"/>
        <v>11.249984999999981</v>
      </c>
      <c r="L67" s="31">
        <f t="shared" si="6"/>
        <v>11.249984999999981</v>
      </c>
      <c r="M67" s="32">
        <f t="shared" si="7"/>
        <v>9.2821660713407292E-2</v>
      </c>
      <c r="O67" s="30">
        <f t="shared" si="8"/>
        <v>180.050003</v>
      </c>
      <c r="P67" s="31">
        <f t="shared" si="9"/>
        <v>-58.850006000000008</v>
      </c>
      <c r="Q67" s="31">
        <f t="shared" si="10"/>
        <v>58.850006000000008</v>
      </c>
      <c r="R67" s="32">
        <f t="shared" si="11"/>
        <v>0.48556111762940068</v>
      </c>
    </row>
    <row r="68" spans="2:18" x14ac:dyDescent="0.35">
      <c r="B68" s="5">
        <v>43709</v>
      </c>
      <c r="C68" s="2">
        <v>131.800003</v>
      </c>
      <c r="E68" s="30">
        <f t="shared" si="0"/>
        <v>121.199997</v>
      </c>
      <c r="F68" s="31">
        <f t="shared" si="1"/>
        <v>10.600006000000008</v>
      </c>
      <c r="G68" s="31">
        <f t="shared" si="2"/>
        <v>10.600006000000008</v>
      </c>
      <c r="H68" s="32">
        <f t="shared" si="3"/>
        <v>8.042492988410635E-2</v>
      </c>
      <c r="J68" s="30">
        <f t="shared" si="4"/>
        <v>103.54998799999998</v>
      </c>
      <c r="K68" s="31">
        <f t="shared" si="5"/>
        <v>28.250015000000019</v>
      </c>
      <c r="L68" s="31">
        <f t="shared" si="6"/>
        <v>28.250015000000019</v>
      </c>
      <c r="M68" s="32">
        <f t="shared" si="7"/>
        <v>0.21434001788300427</v>
      </c>
      <c r="O68" s="30">
        <f t="shared" si="8"/>
        <v>177.199997</v>
      </c>
      <c r="P68" s="31">
        <f t="shared" si="9"/>
        <v>-45.399993999999992</v>
      </c>
      <c r="Q68" s="31">
        <f t="shared" si="10"/>
        <v>45.399993999999992</v>
      </c>
      <c r="R68" s="32">
        <f t="shared" si="11"/>
        <v>0.34446125164352226</v>
      </c>
    </row>
    <row r="69" spans="2:18" x14ac:dyDescent="0.35">
      <c r="B69" s="5">
        <v>43739</v>
      </c>
      <c r="C69" s="2">
        <v>141.699997</v>
      </c>
      <c r="E69" s="30">
        <f t="shared" ref="E69:E124" si="12">C68</f>
        <v>131.800003</v>
      </c>
      <c r="F69" s="31">
        <f t="shared" ref="F69:F123" si="13">C69-E69</f>
        <v>9.8999939999999924</v>
      </c>
      <c r="G69" s="31">
        <f t="shared" ref="G69:G123" si="14">ABS(F69)</f>
        <v>9.8999939999999924</v>
      </c>
      <c r="H69" s="32">
        <f t="shared" ref="H69:H123" si="15">G69/C69</f>
        <v>6.9865873038797544E-2</v>
      </c>
      <c r="J69" s="30">
        <f t="shared" si="4"/>
        <v>142.40000900000001</v>
      </c>
      <c r="K69" s="31">
        <f t="shared" si="5"/>
        <v>-0.70001200000001518</v>
      </c>
      <c r="L69" s="31">
        <f t="shared" si="6"/>
        <v>0.70001200000001518</v>
      </c>
      <c r="M69" s="32">
        <f t="shared" si="7"/>
        <v>4.9400989048716433E-3</v>
      </c>
      <c r="O69" s="30">
        <f t="shared" si="8"/>
        <v>153.25</v>
      </c>
      <c r="P69" s="31">
        <f t="shared" si="9"/>
        <v>-11.550003000000004</v>
      </c>
      <c r="Q69" s="31">
        <f t="shared" si="10"/>
        <v>11.550003000000004</v>
      </c>
      <c r="R69" s="32">
        <f t="shared" si="11"/>
        <v>8.151025578356226E-2</v>
      </c>
    </row>
    <row r="70" spans="2:18" x14ac:dyDescent="0.35">
      <c r="B70" s="5">
        <v>43770</v>
      </c>
      <c r="C70" s="2">
        <v>131.75</v>
      </c>
      <c r="E70" s="30">
        <f t="shared" si="12"/>
        <v>141.699997</v>
      </c>
      <c r="F70" s="31">
        <f t="shared" si="13"/>
        <v>-9.9499969999999962</v>
      </c>
      <c r="G70" s="31">
        <f t="shared" si="14"/>
        <v>9.9499969999999962</v>
      </c>
      <c r="H70" s="32">
        <f t="shared" si="15"/>
        <v>7.5521798861480041E-2</v>
      </c>
      <c r="J70" s="30">
        <f t="shared" ref="J70:J124" si="16">C69+(C69-C68)</f>
        <v>151.59999099999999</v>
      </c>
      <c r="K70" s="31">
        <f t="shared" ref="K70:K123" si="17">C70-J70</f>
        <v>-19.849990999999989</v>
      </c>
      <c r="L70" s="31">
        <f t="shared" ref="L70:L123" si="18">ABS(K70)</f>
        <v>19.849990999999989</v>
      </c>
      <c r="M70" s="32">
        <f t="shared" ref="M70:M123" si="19">L70/C70</f>
        <v>0.15066406831119536</v>
      </c>
      <c r="O70" s="30">
        <f t="shared" si="8"/>
        <v>140.300003</v>
      </c>
      <c r="P70" s="31">
        <f t="shared" si="9"/>
        <v>-8.5500030000000038</v>
      </c>
      <c r="Q70" s="31">
        <f t="shared" si="10"/>
        <v>8.5500030000000038</v>
      </c>
      <c r="R70" s="32">
        <f t="shared" si="11"/>
        <v>6.48956584440228E-2</v>
      </c>
    </row>
    <row r="71" spans="2:18" x14ac:dyDescent="0.35">
      <c r="B71" s="5">
        <v>43800</v>
      </c>
      <c r="C71" s="2">
        <v>128.800003</v>
      </c>
      <c r="E71" s="30">
        <f t="shared" si="12"/>
        <v>131.75</v>
      </c>
      <c r="F71" s="31">
        <f t="shared" si="13"/>
        <v>-2.9499969999999962</v>
      </c>
      <c r="G71" s="31">
        <f t="shared" si="14"/>
        <v>2.9499969999999962</v>
      </c>
      <c r="H71" s="32">
        <f t="shared" si="15"/>
        <v>2.2903702882677696E-2</v>
      </c>
      <c r="J71" s="30">
        <f t="shared" si="16"/>
        <v>121.800003</v>
      </c>
      <c r="K71" s="31">
        <f t="shared" si="17"/>
        <v>7</v>
      </c>
      <c r="L71" s="31">
        <f t="shared" si="18"/>
        <v>7</v>
      </c>
      <c r="M71" s="32">
        <f t="shared" si="19"/>
        <v>5.4347824821091038E-2</v>
      </c>
      <c r="O71" s="30">
        <f t="shared" si="8"/>
        <v>149.89999399999999</v>
      </c>
      <c r="P71" s="31">
        <f t="shared" si="9"/>
        <v>-21.099990999999989</v>
      </c>
      <c r="Q71" s="31">
        <f t="shared" si="10"/>
        <v>21.099990999999989</v>
      </c>
      <c r="R71" s="32">
        <f t="shared" si="11"/>
        <v>0.1638198020849424</v>
      </c>
    </row>
    <row r="72" spans="2:18" x14ac:dyDescent="0.35">
      <c r="B72" s="5">
        <v>43831</v>
      </c>
      <c r="C72" s="2">
        <v>108.949997</v>
      </c>
      <c r="E72" s="30">
        <f t="shared" si="12"/>
        <v>128.800003</v>
      </c>
      <c r="F72" s="31">
        <f t="shared" si="13"/>
        <v>-19.850006000000008</v>
      </c>
      <c r="G72" s="31">
        <f t="shared" si="14"/>
        <v>19.850006000000008</v>
      </c>
      <c r="H72" s="32">
        <f t="shared" si="15"/>
        <v>0.1821937269075832</v>
      </c>
      <c r="J72" s="30">
        <f t="shared" si="16"/>
        <v>125.85000600000001</v>
      </c>
      <c r="K72" s="31">
        <f t="shared" si="17"/>
        <v>-16.900009000000011</v>
      </c>
      <c r="L72" s="31">
        <f t="shared" si="18"/>
        <v>16.900009000000011</v>
      </c>
      <c r="M72" s="32">
        <f t="shared" si="19"/>
        <v>0.15511711303672648</v>
      </c>
      <c r="O72" s="30">
        <f t="shared" si="8"/>
        <v>141.25</v>
      </c>
      <c r="P72" s="31">
        <f t="shared" si="9"/>
        <v>-32.300003000000004</v>
      </c>
      <c r="Q72" s="31">
        <f t="shared" si="10"/>
        <v>32.300003000000004</v>
      </c>
      <c r="R72" s="32">
        <f t="shared" si="11"/>
        <v>0.29646630462963669</v>
      </c>
    </row>
    <row r="73" spans="2:18" x14ac:dyDescent="0.35">
      <c r="B73" s="5">
        <v>43862</v>
      </c>
      <c r="C73" s="2">
        <v>91.949996999999996</v>
      </c>
      <c r="E73" s="30">
        <f t="shared" si="12"/>
        <v>108.949997</v>
      </c>
      <c r="F73" s="31">
        <f t="shared" si="13"/>
        <v>-17</v>
      </c>
      <c r="G73" s="31">
        <f t="shared" si="14"/>
        <v>17</v>
      </c>
      <c r="H73" s="32">
        <f t="shared" si="15"/>
        <v>0.18488309466720265</v>
      </c>
      <c r="J73" s="30">
        <f t="shared" si="16"/>
        <v>89.099990999999989</v>
      </c>
      <c r="K73" s="31">
        <f t="shared" si="17"/>
        <v>2.8500060000000076</v>
      </c>
      <c r="L73" s="31">
        <f t="shared" si="18"/>
        <v>2.8500060000000076</v>
      </c>
      <c r="M73" s="32">
        <f t="shared" si="19"/>
        <v>3.0995172300005706E-2</v>
      </c>
      <c r="O73" s="30">
        <f t="shared" si="8"/>
        <v>148.64999399999999</v>
      </c>
      <c r="P73" s="31">
        <f t="shared" si="9"/>
        <v>-56.699996999999996</v>
      </c>
      <c r="Q73" s="31">
        <f t="shared" si="10"/>
        <v>56.699996999999996</v>
      </c>
      <c r="R73" s="32">
        <f t="shared" si="11"/>
        <v>0.61663946546947679</v>
      </c>
    </row>
    <row r="74" spans="2:18" x14ac:dyDescent="0.35">
      <c r="B74" s="5">
        <v>43891</v>
      </c>
      <c r="C74" s="2">
        <v>68.300003000000004</v>
      </c>
      <c r="E74" s="30">
        <f t="shared" si="12"/>
        <v>91.949996999999996</v>
      </c>
      <c r="F74" s="31">
        <f t="shared" si="13"/>
        <v>-23.649993999999992</v>
      </c>
      <c r="G74" s="31">
        <f t="shared" si="14"/>
        <v>23.649993999999992</v>
      </c>
      <c r="H74" s="32">
        <f t="shared" si="15"/>
        <v>0.34626636839239949</v>
      </c>
      <c r="J74" s="30">
        <f t="shared" si="16"/>
        <v>74.949996999999996</v>
      </c>
      <c r="K74" s="31">
        <f t="shared" si="17"/>
        <v>-6.6499939999999924</v>
      </c>
      <c r="L74" s="31">
        <f t="shared" si="18"/>
        <v>6.6499939999999924</v>
      </c>
      <c r="M74" s="32">
        <f t="shared" si="19"/>
        <v>9.7364475957636365E-2</v>
      </c>
      <c r="O74" s="30">
        <f t="shared" si="8"/>
        <v>159.75</v>
      </c>
      <c r="P74" s="31">
        <f t="shared" si="9"/>
        <v>-91.449996999999996</v>
      </c>
      <c r="Q74" s="31">
        <f t="shared" si="10"/>
        <v>91.449996999999996</v>
      </c>
      <c r="R74" s="32">
        <f t="shared" si="11"/>
        <v>1.3389457244972593</v>
      </c>
    </row>
    <row r="75" spans="2:18" x14ac:dyDescent="0.35">
      <c r="B75" s="5">
        <v>43922</v>
      </c>
      <c r="C75" s="2">
        <v>79.900002000000001</v>
      </c>
      <c r="E75" s="30">
        <f t="shared" si="12"/>
        <v>68.300003000000004</v>
      </c>
      <c r="F75" s="31">
        <f t="shared" si="13"/>
        <v>11.599998999999997</v>
      </c>
      <c r="G75" s="31">
        <f t="shared" si="14"/>
        <v>11.599998999999997</v>
      </c>
      <c r="H75" s="32">
        <f t="shared" si="15"/>
        <v>0.14518146069633386</v>
      </c>
      <c r="J75" s="30">
        <f t="shared" si="16"/>
        <v>44.650009000000011</v>
      </c>
      <c r="K75" s="31">
        <f t="shared" si="17"/>
        <v>35.249992999999989</v>
      </c>
      <c r="L75" s="31">
        <f t="shared" si="18"/>
        <v>35.249992999999989</v>
      </c>
      <c r="M75" s="32">
        <f t="shared" si="19"/>
        <v>0.44117637193550996</v>
      </c>
      <c r="O75" s="30">
        <f t="shared" si="8"/>
        <v>169.199997</v>
      </c>
      <c r="P75" s="31">
        <f t="shared" si="9"/>
        <v>-89.299994999999996</v>
      </c>
      <c r="Q75" s="31">
        <f t="shared" si="10"/>
        <v>89.299994999999996</v>
      </c>
      <c r="R75" s="32">
        <f t="shared" si="11"/>
        <v>1.1176469682691621</v>
      </c>
    </row>
    <row r="76" spans="2:18" x14ac:dyDescent="0.35">
      <c r="B76" s="5">
        <v>43952</v>
      </c>
      <c r="C76" s="2">
        <v>83.199996999999996</v>
      </c>
      <c r="E76" s="30">
        <f t="shared" si="12"/>
        <v>79.900002000000001</v>
      </c>
      <c r="F76" s="31">
        <f t="shared" si="13"/>
        <v>3.2999949999999956</v>
      </c>
      <c r="G76" s="31">
        <f t="shared" si="14"/>
        <v>3.2999949999999956</v>
      </c>
      <c r="H76" s="32">
        <f t="shared" si="15"/>
        <v>3.9663402872478416E-2</v>
      </c>
      <c r="J76" s="30">
        <f t="shared" si="16"/>
        <v>91.500000999999997</v>
      </c>
      <c r="K76" s="31">
        <f t="shared" si="17"/>
        <v>-8.3000040000000013</v>
      </c>
      <c r="L76" s="31">
        <f t="shared" si="18"/>
        <v>8.3000040000000013</v>
      </c>
      <c r="M76" s="32">
        <f t="shared" si="19"/>
        <v>9.9759667058641865E-2</v>
      </c>
      <c r="O76" s="30">
        <f t="shared" si="8"/>
        <v>171.949997</v>
      </c>
      <c r="P76" s="31">
        <f t="shared" si="9"/>
        <v>-88.75</v>
      </c>
      <c r="Q76" s="31">
        <f t="shared" si="10"/>
        <v>88.75</v>
      </c>
      <c r="R76" s="32">
        <f t="shared" si="11"/>
        <v>1.0667067692322152</v>
      </c>
    </row>
    <row r="77" spans="2:18" x14ac:dyDescent="0.35">
      <c r="B77" s="5">
        <v>43983</v>
      </c>
      <c r="C77" s="2">
        <v>81.349997999999999</v>
      </c>
      <c r="E77" s="30">
        <f t="shared" si="12"/>
        <v>83.199996999999996</v>
      </c>
      <c r="F77" s="31">
        <f t="shared" si="13"/>
        <v>-1.8499989999999968</v>
      </c>
      <c r="G77" s="31">
        <f t="shared" si="14"/>
        <v>1.8499989999999968</v>
      </c>
      <c r="H77" s="32">
        <f t="shared" si="15"/>
        <v>2.2741229815395902E-2</v>
      </c>
      <c r="J77" s="30">
        <f t="shared" si="16"/>
        <v>86.499991999999992</v>
      </c>
      <c r="K77" s="31">
        <f t="shared" si="17"/>
        <v>-5.1499939999999924</v>
      </c>
      <c r="L77" s="31">
        <f t="shared" si="18"/>
        <v>5.1499939999999924</v>
      </c>
      <c r="M77" s="32">
        <f t="shared" si="19"/>
        <v>6.3306627247857988E-2</v>
      </c>
      <c r="O77" s="30">
        <f t="shared" si="8"/>
        <v>167.75</v>
      </c>
      <c r="P77" s="31">
        <f t="shared" si="9"/>
        <v>-86.400002000000001</v>
      </c>
      <c r="Q77" s="31">
        <f t="shared" si="10"/>
        <v>86.400002000000001</v>
      </c>
      <c r="R77" s="32">
        <f t="shared" si="11"/>
        <v>1.0620774938433311</v>
      </c>
    </row>
    <row r="78" spans="2:18" x14ac:dyDescent="0.35">
      <c r="B78" s="5">
        <v>44013</v>
      </c>
      <c r="C78" s="2">
        <v>78.300003000000004</v>
      </c>
      <c r="E78" s="30">
        <f t="shared" si="12"/>
        <v>81.349997999999999</v>
      </c>
      <c r="F78" s="31">
        <f t="shared" si="13"/>
        <v>-3.0499949999999956</v>
      </c>
      <c r="G78" s="31">
        <f t="shared" si="14"/>
        <v>3.0499949999999956</v>
      </c>
      <c r="H78" s="32">
        <f t="shared" si="15"/>
        <v>3.8952680499897238E-2</v>
      </c>
      <c r="J78" s="30">
        <f t="shared" si="16"/>
        <v>79.499999000000003</v>
      </c>
      <c r="K78" s="31">
        <f t="shared" si="17"/>
        <v>-1.1999959999999987</v>
      </c>
      <c r="L78" s="31">
        <f t="shared" si="18"/>
        <v>1.1999959999999987</v>
      </c>
      <c r="M78" s="32">
        <f t="shared" si="19"/>
        <v>1.5325618825327486E-2</v>
      </c>
      <c r="O78" s="30">
        <f t="shared" si="8"/>
        <v>138.85000600000001</v>
      </c>
      <c r="P78" s="31">
        <f t="shared" si="9"/>
        <v>-60.550003000000004</v>
      </c>
      <c r="Q78" s="31">
        <f t="shared" si="10"/>
        <v>60.550003000000004</v>
      </c>
      <c r="R78" s="32">
        <f t="shared" si="11"/>
        <v>0.77330779923469484</v>
      </c>
    </row>
    <row r="79" spans="2:18" x14ac:dyDescent="0.35">
      <c r="B79" s="5">
        <v>44044</v>
      </c>
      <c r="C79" s="2">
        <v>81.949996999999996</v>
      </c>
      <c r="E79" s="30">
        <f t="shared" si="12"/>
        <v>78.300003000000004</v>
      </c>
      <c r="F79" s="31">
        <f t="shared" si="13"/>
        <v>3.6499939999999924</v>
      </c>
      <c r="G79" s="31">
        <f t="shared" si="14"/>
        <v>3.6499939999999924</v>
      </c>
      <c r="H79" s="32">
        <f t="shared" si="15"/>
        <v>4.453928167929027E-2</v>
      </c>
      <c r="J79" s="30">
        <f t="shared" si="16"/>
        <v>75.250008000000008</v>
      </c>
      <c r="K79" s="31">
        <f t="shared" si="17"/>
        <v>6.699988999999988</v>
      </c>
      <c r="L79" s="31">
        <f t="shared" si="18"/>
        <v>6.699988999999988</v>
      </c>
      <c r="M79" s="32">
        <f t="shared" si="19"/>
        <v>8.1757037770239196E-2</v>
      </c>
      <c r="O79" s="30">
        <f t="shared" si="8"/>
        <v>121.199997</v>
      </c>
      <c r="P79" s="31">
        <f t="shared" si="9"/>
        <v>-39.25</v>
      </c>
      <c r="Q79" s="31">
        <f t="shared" si="10"/>
        <v>39.25</v>
      </c>
      <c r="R79" s="32">
        <f t="shared" si="11"/>
        <v>0.47895059715499444</v>
      </c>
    </row>
    <row r="80" spans="2:18" x14ac:dyDescent="0.35">
      <c r="B80" s="5">
        <v>44075</v>
      </c>
      <c r="C80" s="2">
        <v>69.25</v>
      </c>
      <c r="E80" s="30">
        <f t="shared" si="12"/>
        <v>81.949996999999996</v>
      </c>
      <c r="F80" s="31">
        <f t="shared" si="13"/>
        <v>-12.699996999999996</v>
      </c>
      <c r="G80" s="31">
        <f t="shared" si="14"/>
        <v>12.699996999999996</v>
      </c>
      <c r="H80" s="32">
        <f t="shared" si="15"/>
        <v>0.18339345848375446</v>
      </c>
      <c r="J80" s="30">
        <f t="shared" si="16"/>
        <v>85.599990999999989</v>
      </c>
      <c r="K80" s="31">
        <f t="shared" si="17"/>
        <v>-16.349990999999989</v>
      </c>
      <c r="L80" s="31">
        <f t="shared" si="18"/>
        <v>16.349990999999989</v>
      </c>
      <c r="M80" s="32">
        <f t="shared" si="19"/>
        <v>0.23610095306859188</v>
      </c>
      <c r="O80" s="30">
        <f t="shared" ref="O80:O124" si="20">C68</f>
        <v>131.800003</v>
      </c>
      <c r="P80" s="31">
        <f t="shared" ref="P80:P123" si="21">C80-O80</f>
        <v>-62.550003000000004</v>
      </c>
      <c r="Q80" s="31">
        <f t="shared" ref="Q80:Q123" si="22">ABS(P80)</f>
        <v>62.550003000000004</v>
      </c>
      <c r="R80" s="32">
        <f t="shared" ref="R80:R123" si="23">Q80/C80</f>
        <v>0.90324914079422391</v>
      </c>
    </row>
    <row r="81" spans="2:18" x14ac:dyDescent="0.35">
      <c r="B81" s="5">
        <v>44105</v>
      </c>
      <c r="C81" s="2">
        <v>64.900002000000001</v>
      </c>
      <c r="E81" s="30">
        <f t="shared" si="12"/>
        <v>69.25</v>
      </c>
      <c r="F81" s="31">
        <f t="shared" si="13"/>
        <v>-4.3499979999999994</v>
      </c>
      <c r="G81" s="31">
        <f t="shared" si="14"/>
        <v>4.3499979999999994</v>
      </c>
      <c r="H81" s="32">
        <f t="shared" si="15"/>
        <v>6.7026161262676062E-2</v>
      </c>
      <c r="J81" s="30">
        <f t="shared" si="16"/>
        <v>56.550003000000004</v>
      </c>
      <c r="K81" s="31">
        <f t="shared" si="17"/>
        <v>8.3499989999999968</v>
      </c>
      <c r="L81" s="31">
        <f t="shared" si="18"/>
        <v>8.3499989999999968</v>
      </c>
      <c r="M81" s="32">
        <f t="shared" si="19"/>
        <v>0.12865945674393039</v>
      </c>
      <c r="O81" s="30">
        <f t="shared" si="20"/>
        <v>141.699997</v>
      </c>
      <c r="P81" s="31">
        <f t="shared" si="21"/>
        <v>-76.799994999999996</v>
      </c>
      <c r="Q81" s="31">
        <f t="shared" si="22"/>
        <v>76.799994999999996</v>
      </c>
      <c r="R81" s="32">
        <f t="shared" si="23"/>
        <v>1.1833589003587395</v>
      </c>
    </row>
    <row r="82" spans="2:18" x14ac:dyDescent="0.35">
      <c r="B82" s="5">
        <v>44136</v>
      </c>
      <c r="C82" s="2">
        <v>78.5</v>
      </c>
      <c r="E82" s="30">
        <f t="shared" si="12"/>
        <v>64.900002000000001</v>
      </c>
      <c r="F82" s="31">
        <f t="shared" si="13"/>
        <v>13.599997999999999</v>
      </c>
      <c r="G82" s="31">
        <f t="shared" si="14"/>
        <v>13.599997999999999</v>
      </c>
      <c r="H82" s="32">
        <f t="shared" si="15"/>
        <v>0.17324838216560509</v>
      </c>
      <c r="J82" s="30">
        <f t="shared" si="16"/>
        <v>60.550004000000001</v>
      </c>
      <c r="K82" s="31">
        <f t="shared" si="17"/>
        <v>17.949995999999999</v>
      </c>
      <c r="L82" s="31">
        <f t="shared" si="18"/>
        <v>17.949995999999999</v>
      </c>
      <c r="M82" s="32">
        <f t="shared" si="19"/>
        <v>0.22866236942675158</v>
      </c>
      <c r="O82" s="30">
        <f t="shared" si="20"/>
        <v>131.75</v>
      </c>
      <c r="P82" s="31">
        <f t="shared" si="21"/>
        <v>-53.25</v>
      </c>
      <c r="Q82" s="31">
        <f t="shared" si="22"/>
        <v>53.25</v>
      </c>
      <c r="R82" s="32">
        <f t="shared" si="23"/>
        <v>0.67834394904458595</v>
      </c>
    </row>
    <row r="83" spans="2:18" x14ac:dyDescent="0.35">
      <c r="B83" s="5">
        <v>44166</v>
      </c>
      <c r="C83" s="2">
        <v>93.050003000000004</v>
      </c>
      <c r="E83" s="30">
        <f t="shared" si="12"/>
        <v>78.5</v>
      </c>
      <c r="F83" s="31">
        <f t="shared" si="13"/>
        <v>14.550003000000004</v>
      </c>
      <c r="G83" s="31">
        <f t="shared" si="14"/>
        <v>14.550003000000004</v>
      </c>
      <c r="H83" s="32">
        <f t="shared" si="15"/>
        <v>0.15636757153033087</v>
      </c>
      <c r="J83" s="30">
        <f t="shared" si="16"/>
        <v>92.099997999999999</v>
      </c>
      <c r="K83" s="31">
        <f t="shared" si="17"/>
        <v>0.95000500000000443</v>
      </c>
      <c r="L83" s="31">
        <f t="shared" si="18"/>
        <v>0.95000500000000443</v>
      </c>
      <c r="M83" s="32">
        <f t="shared" si="19"/>
        <v>1.0209618155520149E-2</v>
      </c>
      <c r="O83" s="30">
        <f t="shared" si="20"/>
        <v>128.800003</v>
      </c>
      <c r="P83" s="31">
        <f t="shared" si="21"/>
        <v>-35.75</v>
      </c>
      <c r="Q83" s="31">
        <f t="shared" si="22"/>
        <v>35.75</v>
      </c>
      <c r="R83" s="32">
        <f t="shared" si="23"/>
        <v>0.3842020295259958</v>
      </c>
    </row>
    <row r="84" spans="2:18" x14ac:dyDescent="0.35">
      <c r="B84" s="5">
        <v>44197</v>
      </c>
      <c r="C84" s="2">
        <v>88.300003000000004</v>
      </c>
      <c r="E84" s="30">
        <f t="shared" si="12"/>
        <v>93.050003000000004</v>
      </c>
      <c r="F84" s="31">
        <f t="shared" si="13"/>
        <v>-4.75</v>
      </c>
      <c r="G84" s="31">
        <f t="shared" si="14"/>
        <v>4.75</v>
      </c>
      <c r="H84" s="32">
        <f t="shared" si="15"/>
        <v>5.3793882657059477E-2</v>
      </c>
      <c r="J84" s="30">
        <f t="shared" si="16"/>
        <v>107.60000600000001</v>
      </c>
      <c r="K84" s="31">
        <f t="shared" si="17"/>
        <v>-19.300003000000004</v>
      </c>
      <c r="L84" s="31">
        <f t="shared" si="18"/>
        <v>19.300003000000004</v>
      </c>
      <c r="M84" s="32">
        <f t="shared" si="19"/>
        <v>0.21857307298166234</v>
      </c>
      <c r="O84" s="30">
        <f t="shared" si="20"/>
        <v>108.949997</v>
      </c>
      <c r="P84" s="31">
        <f t="shared" si="21"/>
        <v>-20.649993999999992</v>
      </c>
      <c r="Q84" s="31">
        <f t="shared" si="22"/>
        <v>20.649993999999992</v>
      </c>
      <c r="R84" s="32">
        <f t="shared" si="23"/>
        <v>0.23386175875894355</v>
      </c>
    </row>
    <row r="85" spans="2:18" x14ac:dyDescent="0.35">
      <c r="B85" s="5">
        <v>44228</v>
      </c>
      <c r="C85" s="2">
        <v>111</v>
      </c>
      <c r="E85" s="30">
        <f t="shared" si="12"/>
        <v>88.300003000000004</v>
      </c>
      <c r="F85" s="31">
        <f t="shared" si="13"/>
        <v>22.699996999999996</v>
      </c>
      <c r="G85" s="31">
        <f t="shared" si="14"/>
        <v>22.699996999999996</v>
      </c>
      <c r="H85" s="32">
        <f t="shared" si="15"/>
        <v>0.20450447747747744</v>
      </c>
      <c r="J85" s="30">
        <f t="shared" si="16"/>
        <v>83.550003000000004</v>
      </c>
      <c r="K85" s="31">
        <f t="shared" si="17"/>
        <v>27.449996999999996</v>
      </c>
      <c r="L85" s="31">
        <f t="shared" si="18"/>
        <v>27.449996999999996</v>
      </c>
      <c r="M85" s="32">
        <f t="shared" si="19"/>
        <v>0.24729727027027024</v>
      </c>
      <c r="O85" s="30">
        <f t="shared" si="20"/>
        <v>91.949996999999996</v>
      </c>
      <c r="P85" s="31">
        <f t="shared" si="21"/>
        <v>19.050003000000004</v>
      </c>
      <c r="Q85" s="31">
        <f t="shared" si="22"/>
        <v>19.050003000000004</v>
      </c>
      <c r="R85" s="32">
        <f t="shared" si="23"/>
        <v>0.17162164864864868</v>
      </c>
    </row>
    <row r="86" spans="2:18" x14ac:dyDescent="0.35">
      <c r="B86" s="5">
        <v>44256</v>
      </c>
      <c r="C86" s="2">
        <v>102.150002</v>
      </c>
      <c r="E86" s="30">
        <f t="shared" si="12"/>
        <v>111</v>
      </c>
      <c r="F86" s="31">
        <f t="shared" si="13"/>
        <v>-8.8499979999999994</v>
      </c>
      <c r="G86" s="31">
        <f t="shared" si="14"/>
        <v>8.8499979999999994</v>
      </c>
      <c r="H86" s="32">
        <f t="shared" si="15"/>
        <v>8.6637276815716549E-2</v>
      </c>
      <c r="J86" s="30">
        <f t="shared" si="16"/>
        <v>133.699997</v>
      </c>
      <c r="K86" s="31">
        <f t="shared" si="17"/>
        <v>-31.549994999999996</v>
      </c>
      <c r="L86" s="31">
        <f t="shared" si="18"/>
        <v>31.549994999999996</v>
      </c>
      <c r="M86" s="32">
        <f t="shared" si="19"/>
        <v>0.3088594653184637</v>
      </c>
      <c r="O86" s="30">
        <f t="shared" si="20"/>
        <v>68.300003000000004</v>
      </c>
      <c r="P86" s="31">
        <f t="shared" si="21"/>
        <v>33.849998999999997</v>
      </c>
      <c r="Q86" s="31">
        <f t="shared" si="22"/>
        <v>33.849998999999997</v>
      </c>
      <c r="R86" s="32">
        <f t="shared" si="23"/>
        <v>0.33137541201418669</v>
      </c>
    </row>
    <row r="87" spans="2:18" x14ac:dyDescent="0.35">
      <c r="B87" s="5">
        <v>44287</v>
      </c>
      <c r="C87" s="2">
        <v>108.150002</v>
      </c>
      <c r="E87" s="30">
        <f t="shared" si="12"/>
        <v>102.150002</v>
      </c>
      <c r="F87" s="31">
        <f t="shared" si="13"/>
        <v>6</v>
      </c>
      <c r="G87" s="31">
        <f t="shared" si="14"/>
        <v>6</v>
      </c>
      <c r="H87" s="32">
        <f t="shared" si="15"/>
        <v>5.5478501054489114E-2</v>
      </c>
      <c r="J87" s="30">
        <f t="shared" si="16"/>
        <v>93.300004000000001</v>
      </c>
      <c r="K87" s="31">
        <f t="shared" si="17"/>
        <v>14.849997999999999</v>
      </c>
      <c r="L87" s="31">
        <f t="shared" si="18"/>
        <v>14.849997999999999</v>
      </c>
      <c r="M87" s="32">
        <f t="shared" si="19"/>
        <v>0.13730927161702686</v>
      </c>
      <c r="O87" s="30">
        <f t="shared" si="20"/>
        <v>79.900002000000001</v>
      </c>
      <c r="P87" s="31">
        <f t="shared" si="21"/>
        <v>28.25</v>
      </c>
      <c r="Q87" s="31">
        <f t="shared" si="22"/>
        <v>28.25</v>
      </c>
      <c r="R87" s="32">
        <f t="shared" si="23"/>
        <v>0.26121127579821957</v>
      </c>
    </row>
    <row r="88" spans="2:18" x14ac:dyDescent="0.35">
      <c r="B88" s="5">
        <v>44317</v>
      </c>
      <c r="C88" s="2">
        <v>113.650002</v>
      </c>
      <c r="E88" s="30">
        <f t="shared" si="12"/>
        <v>108.150002</v>
      </c>
      <c r="F88" s="31">
        <f t="shared" si="13"/>
        <v>5.5</v>
      </c>
      <c r="G88" s="31">
        <f t="shared" si="14"/>
        <v>5.5</v>
      </c>
      <c r="H88" s="32">
        <f t="shared" si="15"/>
        <v>4.8394191845240797E-2</v>
      </c>
      <c r="J88" s="30">
        <f t="shared" si="16"/>
        <v>114.150002</v>
      </c>
      <c r="K88" s="31">
        <f t="shared" si="17"/>
        <v>-0.5</v>
      </c>
      <c r="L88" s="31">
        <f t="shared" si="18"/>
        <v>0.5</v>
      </c>
      <c r="M88" s="32">
        <f t="shared" si="19"/>
        <v>4.3994719859309812E-3</v>
      </c>
      <c r="O88" s="30">
        <f t="shared" si="20"/>
        <v>83.199996999999996</v>
      </c>
      <c r="P88" s="31">
        <f t="shared" si="21"/>
        <v>30.450005000000004</v>
      </c>
      <c r="Q88" s="31">
        <f t="shared" si="22"/>
        <v>30.450005000000004</v>
      </c>
      <c r="R88" s="32">
        <f t="shared" si="23"/>
        <v>0.26792788793791666</v>
      </c>
    </row>
    <row r="89" spans="2:18" x14ac:dyDescent="0.35">
      <c r="B89" s="5">
        <v>44348</v>
      </c>
      <c r="C89" s="2">
        <v>117.699997</v>
      </c>
      <c r="E89" s="30">
        <f t="shared" si="12"/>
        <v>113.650002</v>
      </c>
      <c r="F89" s="31">
        <f t="shared" si="13"/>
        <v>4.0499949999999956</v>
      </c>
      <c r="G89" s="31">
        <f t="shared" si="14"/>
        <v>4.0499949999999956</v>
      </c>
      <c r="H89" s="32">
        <f t="shared" si="15"/>
        <v>3.4409474114090212E-2</v>
      </c>
      <c r="J89" s="30">
        <f t="shared" si="16"/>
        <v>119.150002</v>
      </c>
      <c r="K89" s="31">
        <f t="shared" si="17"/>
        <v>-1.4500050000000044</v>
      </c>
      <c r="L89" s="31">
        <f t="shared" si="18"/>
        <v>1.4500050000000044</v>
      </c>
      <c r="M89" s="32">
        <f t="shared" si="19"/>
        <v>1.2319499039579452E-2</v>
      </c>
      <c r="O89" s="30">
        <f t="shared" si="20"/>
        <v>81.349997999999999</v>
      </c>
      <c r="P89" s="31">
        <f t="shared" si="21"/>
        <v>36.349998999999997</v>
      </c>
      <c r="Q89" s="31">
        <f t="shared" si="22"/>
        <v>36.349998999999997</v>
      </c>
      <c r="R89" s="32">
        <f t="shared" si="23"/>
        <v>0.30883602316489439</v>
      </c>
    </row>
    <row r="90" spans="2:18" x14ac:dyDescent="0.35">
      <c r="B90" s="5">
        <v>44378</v>
      </c>
      <c r="C90" s="2">
        <v>115.300003</v>
      </c>
      <c r="E90" s="30">
        <f t="shared" si="12"/>
        <v>117.699997</v>
      </c>
      <c r="F90" s="31">
        <f t="shared" si="13"/>
        <v>-2.3999939999999924</v>
      </c>
      <c r="G90" s="31">
        <f t="shared" si="14"/>
        <v>2.3999939999999924</v>
      </c>
      <c r="H90" s="32">
        <f t="shared" si="15"/>
        <v>2.081521194756597E-2</v>
      </c>
      <c r="J90" s="30">
        <f t="shared" si="16"/>
        <v>121.74999199999999</v>
      </c>
      <c r="K90" s="31">
        <f t="shared" si="17"/>
        <v>-6.449988999999988</v>
      </c>
      <c r="L90" s="31">
        <f t="shared" si="18"/>
        <v>6.449988999999988</v>
      </c>
      <c r="M90" s="32">
        <f t="shared" si="19"/>
        <v>5.5940926558345254E-2</v>
      </c>
      <c r="O90" s="30">
        <f t="shared" si="20"/>
        <v>78.300003000000004</v>
      </c>
      <c r="P90" s="31">
        <f t="shared" si="21"/>
        <v>37</v>
      </c>
      <c r="Q90" s="31">
        <f t="shared" si="22"/>
        <v>37</v>
      </c>
      <c r="R90" s="32">
        <f t="shared" si="23"/>
        <v>0.32090198644660917</v>
      </c>
    </row>
    <row r="91" spans="2:18" x14ac:dyDescent="0.35">
      <c r="B91" s="5">
        <v>44409</v>
      </c>
      <c r="C91" s="2">
        <v>120.550003</v>
      </c>
      <c r="E91" s="30">
        <f t="shared" si="12"/>
        <v>115.300003</v>
      </c>
      <c r="F91" s="31">
        <f t="shared" si="13"/>
        <v>5.25</v>
      </c>
      <c r="G91" s="31">
        <f t="shared" si="14"/>
        <v>5.25</v>
      </c>
      <c r="H91" s="32">
        <f t="shared" si="15"/>
        <v>4.3550392943582088E-2</v>
      </c>
      <c r="J91" s="30">
        <f t="shared" si="16"/>
        <v>112.90000900000001</v>
      </c>
      <c r="K91" s="31">
        <f t="shared" si="17"/>
        <v>7.6499939999999924</v>
      </c>
      <c r="L91" s="31">
        <f t="shared" si="18"/>
        <v>7.6499939999999924</v>
      </c>
      <c r="M91" s="32">
        <f t="shared" si="19"/>
        <v>6.3459094231627614E-2</v>
      </c>
      <c r="O91" s="30">
        <f t="shared" si="20"/>
        <v>81.949996999999996</v>
      </c>
      <c r="P91" s="31">
        <f t="shared" si="21"/>
        <v>38.600006000000008</v>
      </c>
      <c r="Q91" s="31">
        <f t="shared" si="22"/>
        <v>38.600006000000008</v>
      </c>
      <c r="R91" s="32">
        <f t="shared" si="23"/>
        <v>0.32019912931897654</v>
      </c>
    </row>
    <row r="92" spans="2:18" x14ac:dyDescent="0.35">
      <c r="B92" s="5">
        <v>44440</v>
      </c>
      <c r="C92" s="2">
        <v>144.5</v>
      </c>
      <c r="E92" s="30">
        <f t="shared" si="12"/>
        <v>120.550003</v>
      </c>
      <c r="F92" s="31">
        <f t="shared" si="13"/>
        <v>23.949996999999996</v>
      </c>
      <c r="G92" s="31">
        <f t="shared" si="14"/>
        <v>23.949996999999996</v>
      </c>
      <c r="H92" s="32">
        <f t="shared" si="15"/>
        <v>0.16574392387543249</v>
      </c>
      <c r="J92" s="30">
        <f t="shared" si="16"/>
        <v>125.800003</v>
      </c>
      <c r="K92" s="31">
        <f t="shared" si="17"/>
        <v>18.699996999999996</v>
      </c>
      <c r="L92" s="31">
        <f t="shared" si="18"/>
        <v>18.699996999999996</v>
      </c>
      <c r="M92" s="32">
        <f t="shared" si="19"/>
        <v>0.12941174394463664</v>
      </c>
      <c r="O92" s="30">
        <f t="shared" si="20"/>
        <v>69.25</v>
      </c>
      <c r="P92" s="31">
        <f t="shared" si="21"/>
        <v>75.25</v>
      </c>
      <c r="Q92" s="31">
        <f t="shared" si="22"/>
        <v>75.25</v>
      </c>
      <c r="R92" s="32">
        <f t="shared" si="23"/>
        <v>0.52076124567474047</v>
      </c>
    </row>
    <row r="93" spans="2:18" x14ac:dyDescent="0.35">
      <c r="B93" s="5">
        <v>44470</v>
      </c>
      <c r="C93" s="2">
        <v>149.050003</v>
      </c>
      <c r="E93" s="30">
        <f t="shared" si="12"/>
        <v>144.5</v>
      </c>
      <c r="F93" s="31">
        <f t="shared" si="13"/>
        <v>4.5500030000000038</v>
      </c>
      <c r="G93" s="31">
        <f t="shared" si="14"/>
        <v>4.5500030000000038</v>
      </c>
      <c r="H93" s="32">
        <f t="shared" si="15"/>
        <v>3.0526688416101566E-2</v>
      </c>
      <c r="J93" s="30">
        <f t="shared" si="16"/>
        <v>168.449997</v>
      </c>
      <c r="K93" s="31">
        <f t="shared" si="17"/>
        <v>-19.399993999999992</v>
      </c>
      <c r="L93" s="31">
        <f t="shared" si="18"/>
        <v>19.399993999999992</v>
      </c>
      <c r="M93" s="32">
        <f t="shared" si="19"/>
        <v>0.13015762233832354</v>
      </c>
      <c r="O93" s="30">
        <f t="shared" si="20"/>
        <v>64.900002000000001</v>
      </c>
      <c r="P93" s="31">
        <f t="shared" si="21"/>
        <v>84.150001000000003</v>
      </c>
      <c r="Q93" s="31">
        <f t="shared" si="22"/>
        <v>84.150001000000003</v>
      </c>
      <c r="R93" s="32">
        <f t="shared" si="23"/>
        <v>0.56457564110213398</v>
      </c>
    </row>
    <row r="94" spans="2:18" x14ac:dyDescent="0.35">
      <c r="B94" s="5">
        <v>44501</v>
      </c>
      <c r="C94" s="2">
        <v>142.10000600000001</v>
      </c>
      <c r="E94" s="30">
        <f t="shared" si="12"/>
        <v>149.050003</v>
      </c>
      <c r="F94" s="31">
        <f t="shared" si="13"/>
        <v>-6.9499969999999962</v>
      </c>
      <c r="G94" s="31">
        <f t="shared" si="14"/>
        <v>6.9499969999999962</v>
      </c>
      <c r="H94" s="32">
        <f t="shared" si="15"/>
        <v>4.8909195682933296E-2</v>
      </c>
      <c r="J94" s="30">
        <f t="shared" si="16"/>
        <v>153.60000600000001</v>
      </c>
      <c r="K94" s="31">
        <f t="shared" si="17"/>
        <v>-11.5</v>
      </c>
      <c r="L94" s="31">
        <f t="shared" si="18"/>
        <v>11.5</v>
      </c>
      <c r="M94" s="32">
        <f t="shared" si="19"/>
        <v>8.0928919876329913E-2</v>
      </c>
      <c r="O94" s="30">
        <f t="shared" si="20"/>
        <v>78.5</v>
      </c>
      <c r="P94" s="31">
        <f t="shared" si="21"/>
        <v>63.600006000000008</v>
      </c>
      <c r="Q94" s="31">
        <f t="shared" si="22"/>
        <v>63.600006000000008</v>
      </c>
      <c r="R94" s="32">
        <f t="shared" si="23"/>
        <v>0.44757215562679148</v>
      </c>
    </row>
    <row r="95" spans="2:18" x14ac:dyDescent="0.35">
      <c r="B95" s="5">
        <v>44531</v>
      </c>
      <c r="C95" s="2">
        <v>142.39999399999999</v>
      </c>
      <c r="E95" s="30">
        <f t="shared" si="12"/>
        <v>142.10000600000001</v>
      </c>
      <c r="F95" s="31">
        <f t="shared" si="13"/>
        <v>0.29998799999998482</v>
      </c>
      <c r="G95" s="31">
        <f t="shared" si="14"/>
        <v>0.29998799999998482</v>
      </c>
      <c r="H95" s="32">
        <f t="shared" si="15"/>
        <v>2.1066573921343342E-3</v>
      </c>
      <c r="J95" s="30">
        <f t="shared" si="16"/>
        <v>135.15000900000001</v>
      </c>
      <c r="K95" s="31">
        <f t="shared" si="17"/>
        <v>7.249984999999981</v>
      </c>
      <c r="L95" s="31">
        <f t="shared" si="18"/>
        <v>7.249984999999981</v>
      </c>
      <c r="M95" s="32">
        <f t="shared" si="19"/>
        <v>5.091281815643884E-2</v>
      </c>
      <c r="O95" s="30">
        <f t="shared" si="20"/>
        <v>93.050003000000004</v>
      </c>
      <c r="P95" s="31">
        <f t="shared" si="21"/>
        <v>49.349990999999989</v>
      </c>
      <c r="Q95" s="31">
        <f t="shared" si="22"/>
        <v>49.349990999999989</v>
      </c>
      <c r="R95" s="32">
        <f t="shared" si="23"/>
        <v>0.34655894016400024</v>
      </c>
    </row>
    <row r="96" spans="2:18" x14ac:dyDescent="0.35">
      <c r="B96" s="5">
        <v>44562</v>
      </c>
      <c r="C96" s="2">
        <v>172.60000600000001</v>
      </c>
      <c r="E96" s="30">
        <f t="shared" si="12"/>
        <v>142.39999399999999</v>
      </c>
      <c r="F96" s="31">
        <f t="shared" si="13"/>
        <v>30.200012000000015</v>
      </c>
      <c r="G96" s="31">
        <f t="shared" si="14"/>
        <v>30.200012000000015</v>
      </c>
      <c r="H96" s="32">
        <f t="shared" si="15"/>
        <v>0.17497109472869898</v>
      </c>
      <c r="J96" s="30">
        <f t="shared" si="16"/>
        <v>142.69998199999998</v>
      </c>
      <c r="K96" s="31">
        <f t="shared" si="17"/>
        <v>29.90002400000003</v>
      </c>
      <c r="L96" s="31">
        <f t="shared" si="18"/>
        <v>29.90002400000003</v>
      </c>
      <c r="M96" s="32">
        <f t="shared" si="19"/>
        <v>0.1732330414866847</v>
      </c>
      <c r="O96" s="30">
        <f t="shared" si="20"/>
        <v>88.300003000000004</v>
      </c>
      <c r="P96" s="31">
        <f t="shared" si="21"/>
        <v>84.300003000000004</v>
      </c>
      <c r="Q96" s="31">
        <f t="shared" si="22"/>
        <v>84.300003000000004</v>
      </c>
      <c r="R96" s="32">
        <f t="shared" si="23"/>
        <v>0.48841251488716636</v>
      </c>
    </row>
    <row r="97" spans="2:18" x14ac:dyDescent="0.35">
      <c r="B97" s="5">
        <v>44593</v>
      </c>
      <c r="C97" s="2">
        <v>160.64999399999999</v>
      </c>
      <c r="E97" s="30">
        <f t="shared" si="12"/>
        <v>172.60000600000001</v>
      </c>
      <c r="F97" s="31">
        <f t="shared" si="13"/>
        <v>-11.950012000000015</v>
      </c>
      <c r="G97" s="31">
        <f t="shared" si="14"/>
        <v>11.950012000000015</v>
      </c>
      <c r="H97" s="32">
        <f t="shared" si="15"/>
        <v>7.4385387154138435E-2</v>
      </c>
      <c r="J97" s="30">
        <f t="shared" si="16"/>
        <v>202.80001800000002</v>
      </c>
      <c r="K97" s="31">
        <f t="shared" si="17"/>
        <v>-42.15002400000003</v>
      </c>
      <c r="L97" s="31">
        <f t="shared" si="18"/>
        <v>42.15002400000003</v>
      </c>
      <c r="M97" s="32">
        <f t="shared" si="19"/>
        <v>0.26237177450501514</v>
      </c>
      <c r="O97" s="30">
        <f t="shared" si="20"/>
        <v>111</v>
      </c>
      <c r="P97" s="31">
        <f t="shared" si="21"/>
        <v>49.649993999999992</v>
      </c>
      <c r="Q97" s="31">
        <f t="shared" si="22"/>
        <v>49.649993999999992</v>
      </c>
      <c r="R97" s="32">
        <f t="shared" si="23"/>
        <v>0.30905693031024944</v>
      </c>
    </row>
    <row r="98" spans="2:18" x14ac:dyDescent="0.35">
      <c r="B98" s="5">
        <v>44621</v>
      </c>
      <c r="C98" s="2">
        <v>163.89999399999999</v>
      </c>
      <c r="E98" s="30">
        <f t="shared" si="12"/>
        <v>160.64999399999999</v>
      </c>
      <c r="F98" s="31">
        <f t="shared" si="13"/>
        <v>3.25</v>
      </c>
      <c r="G98" s="31">
        <f t="shared" si="14"/>
        <v>3.25</v>
      </c>
      <c r="H98" s="32">
        <f t="shared" si="15"/>
        <v>1.982916485036601E-2</v>
      </c>
      <c r="J98" s="30">
        <f t="shared" si="16"/>
        <v>148.69998199999998</v>
      </c>
      <c r="K98" s="31">
        <f t="shared" si="17"/>
        <v>15.200012000000015</v>
      </c>
      <c r="L98" s="31">
        <f t="shared" si="18"/>
        <v>15.200012000000015</v>
      </c>
      <c r="M98" s="32">
        <f t="shared" si="19"/>
        <v>9.2739551900166736E-2</v>
      </c>
      <c r="O98" s="30">
        <f t="shared" si="20"/>
        <v>102.150002</v>
      </c>
      <c r="P98" s="31">
        <f t="shared" si="21"/>
        <v>61.749991999999992</v>
      </c>
      <c r="Q98" s="31">
        <f t="shared" si="22"/>
        <v>61.749991999999992</v>
      </c>
      <c r="R98" s="32">
        <f t="shared" si="23"/>
        <v>0.37675408334670224</v>
      </c>
    </row>
    <row r="99" spans="2:18" x14ac:dyDescent="0.35">
      <c r="B99" s="5">
        <v>44652</v>
      </c>
      <c r="C99" s="2">
        <v>160.449997</v>
      </c>
      <c r="E99" s="30">
        <f t="shared" si="12"/>
        <v>163.89999399999999</v>
      </c>
      <c r="F99" s="31">
        <f t="shared" si="13"/>
        <v>-3.4499969999999962</v>
      </c>
      <c r="G99" s="31">
        <f t="shared" si="14"/>
        <v>3.4499969999999962</v>
      </c>
      <c r="H99" s="32">
        <f t="shared" si="15"/>
        <v>2.1502007257750189E-2</v>
      </c>
      <c r="J99" s="30">
        <f t="shared" si="16"/>
        <v>167.14999399999999</v>
      </c>
      <c r="K99" s="31">
        <f t="shared" si="17"/>
        <v>-6.6999969999999962</v>
      </c>
      <c r="L99" s="31">
        <f t="shared" si="18"/>
        <v>6.6999969999999962</v>
      </c>
      <c r="M99" s="32">
        <f t="shared" si="19"/>
        <v>4.1757538954643895E-2</v>
      </c>
      <c r="O99" s="30">
        <f t="shared" si="20"/>
        <v>108.150002</v>
      </c>
      <c r="P99" s="31">
        <f t="shared" si="21"/>
        <v>52.299994999999996</v>
      </c>
      <c r="Q99" s="31">
        <f t="shared" si="22"/>
        <v>52.299994999999996</v>
      </c>
      <c r="R99" s="32">
        <f t="shared" si="23"/>
        <v>0.32595821737534841</v>
      </c>
    </row>
    <row r="100" spans="2:18" x14ac:dyDescent="0.35">
      <c r="B100" s="5">
        <v>44682</v>
      </c>
      <c r="C100" s="2">
        <v>151.25</v>
      </c>
      <c r="E100" s="30">
        <f t="shared" si="12"/>
        <v>160.449997</v>
      </c>
      <c r="F100" s="31">
        <f t="shared" si="13"/>
        <v>-9.1999969999999962</v>
      </c>
      <c r="G100" s="31">
        <f t="shared" si="14"/>
        <v>9.1999969999999962</v>
      </c>
      <c r="H100" s="32">
        <f t="shared" si="15"/>
        <v>6.0826426446280966E-2</v>
      </c>
      <c r="J100" s="30">
        <f t="shared" si="16"/>
        <v>157</v>
      </c>
      <c r="K100" s="31">
        <f t="shared" si="17"/>
        <v>-5.75</v>
      </c>
      <c r="L100" s="31">
        <f t="shared" si="18"/>
        <v>5.75</v>
      </c>
      <c r="M100" s="32">
        <f t="shared" si="19"/>
        <v>3.8016528925619832E-2</v>
      </c>
      <c r="O100" s="30">
        <f t="shared" si="20"/>
        <v>113.650002</v>
      </c>
      <c r="P100" s="31">
        <f t="shared" si="21"/>
        <v>37.599997999999999</v>
      </c>
      <c r="Q100" s="31">
        <f t="shared" si="22"/>
        <v>37.599997999999999</v>
      </c>
      <c r="R100" s="32">
        <f t="shared" si="23"/>
        <v>0.24859502809917355</v>
      </c>
    </row>
    <row r="101" spans="2:18" x14ac:dyDescent="0.35">
      <c r="B101" s="5">
        <v>44713</v>
      </c>
      <c r="C101" s="2">
        <v>151.550003</v>
      </c>
      <c r="E101" s="30">
        <f t="shared" si="12"/>
        <v>151.25</v>
      </c>
      <c r="F101" s="31">
        <f t="shared" si="13"/>
        <v>0.30000300000000379</v>
      </c>
      <c r="G101" s="31">
        <f t="shared" si="14"/>
        <v>0.30000300000000379</v>
      </c>
      <c r="H101" s="32">
        <f t="shared" si="15"/>
        <v>1.9795644609786234E-3</v>
      </c>
      <c r="J101" s="30">
        <f t="shared" si="16"/>
        <v>142.050003</v>
      </c>
      <c r="K101" s="31">
        <f t="shared" si="17"/>
        <v>9.5</v>
      </c>
      <c r="L101" s="31">
        <f t="shared" si="18"/>
        <v>9.5</v>
      </c>
      <c r="M101" s="32">
        <f t="shared" si="19"/>
        <v>6.2685581075178201E-2</v>
      </c>
      <c r="O101" s="30">
        <f t="shared" si="20"/>
        <v>117.699997</v>
      </c>
      <c r="P101" s="31">
        <f t="shared" si="21"/>
        <v>33.850006000000008</v>
      </c>
      <c r="Q101" s="31">
        <f t="shared" si="22"/>
        <v>33.850006000000008</v>
      </c>
      <c r="R101" s="32">
        <f t="shared" si="23"/>
        <v>0.22335866268508095</v>
      </c>
    </row>
    <row r="102" spans="2:18" x14ac:dyDescent="0.35">
      <c r="B102" s="5">
        <v>44743</v>
      </c>
      <c r="C102" s="2">
        <v>134.14999399999999</v>
      </c>
      <c r="E102" s="30">
        <f t="shared" si="12"/>
        <v>151.550003</v>
      </c>
      <c r="F102" s="31">
        <f t="shared" si="13"/>
        <v>-17.400009000000011</v>
      </c>
      <c r="G102" s="31">
        <f t="shared" si="14"/>
        <v>17.400009000000011</v>
      </c>
      <c r="H102" s="32">
        <f t="shared" si="15"/>
        <v>0.12970562637520514</v>
      </c>
      <c r="J102" s="30">
        <f t="shared" si="16"/>
        <v>151.85000600000001</v>
      </c>
      <c r="K102" s="31">
        <f t="shared" si="17"/>
        <v>-17.700012000000015</v>
      </c>
      <c r="L102" s="31">
        <f t="shared" si="18"/>
        <v>17.700012000000015</v>
      </c>
      <c r="M102" s="32">
        <f t="shared" si="19"/>
        <v>0.1319419514845451</v>
      </c>
      <c r="O102" s="30">
        <f t="shared" si="20"/>
        <v>115.300003</v>
      </c>
      <c r="P102" s="31">
        <f t="shared" si="21"/>
        <v>18.849990999999989</v>
      </c>
      <c r="Q102" s="31">
        <f t="shared" si="22"/>
        <v>18.849990999999989</v>
      </c>
      <c r="R102" s="32">
        <f t="shared" si="23"/>
        <v>0.1405142888042171</v>
      </c>
    </row>
    <row r="103" spans="2:18" x14ac:dyDescent="0.35">
      <c r="B103" s="5">
        <v>44774</v>
      </c>
      <c r="C103" s="2">
        <v>138.60000600000001</v>
      </c>
      <c r="E103" s="30">
        <f t="shared" si="12"/>
        <v>134.14999399999999</v>
      </c>
      <c r="F103" s="31">
        <f t="shared" si="13"/>
        <v>4.4500120000000152</v>
      </c>
      <c r="G103" s="31">
        <f t="shared" si="14"/>
        <v>4.4500120000000152</v>
      </c>
      <c r="H103" s="32">
        <f t="shared" si="15"/>
        <v>3.210686729696112E-2</v>
      </c>
      <c r="J103" s="30">
        <f t="shared" si="16"/>
        <v>116.74998499999998</v>
      </c>
      <c r="K103" s="31">
        <f t="shared" si="17"/>
        <v>21.850021000000027</v>
      </c>
      <c r="L103" s="31">
        <f t="shared" si="18"/>
        <v>21.850021000000027</v>
      </c>
      <c r="M103" s="32">
        <f t="shared" si="19"/>
        <v>0.15764805233846835</v>
      </c>
      <c r="O103" s="30">
        <f t="shared" si="20"/>
        <v>120.550003</v>
      </c>
      <c r="P103" s="31">
        <f t="shared" si="21"/>
        <v>18.050003000000004</v>
      </c>
      <c r="Q103" s="31">
        <f t="shared" si="22"/>
        <v>18.050003000000004</v>
      </c>
      <c r="R103" s="32">
        <f t="shared" si="23"/>
        <v>0.13023089623820075</v>
      </c>
    </row>
    <row r="104" spans="2:18" x14ac:dyDescent="0.35">
      <c r="B104" s="5">
        <v>44805</v>
      </c>
      <c r="C104" s="2">
        <v>126.800003</v>
      </c>
      <c r="E104" s="30">
        <f t="shared" si="12"/>
        <v>138.60000600000001</v>
      </c>
      <c r="F104" s="31">
        <f t="shared" si="13"/>
        <v>-11.800003000000004</v>
      </c>
      <c r="G104" s="31">
        <f t="shared" si="14"/>
        <v>11.800003000000004</v>
      </c>
      <c r="H104" s="32">
        <f t="shared" si="15"/>
        <v>9.3059958366089338E-2</v>
      </c>
      <c r="J104" s="30">
        <f t="shared" si="16"/>
        <v>143.05001800000002</v>
      </c>
      <c r="K104" s="31">
        <f t="shared" si="17"/>
        <v>-16.250015000000019</v>
      </c>
      <c r="L104" s="31">
        <f t="shared" si="18"/>
        <v>16.250015000000019</v>
      </c>
      <c r="M104" s="32">
        <f t="shared" si="19"/>
        <v>0.12815468939697122</v>
      </c>
      <c r="O104" s="30">
        <f t="shared" si="20"/>
        <v>144.5</v>
      </c>
      <c r="P104" s="31">
        <f t="shared" si="21"/>
        <v>-17.699996999999996</v>
      </c>
      <c r="Q104" s="31">
        <f t="shared" si="22"/>
        <v>17.699996999999996</v>
      </c>
      <c r="R104" s="32">
        <f t="shared" si="23"/>
        <v>0.13958987840087034</v>
      </c>
    </row>
    <row r="105" spans="2:18" x14ac:dyDescent="0.35">
      <c r="B105" s="5">
        <v>44835</v>
      </c>
      <c r="C105" s="2">
        <v>134.050003</v>
      </c>
      <c r="E105" s="30">
        <f t="shared" si="12"/>
        <v>126.800003</v>
      </c>
      <c r="F105" s="31">
        <f t="shared" si="13"/>
        <v>7.25</v>
      </c>
      <c r="G105" s="31">
        <f t="shared" si="14"/>
        <v>7.25</v>
      </c>
      <c r="H105" s="32">
        <f t="shared" si="15"/>
        <v>5.4084295693749444E-2</v>
      </c>
      <c r="J105" s="30">
        <f t="shared" si="16"/>
        <v>115</v>
      </c>
      <c r="K105" s="31">
        <f t="shared" si="17"/>
        <v>19.050003000000004</v>
      </c>
      <c r="L105" s="31">
        <f t="shared" si="18"/>
        <v>19.050003000000004</v>
      </c>
      <c r="M105" s="32">
        <f t="shared" si="19"/>
        <v>0.1421111717543192</v>
      </c>
      <c r="O105" s="30">
        <f t="shared" si="20"/>
        <v>149.050003</v>
      </c>
      <c r="P105" s="31">
        <f t="shared" si="21"/>
        <v>-15</v>
      </c>
      <c r="Q105" s="31">
        <f t="shared" si="22"/>
        <v>15</v>
      </c>
      <c r="R105" s="32">
        <f t="shared" si="23"/>
        <v>0.11189854281465401</v>
      </c>
    </row>
    <row r="106" spans="2:18" x14ac:dyDescent="0.35">
      <c r="B106" s="5">
        <v>44866</v>
      </c>
      <c r="C106" s="2">
        <v>141.10000600000001</v>
      </c>
      <c r="E106" s="30">
        <f t="shared" si="12"/>
        <v>134.050003</v>
      </c>
      <c r="F106" s="31">
        <f t="shared" si="13"/>
        <v>7.0500030000000038</v>
      </c>
      <c r="G106" s="31">
        <f t="shared" si="14"/>
        <v>7.0500030000000038</v>
      </c>
      <c r="H106" s="32">
        <f t="shared" si="15"/>
        <v>4.9964583275779614E-2</v>
      </c>
      <c r="J106" s="30">
        <f t="shared" si="16"/>
        <v>141.300003</v>
      </c>
      <c r="K106" s="31">
        <f t="shared" si="17"/>
        <v>-0.19999699999999621</v>
      </c>
      <c r="L106" s="31">
        <f t="shared" si="18"/>
        <v>0.19999699999999621</v>
      </c>
      <c r="M106" s="32">
        <f t="shared" si="19"/>
        <v>1.4174131218675937E-3</v>
      </c>
      <c r="O106" s="30">
        <f t="shared" si="20"/>
        <v>142.10000600000001</v>
      </c>
      <c r="P106" s="31">
        <f t="shared" si="21"/>
        <v>-1</v>
      </c>
      <c r="Q106" s="31">
        <f t="shared" si="22"/>
        <v>1</v>
      </c>
      <c r="R106" s="32">
        <f t="shared" si="23"/>
        <v>7.0871719169168564E-3</v>
      </c>
    </row>
    <row r="107" spans="2:18" x14ac:dyDescent="0.35">
      <c r="B107" s="5">
        <v>44896</v>
      </c>
      <c r="C107" s="2">
        <v>146.75</v>
      </c>
      <c r="E107" s="30">
        <f t="shared" si="12"/>
        <v>141.10000600000001</v>
      </c>
      <c r="F107" s="31">
        <f t="shared" si="13"/>
        <v>5.6499939999999924</v>
      </c>
      <c r="G107" s="31">
        <f t="shared" si="14"/>
        <v>5.6499939999999924</v>
      </c>
      <c r="H107" s="32">
        <f t="shared" si="15"/>
        <v>3.8500810902896032E-2</v>
      </c>
      <c r="J107" s="30">
        <f t="shared" si="16"/>
        <v>148.15000900000001</v>
      </c>
      <c r="K107" s="31">
        <f t="shared" si="17"/>
        <v>-1.4000090000000114</v>
      </c>
      <c r="L107" s="31">
        <f t="shared" si="18"/>
        <v>1.4000090000000114</v>
      </c>
      <c r="M107" s="32">
        <f t="shared" si="19"/>
        <v>9.5400954003407937E-3</v>
      </c>
      <c r="O107" s="30">
        <f t="shared" si="20"/>
        <v>142.39999399999999</v>
      </c>
      <c r="P107" s="31">
        <f t="shared" si="21"/>
        <v>4.3500060000000076</v>
      </c>
      <c r="Q107" s="31">
        <f t="shared" si="22"/>
        <v>4.3500060000000076</v>
      </c>
      <c r="R107" s="32">
        <f t="shared" si="23"/>
        <v>2.9642289608177223E-2</v>
      </c>
    </row>
    <row r="108" spans="2:18" x14ac:dyDescent="0.35">
      <c r="B108" s="5">
        <v>44927</v>
      </c>
      <c r="C108" s="2">
        <v>144.89999399999999</v>
      </c>
      <c r="E108" s="30">
        <f t="shared" si="12"/>
        <v>146.75</v>
      </c>
      <c r="F108" s="31">
        <f t="shared" si="13"/>
        <v>-1.8500060000000076</v>
      </c>
      <c r="G108" s="31">
        <f t="shared" si="14"/>
        <v>1.8500060000000076</v>
      </c>
      <c r="H108" s="32">
        <f t="shared" si="15"/>
        <v>1.2767467747445232E-2</v>
      </c>
      <c r="J108" s="30">
        <f t="shared" si="16"/>
        <v>152.39999399999999</v>
      </c>
      <c r="K108" s="31">
        <f t="shared" si="17"/>
        <v>-7.5</v>
      </c>
      <c r="L108" s="31">
        <f t="shared" si="18"/>
        <v>7.5</v>
      </c>
      <c r="M108" s="32">
        <f t="shared" si="19"/>
        <v>5.1759836511794478E-2</v>
      </c>
      <c r="O108" s="30">
        <f t="shared" si="20"/>
        <v>172.60000600000001</v>
      </c>
      <c r="P108" s="31">
        <f t="shared" si="21"/>
        <v>-27.700012000000015</v>
      </c>
      <c r="Q108" s="31">
        <f t="shared" si="22"/>
        <v>27.700012000000015</v>
      </c>
      <c r="R108" s="32">
        <f t="shared" si="23"/>
        <v>0.19116641233263279</v>
      </c>
    </row>
    <row r="109" spans="2:18" x14ac:dyDescent="0.35">
      <c r="B109" s="5">
        <v>44958</v>
      </c>
      <c r="C109" s="2">
        <v>152.050003</v>
      </c>
      <c r="E109" s="30">
        <f t="shared" si="12"/>
        <v>144.89999399999999</v>
      </c>
      <c r="F109" s="31">
        <f t="shared" si="13"/>
        <v>7.1500090000000114</v>
      </c>
      <c r="G109" s="31">
        <f t="shared" si="14"/>
        <v>7.1500090000000114</v>
      </c>
      <c r="H109" s="32">
        <f t="shared" si="15"/>
        <v>4.7024063524681491E-2</v>
      </c>
      <c r="J109" s="30">
        <f t="shared" si="16"/>
        <v>143.04998799999998</v>
      </c>
      <c r="K109" s="31">
        <f t="shared" si="17"/>
        <v>9.000015000000019</v>
      </c>
      <c r="L109" s="31">
        <f t="shared" si="18"/>
        <v>9.000015000000019</v>
      </c>
      <c r="M109" s="32">
        <f t="shared" si="19"/>
        <v>5.9191153057721539E-2</v>
      </c>
      <c r="O109" s="30">
        <f t="shared" si="20"/>
        <v>160.64999399999999</v>
      </c>
      <c r="P109" s="31">
        <f t="shared" si="21"/>
        <v>-8.5999909999999886</v>
      </c>
      <c r="Q109" s="31">
        <f t="shared" si="22"/>
        <v>8.5999909999999886</v>
      </c>
      <c r="R109" s="32">
        <f t="shared" si="23"/>
        <v>5.656028168575563E-2</v>
      </c>
    </row>
    <row r="110" spans="2:18" x14ac:dyDescent="0.35">
      <c r="B110" s="5">
        <v>44986</v>
      </c>
      <c r="C110" s="2">
        <v>151.050003</v>
      </c>
      <c r="E110" s="30">
        <f t="shared" si="12"/>
        <v>152.050003</v>
      </c>
      <c r="F110" s="31">
        <f t="shared" si="13"/>
        <v>-1</v>
      </c>
      <c r="G110" s="31">
        <f t="shared" si="14"/>
        <v>1</v>
      </c>
      <c r="H110" s="32">
        <f t="shared" si="15"/>
        <v>6.620324264409316E-3</v>
      </c>
      <c r="J110" s="30">
        <f t="shared" si="16"/>
        <v>159.20001200000002</v>
      </c>
      <c r="K110" s="31">
        <f t="shared" si="17"/>
        <v>-8.1500090000000114</v>
      </c>
      <c r="L110" s="31">
        <f t="shared" si="18"/>
        <v>8.1500090000000114</v>
      </c>
      <c r="M110" s="32">
        <f t="shared" si="19"/>
        <v>5.3955702337854378E-2</v>
      </c>
      <c r="O110" s="30">
        <f t="shared" si="20"/>
        <v>163.89999399999999</v>
      </c>
      <c r="P110" s="31">
        <f t="shared" si="21"/>
        <v>-12.849990999999989</v>
      </c>
      <c r="Q110" s="31">
        <f t="shared" si="22"/>
        <v>12.849990999999989</v>
      </c>
      <c r="R110" s="32">
        <f t="shared" si="23"/>
        <v>8.5071107214741259E-2</v>
      </c>
    </row>
    <row r="111" spans="2:18" x14ac:dyDescent="0.35">
      <c r="B111" s="5">
        <v>45017</v>
      </c>
      <c r="C111" s="2">
        <v>158.949997</v>
      </c>
      <c r="E111" s="30">
        <f t="shared" si="12"/>
        <v>151.050003</v>
      </c>
      <c r="F111" s="31">
        <f t="shared" si="13"/>
        <v>7.8999939999999924</v>
      </c>
      <c r="G111" s="31">
        <f t="shared" si="14"/>
        <v>7.8999939999999924</v>
      </c>
      <c r="H111" s="32">
        <f t="shared" si="15"/>
        <v>4.9701127078347743E-2</v>
      </c>
      <c r="J111" s="30">
        <f t="shared" si="16"/>
        <v>150.050003</v>
      </c>
      <c r="K111" s="31">
        <f t="shared" si="17"/>
        <v>8.8999939999999924</v>
      </c>
      <c r="L111" s="31">
        <f t="shared" si="18"/>
        <v>8.8999939999999924</v>
      </c>
      <c r="M111" s="32">
        <f t="shared" si="19"/>
        <v>5.5992413765191783E-2</v>
      </c>
      <c r="O111" s="30">
        <f t="shared" si="20"/>
        <v>160.449997</v>
      </c>
      <c r="P111" s="31">
        <f t="shared" si="21"/>
        <v>-1.5</v>
      </c>
      <c r="Q111" s="31">
        <f t="shared" si="22"/>
        <v>1.5</v>
      </c>
      <c r="R111" s="32">
        <f t="shared" si="23"/>
        <v>9.4369300302660601E-3</v>
      </c>
    </row>
    <row r="112" spans="2:18" x14ac:dyDescent="0.35">
      <c r="B112" s="5">
        <v>45047</v>
      </c>
      <c r="C112" s="2">
        <v>154.89999399999999</v>
      </c>
      <c r="E112" s="30">
        <f t="shared" si="12"/>
        <v>158.949997</v>
      </c>
      <c r="F112" s="31">
        <f t="shared" si="13"/>
        <v>-4.0500030000000038</v>
      </c>
      <c r="G112" s="31">
        <f t="shared" si="14"/>
        <v>4.0500030000000038</v>
      </c>
      <c r="H112" s="32">
        <f t="shared" si="15"/>
        <v>2.6145920961107356E-2</v>
      </c>
      <c r="J112" s="30">
        <f t="shared" si="16"/>
        <v>166.84999099999999</v>
      </c>
      <c r="K112" s="31">
        <f t="shared" si="17"/>
        <v>-11.949996999999996</v>
      </c>
      <c r="L112" s="31">
        <f t="shared" si="18"/>
        <v>11.949996999999996</v>
      </c>
      <c r="M112" s="32">
        <f t="shared" si="19"/>
        <v>7.7146529779723541E-2</v>
      </c>
      <c r="O112" s="30">
        <f t="shared" si="20"/>
        <v>151.25</v>
      </c>
      <c r="P112" s="31">
        <f t="shared" si="21"/>
        <v>3.6499939999999924</v>
      </c>
      <c r="Q112" s="31">
        <f t="shared" si="22"/>
        <v>3.6499939999999924</v>
      </c>
      <c r="R112" s="32">
        <f t="shared" si="23"/>
        <v>2.356355159058297E-2</v>
      </c>
    </row>
    <row r="113" spans="2:18" x14ac:dyDescent="0.35">
      <c r="B113" s="5">
        <v>45078</v>
      </c>
      <c r="C113" s="2">
        <v>160.300003</v>
      </c>
      <c r="E113" s="30">
        <f t="shared" si="12"/>
        <v>154.89999399999999</v>
      </c>
      <c r="F113" s="31">
        <f t="shared" si="13"/>
        <v>5.4000090000000114</v>
      </c>
      <c r="G113" s="31">
        <f t="shared" si="14"/>
        <v>5.4000090000000114</v>
      </c>
      <c r="H113" s="32">
        <f t="shared" si="15"/>
        <v>3.3686892694568517E-2</v>
      </c>
      <c r="J113" s="30">
        <f t="shared" si="16"/>
        <v>150.84999099999999</v>
      </c>
      <c r="K113" s="31">
        <f t="shared" si="17"/>
        <v>9.4500120000000152</v>
      </c>
      <c r="L113" s="31">
        <f t="shared" si="18"/>
        <v>9.4500120000000152</v>
      </c>
      <c r="M113" s="32">
        <f t="shared" si="19"/>
        <v>5.8952038821858378E-2</v>
      </c>
      <c r="O113" s="30">
        <f t="shared" si="20"/>
        <v>151.550003</v>
      </c>
      <c r="P113" s="31">
        <f t="shared" si="21"/>
        <v>8.75</v>
      </c>
      <c r="Q113" s="31">
        <f t="shared" si="22"/>
        <v>8.75</v>
      </c>
      <c r="R113" s="32">
        <f t="shared" si="23"/>
        <v>5.458515181687177E-2</v>
      </c>
    </row>
    <row r="114" spans="2:18" x14ac:dyDescent="0.35">
      <c r="B114" s="5">
        <v>45108</v>
      </c>
      <c r="C114" s="2">
        <v>177.050003</v>
      </c>
      <c r="E114" s="30">
        <f t="shared" si="12"/>
        <v>160.300003</v>
      </c>
      <c r="F114" s="31">
        <f t="shared" si="13"/>
        <v>16.75</v>
      </c>
      <c r="G114" s="31">
        <f t="shared" si="14"/>
        <v>16.75</v>
      </c>
      <c r="H114" s="32">
        <f t="shared" si="15"/>
        <v>9.4606041887499992E-2</v>
      </c>
      <c r="J114" s="30">
        <f t="shared" si="16"/>
        <v>165.70001200000002</v>
      </c>
      <c r="K114" s="31">
        <f t="shared" si="17"/>
        <v>11.349990999999989</v>
      </c>
      <c r="L114" s="31">
        <f t="shared" si="18"/>
        <v>11.349990999999989</v>
      </c>
      <c r="M114" s="32">
        <f t="shared" si="19"/>
        <v>6.4106132774253546E-2</v>
      </c>
      <c r="O114" s="30">
        <f t="shared" si="20"/>
        <v>134.14999399999999</v>
      </c>
      <c r="P114" s="31">
        <f t="shared" si="21"/>
        <v>42.900009000000011</v>
      </c>
      <c r="Q114" s="31">
        <f t="shared" si="22"/>
        <v>42.900009000000011</v>
      </c>
      <c r="R114" s="32">
        <f t="shared" si="23"/>
        <v>0.2423044805031718</v>
      </c>
    </row>
    <row r="115" spans="2:18" x14ac:dyDescent="0.35">
      <c r="B115" s="5">
        <v>45139</v>
      </c>
      <c r="C115" s="2">
        <v>174.14999399999999</v>
      </c>
      <c r="E115" s="30">
        <f t="shared" si="12"/>
        <v>177.050003</v>
      </c>
      <c r="F115" s="31">
        <f t="shared" si="13"/>
        <v>-2.9000090000000114</v>
      </c>
      <c r="G115" s="31">
        <f t="shared" si="14"/>
        <v>2.9000090000000114</v>
      </c>
      <c r="H115" s="32">
        <f t="shared" si="15"/>
        <v>1.6652363479266106E-2</v>
      </c>
      <c r="J115" s="30">
        <f t="shared" si="16"/>
        <v>193.800003</v>
      </c>
      <c r="K115" s="31">
        <f t="shared" si="17"/>
        <v>-19.650009000000011</v>
      </c>
      <c r="L115" s="31">
        <f t="shared" si="18"/>
        <v>19.650009000000011</v>
      </c>
      <c r="M115" s="32">
        <f t="shared" si="19"/>
        <v>0.11283381956361142</v>
      </c>
      <c r="O115" s="30">
        <f t="shared" si="20"/>
        <v>138.60000600000001</v>
      </c>
      <c r="P115" s="31">
        <f t="shared" si="21"/>
        <v>35.549987999999985</v>
      </c>
      <c r="Q115" s="31">
        <f t="shared" si="22"/>
        <v>35.549987999999985</v>
      </c>
      <c r="R115" s="32">
        <f t="shared" si="23"/>
        <v>0.20413430505200009</v>
      </c>
    </row>
    <row r="116" spans="2:18" x14ac:dyDescent="0.35">
      <c r="B116" s="5">
        <v>45170</v>
      </c>
      <c r="C116" s="2">
        <v>191.85000600000001</v>
      </c>
      <c r="E116" s="30">
        <f t="shared" si="12"/>
        <v>174.14999399999999</v>
      </c>
      <c r="F116" s="31">
        <f t="shared" si="13"/>
        <v>17.700012000000015</v>
      </c>
      <c r="G116" s="31">
        <f t="shared" si="14"/>
        <v>17.700012000000015</v>
      </c>
      <c r="H116" s="32">
        <f t="shared" si="15"/>
        <v>9.225963745865097E-2</v>
      </c>
      <c r="J116" s="30">
        <f t="shared" si="16"/>
        <v>171.24998499999998</v>
      </c>
      <c r="K116" s="31">
        <f t="shared" si="17"/>
        <v>20.600021000000027</v>
      </c>
      <c r="L116" s="31">
        <f t="shared" si="18"/>
        <v>20.600021000000027</v>
      </c>
      <c r="M116" s="32">
        <f t="shared" si="19"/>
        <v>0.10737565992049031</v>
      </c>
      <c r="O116" s="30">
        <f t="shared" si="20"/>
        <v>126.800003</v>
      </c>
      <c r="P116" s="31">
        <f t="shared" si="21"/>
        <v>65.050003000000004</v>
      </c>
      <c r="Q116" s="31">
        <f t="shared" si="22"/>
        <v>65.050003000000004</v>
      </c>
      <c r="R116" s="32">
        <f t="shared" si="23"/>
        <v>0.33906698444408701</v>
      </c>
    </row>
    <row r="117" spans="2:18" x14ac:dyDescent="0.35">
      <c r="B117" s="5">
        <v>45200</v>
      </c>
      <c r="C117" s="2">
        <v>186.14999399999999</v>
      </c>
      <c r="E117" s="30">
        <f t="shared" si="12"/>
        <v>191.85000600000001</v>
      </c>
      <c r="F117" s="31">
        <f t="shared" si="13"/>
        <v>-5.7000120000000152</v>
      </c>
      <c r="G117" s="31">
        <f t="shared" si="14"/>
        <v>5.7000120000000152</v>
      </c>
      <c r="H117" s="32">
        <f t="shared" si="15"/>
        <v>3.0620532816133292E-2</v>
      </c>
      <c r="J117" s="30">
        <f t="shared" si="16"/>
        <v>209.55001800000002</v>
      </c>
      <c r="K117" s="31">
        <f t="shared" si="17"/>
        <v>-23.40002400000003</v>
      </c>
      <c r="L117" s="31">
        <f t="shared" si="18"/>
        <v>23.40002400000003</v>
      </c>
      <c r="M117" s="32">
        <f t="shared" si="19"/>
        <v>0.12570520953119146</v>
      </c>
      <c r="O117" s="30">
        <f t="shared" si="20"/>
        <v>134.050003</v>
      </c>
      <c r="P117" s="31">
        <f t="shared" si="21"/>
        <v>52.099990999999989</v>
      </c>
      <c r="Q117" s="31">
        <f t="shared" si="22"/>
        <v>52.099990999999989</v>
      </c>
      <c r="R117" s="32">
        <f t="shared" si="23"/>
        <v>0.2798817764130575</v>
      </c>
    </row>
    <row r="118" spans="2:18" x14ac:dyDescent="0.35">
      <c r="B118" s="5">
        <v>45231</v>
      </c>
      <c r="C118" s="2">
        <v>194.949997</v>
      </c>
      <c r="E118" s="30">
        <f t="shared" si="12"/>
        <v>186.14999399999999</v>
      </c>
      <c r="F118" s="31">
        <f t="shared" si="13"/>
        <v>8.8000030000000038</v>
      </c>
      <c r="G118" s="31">
        <f t="shared" si="14"/>
        <v>8.8000030000000038</v>
      </c>
      <c r="H118" s="32">
        <f t="shared" si="15"/>
        <v>4.5139795513820934E-2</v>
      </c>
      <c r="J118" s="30">
        <f t="shared" si="16"/>
        <v>180.44998199999998</v>
      </c>
      <c r="K118" s="31">
        <f t="shared" si="17"/>
        <v>14.500015000000019</v>
      </c>
      <c r="L118" s="31">
        <f t="shared" si="18"/>
        <v>14.500015000000019</v>
      </c>
      <c r="M118" s="32">
        <f t="shared" si="19"/>
        <v>7.4378123740109728E-2</v>
      </c>
      <c r="O118" s="30">
        <f t="shared" si="20"/>
        <v>141.10000600000001</v>
      </c>
      <c r="P118" s="31">
        <f t="shared" si="21"/>
        <v>53.849990999999989</v>
      </c>
      <c r="Q118" s="31">
        <f t="shared" si="22"/>
        <v>53.849990999999989</v>
      </c>
      <c r="R118" s="32">
        <f t="shared" si="23"/>
        <v>0.2762246310780912</v>
      </c>
    </row>
    <row r="119" spans="2:18" x14ac:dyDescent="0.35">
      <c r="B119" s="5">
        <v>45261</v>
      </c>
      <c r="C119" s="2">
        <v>205.050003</v>
      </c>
      <c r="E119" s="30">
        <f t="shared" si="12"/>
        <v>194.949997</v>
      </c>
      <c r="F119" s="31">
        <f t="shared" si="13"/>
        <v>10.100006000000008</v>
      </c>
      <c r="G119" s="31">
        <f t="shared" si="14"/>
        <v>10.100006000000008</v>
      </c>
      <c r="H119" s="32">
        <f t="shared" si="15"/>
        <v>4.9256307496859719E-2</v>
      </c>
      <c r="J119" s="30">
        <f t="shared" si="16"/>
        <v>203.75</v>
      </c>
      <c r="K119" s="31">
        <f t="shared" si="17"/>
        <v>1.3000030000000038</v>
      </c>
      <c r="L119" s="31">
        <f t="shared" si="18"/>
        <v>1.3000030000000038</v>
      </c>
      <c r="M119" s="32">
        <f t="shared" si="19"/>
        <v>6.3399316312129179E-3</v>
      </c>
      <c r="O119" s="30">
        <f t="shared" si="20"/>
        <v>146.75</v>
      </c>
      <c r="P119" s="31">
        <f t="shared" si="21"/>
        <v>58.300003000000004</v>
      </c>
      <c r="Q119" s="31">
        <f t="shared" si="22"/>
        <v>58.300003000000004</v>
      </c>
      <c r="R119" s="32">
        <f t="shared" si="23"/>
        <v>0.28432090781291042</v>
      </c>
    </row>
    <row r="120" spans="2:18" x14ac:dyDescent="0.35">
      <c r="B120" s="5">
        <v>45292</v>
      </c>
      <c r="C120" s="2">
        <v>252.25</v>
      </c>
      <c r="E120" s="30">
        <f t="shared" si="12"/>
        <v>205.050003</v>
      </c>
      <c r="F120" s="31">
        <f t="shared" si="13"/>
        <v>47.199996999999996</v>
      </c>
      <c r="G120" s="31">
        <f t="shared" si="14"/>
        <v>47.199996999999996</v>
      </c>
      <c r="H120" s="32">
        <f t="shared" si="15"/>
        <v>0.18711594449950444</v>
      </c>
      <c r="J120" s="30">
        <f t="shared" si="16"/>
        <v>215.15000900000001</v>
      </c>
      <c r="K120" s="31">
        <f t="shared" si="17"/>
        <v>37.099990999999989</v>
      </c>
      <c r="L120" s="31">
        <f t="shared" si="18"/>
        <v>37.099990999999989</v>
      </c>
      <c r="M120" s="32">
        <f t="shared" si="19"/>
        <v>0.14707627750247765</v>
      </c>
      <c r="O120" s="30">
        <f t="shared" si="20"/>
        <v>144.89999399999999</v>
      </c>
      <c r="P120" s="31">
        <f t="shared" si="21"/>
        <v>107.35000600000001</v>
      </c>
      <c r="Q120" s="31">
        <f t="shared" si="22"/>
        <v>107.35000600000001</v>
      </c>
      <c r="R120" s="32">
        <f t="shared" si="23"/>
        <v>0.42556989494549063</v>
      </c>
    </row>
    <row r="121" spans="2:18" x14ac:dyDescent="0.35">
      <c r="B121" s="5">
        <v>45323</v>
      </c>
      <c r="C121" s="2">
        <v>264.60000600000001</v>
      </c>
      <c r="E121" s="30">
        <f t="shared" si="12"/>
        <v>252.25</v>
      </c>
      <c r="F121" s="31">
        <f t="shared" si="13"/>
        <v>12.350006000000008</v>
      </c>
      <c r="G121" s="31">
        <f t="shared" si="14"/>
        <v>12.350006000000008</v>
      </c>
      <c r="H121" s="32">
        <f t="shared" si="15"/>
        <v>4.6674246863017861E-2</v>
      </c>
      <c r="J121" s="30">
        <f t="shared" si="16"/>
        <v>299.449997</v>
      </c>
      <c r="K121" s="31">
        <f t="shared" si="17"/>
        <v>-34.849990999999989</v>
      </c>
      <c r="L121" s="31">
        <f t="shared" si="18"/>
        <v>34.849990999999989</v>
      </c>
      <c r="M121" s="32">
        <f t="shared" si="19"/>
        <v>0.13170820185090995</v>
      </c>
      <c r="O121" s="30">
        <f t="shared" si="20"/>
        <v>152.050003</v>
      </c>
      <c r="P121" s="31">
        <f t="shared" si="21"/>
        <v>112.550003</v>
      </c>
      <c r="Q121" s="31">
        <f t="shared" si="22"/>
        <v>112.550003</v>
      </c>
      <c r="R121" s="32">
        <f t="shared" si="23"/>
        <v>0.42535903419442855</v>
      </c>
    </row>
    <row r="122" spans="2:18" x14ac:dyDescent="0.35">
      <c r="B122" s="5">
        <v>45352</v>
      </c>
      <c r="C122" s="2">
        <v>268.04998799999998</v>
      </c>
      <c r="E122" s="30">
        <f t="shared" si="12"/>
        <v>264.60000600000001</v>
      </c>
      <c r="F122" s="31">
        <f t="shared" si="13"/>
        <v>3.4499819999999772</v>
      </c>
      <c r="G122" s="31">
        <f t="shared" si="14"/>
        <v>3.4499819999999772</v>
      </c>
      <c r="H122" s="32">
        <f t="shared" si="15"/>
        <v>1.287066649672813E-2</v>
      </c>
      <c r="J122" s="30">
        <f t="shared" si="16"/>
        <v>276.95001200000002</v>
      </c>
      <c r="K122" s="31">
        <f t="shared" si="17"/>
        <v>-8.9000240000000304</v>
      </c>
      <c r="L122" s="31">
        <f t="shared" si="18"/>
        <v>8.9000240000000304</v>
      </c>
      <c r="M122" s="32">
        <f t="shared" si="19"/>
        <v>3.3202851700929868E-2</v>
      </c>
      <c r="O122" s="30">
        <f t="shared" si="20"/>
        <v>151.050003</v>
      </c>
      <c r="P122" s="31">
        <f t="shared" si="21"/>
        <v>116.99998499999998</v>
      </c>
      <c r="Q122" s="31">
        <f t="shared" si="22"/>
        <v>116.99998499999998</v>
      </c>
      <c r="R122" s="32">
        <f t="shared" si="23"/>
        <v>0.43648569385498343</v>
      </c>
    </row>
    <row r="123" spans="2:18" x14ac:dyDescent="0.35">
      <c r="B123" s="5">
        <v>45383</v>
      </c>
      <c r="C123" s="2">
        <v>282.85000600000001</v>
      </c>
      <c r="E123" s="30">
        <f t="shared" si="12"/>
        <v>268.04998799999998</v>
      </c>
      <c r="F123" s="31">
        <f t="shared" si="13"/>
        <v>14.800018000000023</v>
      </c>
      <c r="G123" s="31">
        <f t="shared" si="14"/>
        <v>14.800018000000023</v>
      </c>
      <c r="H123" s="32">
        <f t="shared" si="15"/>
        <v>5.2324616178371308E-2</v>
      </c>
      <c r="J123" s="30">
        <f t="shared" si="16"/>
        <v>271.49996999999996</v>
      </c>
      <c r="K123" s="31">
        <f t="shared" si="17"/>
        <v>11.350036000000046</v>
      </c>
      <c r="L123" s="31">
        <f t="shared" si="18"/>
        <v>11.350036000000046</v>
      </c>
      <c r="M123" s="32">
        <f t="shared" si="19"/>
        <v>4.0127402366044305E-2</v>
      </c>
      <c r="O123" s="30">
        <f t="shared" si="20"/>
        <v>158.949997</v>
      </c>
      <c r="P123" s="31">
        <f t="shared" si="21"/>
        <v>123.90000900000001</v>
      </c>
      <c r="Q123" s="31">
        <f t="shared" si="22"/>
        <v>123.90000900000001</v>
      </c>
      <c r="R123" s="32">
        <f t="shared" si="23"/>
        <v>0.43804138720788999</v>
      </c>
    </row>
    <row r="124" spans="2:18" ht="15" thickBot="1" x14ac:dyDescent="0.4">
      <c r="B124" s="6">
        <v>45413</v>
      </c>
      <c r="C124" s="35"/>
      <c r="E124" s="33">
        <f t="shared" si="12"/>
        <v>282.85000600000001</v>
      </c>
      <c r="F124" s="34"/>
      <c r="G124" s="34"/>
      <c r="H124" s="35"/>
      <c r="J124" s="33">
        <f t="shared" si="16"/>
        <v>297.65002400000003</v>
      </c>
      <c r="K124" s="34"/>
      <c r="L124" s="34"/>
      <c r="M124" s="35"/>
      <c r="O124" s="33">
        <f t="shared" si="20"/>
        <v>154.89999399999999</v>
      </c>
      <c r="P124" s="34"/>
      <c r="Q124" s="34"/>
      <c r="R124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A6F7-21DA-45E9-896E-C27B4ECCED2B}">
  <dimension ref="B1:O124"/>
  <sheetViews>
    <sheetView workbookViewId="0"/>
  </sheetViews>
  <sheetFormatPr defaultRowHeight="14.5" x14ac:dyDescent="0.35"/>
  <cols>
    <col min="1" max="1" width="8.7265625" style="9"/>
    <col min="2" max="2" width="9.7265625" style="9" bestFit="1" customWidth="1"/>
    <col min="3" max="3" width="6.36328125" style="9" bestFit="1" customWidth="1"/>
    <col min="4" max="4" width="8.7265625" style="9"/>
    <col min="5" max="5" width="7.90625" style="9" bestFit="1" customWidth="1"/>
    <col min="6" max="6" width="6" style="9" bestFit="1" customWidth="1"/>
    <col min="7" max="7" width="5.36328125" style="9" bestFit="1" customWidth="1"/>
    <col min="8" max="8" width="6.81640625" style="9" bestFit="1" customWidth="1"/>
    <col min="9" max="9" width="8.7265625" style="9"/>
    <col min="10" max="10" width="21.453125" style="9" bestFit="1" customWidth="1"/>
    <col min="11" max="11" width="4.36328125" style="9" bestFit="1" customWidth="1"/>
    <col min="12" max="12" width="8.7265625" style="9"/>
    <col min="13" max="13" width="13.81640625" style="9" bestFit="1" customWidth="1"/>
    <col min="14" max="14" width="9.36328125" style="9" bestFit="1" customWidth="1"/>
    <col min="15" max="15" width="10.26953125" style="9" bestFit="1" customWidth="1"/>
    <col min="16" max="16384" width="8.7265625" style="9"/>
  </cols>
  <sheetData>
    <row r="1" spans="2:15" ht="15" thickBot="1" x14ac:dyDescent="0.4"/>
    <row r="2" spans="2:15" ht="15" thickBot="1" x14ac:dyDescent="0.4">
      <c r="B2" s="7" t="s">
        <v>0</v>
      </c>
      <c r="C2" s="8" t="s">
        <v>1</v>
      </c>
      <c r="E2" s="15" t="s">
        <v>27</v>
      </c>
      <c r="F2" s="16" t="s">
        <v>7</v>
      </c>
      <c r="G2" s="16" t="s">
        <v>8</v>
      </c>
      <c r="H2" s="17" t="s">
        <v>9</v>
      </c>
      <c r="J2" s="80" t="s">
        <v>28</v>
      </c>
      <c r="K2" s="92">
        <v>0.85762628056477119</v>
      </c>
      <c r="M2" s="81"/>
      <c r="N2" s="82" t="s">
        <v>29</v>
      </c>
      <c r="O2" s="83" t="s">
        <v>30</v>
      </c>
    </row>
    <row r="3" spans="2:15" x14ac:dyDescent="0.35">
      <c r="B3" s="4">
        <v>41730</v>
      </c>
      <c r="C3" s="1">
        <v>216.73333700000001</v>
      </c>
      <c r="E3" s="24"/>
      <c r="F3" s="25"/>
      <c r="G3" s="25"/>
      <c r="H3" s="26"/>
      <c r="M3" s="84" t="s">
        <v>27</v>
      </c>
      <c r="N3" s="85">
        <v>277.35000000000002</v>
      </c>
      <c r="O3" s="86">
        <v>280.62</v>
      </c>
    </row>
    <row r="4" spans="2:15" x14ac:dyDescent="0.35">
      <c r="B4" s="5">
        <v>41760</v>
      </c>
      <c r="C4" s="2">
        <v>252.10000600000001</v>
      </c>
      <c r="E4" s="30">
        <f>C3</f>
        <v>216.73333700000001</v>
      </c>
      <c r="F4" s="31">
        <f>C4-E4</f>
        <v>35.366669000000002</v>
      </c>
      <c r="G4" s="31">
        <f>ABS(F4)</f>
        <v>35.366669000000002</v>
      </c>
      <c r="H4" s="32">
        <f>G4/C4</f>
        <v>0.14028825132197736</v>
      </c>
      <c r="M4" s="84" t="s">
        <v>13</v>
      </c>
      <c r="N4" s="90">
        <v>7.2499999999999995E-2</v>
      </c>
      <c r="O4" s="91">
        <v>7.1199999999999999E-2</v>
      </c>
    </row>
    <row r="5" spans="2:15" ht="15" thickBot="1" x14ac:dyDescent="0.4">
      <c r="B5" s="5">
        <v>41791</v>
      </c>
      <c r="C5" s="2">
        <v>283.23333700000001</v>
      </c>
      <c r="E5" s="30">
        <f>($K$2*C4)+(1-$K$2)*E4</f>
        <v>247.06472179043541</v>
      </c>
      <c r="F5" s="31">
        <f t="shared" ref="F5:F68" si="0">C5-E5</f>
        <v>36.168615209564592</v>
      </c>
      <c r="G5" s="31">
        <f t="shared" ref="G5:G68" si="1">ABS(F5)</f>
        <v>36.168615209564592</v>
      </c>
      <c r="H5" s="32">
        <f t="shared" ref="H5:H68" si="2">G5/C5</f>
        <v>0.12769900461810607</v>
      </c>
      <c r="M5" s="87" t="s">
        <v>31</v>
      </c>
      <c r="N5" s="88">
        <v>0.7</v>
      </c>
      <c r="O5" s="89">
        <v>0.86</v>
      </c>
    </row>
    <row r="6" spans="2:15" ht="15" thickBot="1" x14ac:dyDescent="0.4">
      <c r="B6" s="5">
        <v>41821</v>
      </c>
      <c r="C6" s="2">
        <v>263.56668100000002</v>
      </c>
      <c r="E6" s="30">
        <f t="shared" ref="E6:E69" si="3">($K$2*C5)+(1-$K$2)*E5</f>
        <v>278.08387672579272</v>
      </c>
      <c r="F6" s="31">
        <f t="shared" si="0"/>
        <v>-14.517195725792703</v>
      </c>
      <c r="G6" s="31">
        <f t="shared" si="1"/>
        <v>14.517195725792703</v>
      </c>
      <c r="H6" s="32">
        <f t="shared" si="2"/>
        <v>5.5079783494305576E-2</v>
      </c>
    </row>
    <row r="7" spans="2:15" x14ac:dyDescent="0.35">
      <c r="B7" s="5">
        <v>41852</v>
      </c>
      <c r="C7" s="2">
        <v>290</v>
      </c>
      <c r="E7" s="30">
        <f t="shared" si="3"/>
        <v>265.63354815125035</v>
      </c>
      <c r="F7" s="31">
        <f t="shared" si="0"/>
        <v>24.366451848749648</v>
      </c>
      <c r="G7" s="31">
        <f t="shared" si="1"/>
        <v>24.366451848749648</v>
      </c>
      <c r="H7" s="32">
        <f t="shared" si="2"/>
        <v>8.4022247754309137E-2</v>
      </c>
      <c r="M7" s="93" t="s">
        <v>32</v>
      </c>
      <c r="N7" s="94">
        <v>272.89999999999998</v>
      </c>
    </row>
    <row r="8" spans="2:15" ht="15" thickBot="1" x14ac:dyDescent="0.4">
      <c r="B8" s="5">
        <v>41883</v>
      </c>
      <c r="C8" s="2">
        <v>272.366669</v>
      </c>
      <c r="E8" s="30">
        <f t="shared" si="3"/>
        <v>286.53085762085414</v>
      </c>
      <c r="F8" s="31">
        <f t="shared" si="0"/>
        <v>-14.164188620854134</v>
      </c>
      <c r="G8" s="31">
        <f t="shared" si="1"/>
        <v>14.164188620854134</v>
      </c>
      <c r="H8" s="32">
        <f t="shared" si="2"/>
        <v>5.200411883310925E-2</v>
      </c>
      <c r="M8" s="66" t="s">
        <v>19</v>
      </c>
      <c r="N8" s="95">
        <v>280.82</v>
      </c>
    </row>
    <row r="9" spans="2:15" ht="15" thickBot="1" x14ac:dyDescent="0.4">
      <c r="B9" s="5">
        <v>41913</v>
      </c>
      <c r="C9" s="2">
        <v>270.10000600000001</v>
      </c>
      <c r="E9" s="30">
        <f t="shared" si="3"/>
        <v>274.38327721673318</v>
      </c>
      <c r="F9" s="31">
        <f t="shared" si="0"/>
        <v>-4.2832712167331692</v>
      </c>
      <c r="G9" s="31">
        <f t="shared" si="1"/>
        <v>4.2832712167331692</v>
      </c>
      <c r="H9" s="32">
        <f t="shared" si="2"/>
        <v>1.5858093748924867E-2</v>
      </c>
    </row>
    <row r="10" spans="2:15" ht="15" thickBot="1" x14ac:dyDescent="0.4">
      <c r="B10" s="5">
        <v>41944</v>
      </c>
      <c r="C10" s="2">
        <v>252.933334</v>
      </c>
      <c r="E10" s="30">
        <f t="shared" si="3"/>
        <v>270.70983125447617</v>
      </c>
      <c r="F10" s="31">
        <f t="shared" si="0"/>
        <v>-17.776497254476169</v>
      </c>
      <c r="G10" s="31">
        <f t="shared" si="1"/>
        <v>17.776497254476169</v>
      </c>
      <c r="H10" s="32">
        <f t="shared" si="2"/>
        <v>7.0281354273676586E-2</v>
      </c>
      <c r="M10" s="96" t="s">
        <v>7</v>
      </c>
      <c r="N10" s="97">
        <f>ABS((N7-N8)/N7)</f>
        <v>2.9021619640894163E-2</v>
      </c>
    </row>
    <row r="11" spans="2:15" x14ac:dyDescent="0.35">
      <c r="B11" s="5">
        <v>41974</v>
      </c>
      <c r="C11" s="2">
        <v>227.566666</v>
      </c>
      <c r="E11" s="30">
        <f t="shared" si="3"/>
        <v>255.46424003264991</v>
      </c>
      <c r="F11" s="31">
        <f t="shared" si="0"/>
        <v>-27.897574032649914</v>
      </c>
      <c r="G11" s="31">
        <f t="shared" si="1"/>
        <v>27.897574032649914</v>
      </c>
      <c r="H11" s="32">
        <f t="shared" si="2"/>
        <v>0.12259077536711775</v>
      </c>
    </row>
    <row r="12" spans="2:15" x14ac:dyDescent="0.35">
      <c r="B12" s="5">
        <v>42005</v>
      </c>
      <c r="C12" s="2">
        <v>234.23333700000001</v>
      </c>
      <c r="E12" s="30">
        <f t="shared" si="3"/>
        <v>231.53854737824801</v>
      </c>
      <c r="F12" s="31">
        <f t="shared" si="0"/>
        <v>2.694789621751994</v>
      </c>
      <c r="G12" s="31">
        <f t="shared" si="1"/>
        <v>2.694789621751994</v>
      </c>
      <c r="H12" s="32">
        <f t="shared" si="2"/>
        <v>1.1504722838628191E-2</v>
      </c>
    </row>
    <row r="13" spans="2:15" x14ac:dyDescent="0.35">
      <c r="B13" s="5">
        <v>42036</v>
      </c>
      <c r="C13" s="2">
        <v>216.5</v>
      </c>
      <c r="E13" s="30">
        <f t="shared" si="3"/>
        <v>233.84966977845573</v>
      </c>
      <c r="F13" s="31">
        <f t="shared" si="0"/>
        <v>-17.349669778455734</v>
      </c>
      <c r="G13" s="31">
        <f t="shared" si="1"/>
        <v>17.349669778455734</v>
      </c>
      <c r="H13" s="32">
        <f t="shared" si="2"/>
        <v>8.013704285660847E-2</v>
      </c>
    </row>
    <row r="14" spans="2:15" x14ac:dyDescent="0.35">
      <c r="B14" s="5">
        <v>42064</v>
      </c>
      <c r="C14" s="2">
        <v>204.23333700000001</v>
      </c>
      <c r="E14" s="30">
        <f t="shared" si="3"/>
        <v>218.97013701733169</v>
      </c>
      <c r="F14" s="31">
        <f t="shared" si="0"/>
        <v>-14.736800017331689</v>
      </c>
      <c r="G14" s="31">
        <f t="shared" si="1"/>
        <v>14.736800017331689</v>
      </c>
      <c r="H14" s="32">
        <f t="shared" si="2"/>
        <v>7.2156682321318028E-2</v>
      </c>
    </row>
    <row r="15" spans="2:15" x14ac:dyDescent="0.35">
      <c r="B15" s="5">
        <v>42095</v>
      </c>
      <c r="C15" s="2">
        <v>202.66667200000001</v>
      </c>
      <c r="E15" s="30">
        <f t="shared" si="3"/>
        <v>206.33147003104068</v>
      </c>
      <c r="F15" s="31">
        <f t="shared" si="0"/>
        <v>-3.6647980310406751</v>
      </c>
      <c r="G15" s="31">
        <f t="shared" si="1"/>
        <v>3.6647980310406751</v>
      </c>
      <c r="H15" s="32">
        <f t="shared" si="2"/>
        <v>1.8082884545716896E-2</v>
      </c>
    </row>
    <row r="16" spans="2:15" x14ac:dyDescent="0.35">
      <c r="B16" s="5">
        <v>42125</v>
      </c>
      <c r="C16" s="2">
        <v>219.89999399999999</v>
      </c>
      <c r="E16" s="30">
        <f t="shared" si="3"/>
        <v>203.18844292665815</v>
      </c>
      <c r="F16" s="31">
        <f t="shared" si="0"/>
        <v>16.711551073341838</v>
      </c>
      <c r="G16" s="31">
        <f t="shared" si="1"/>
        <v>16.711551073341838</v>
      </c>
      <c r="H16" s="32">
        <f t="shared" si="2"/>
        <v>7.5996141561249148E-2</v>
      </c>
    </row>
    <row r="17" spans="2:8" x14ac:dyDescent="0.35">
      <c r="B17" s="5">
        <v>42156</v>
      </c>
      <c r="C17" s="2">
        <v>206.39999399999999</v>
      </c>
      <c r="E17" s="30">
        <f t="shared" si="3"/>
        <v>217.52070831615652</v>
      </c>
      <c r="F17" s="31">
        <f t="shared" si="0"/>
        <v>-11.120714316156523</v>
      </c>
      <c r="G17" s="31">
        <f t="shared" si="1"/>
        <v>11.120714316156523</v>
      </c>
      <c r="H17" s="32">
        <f t="shared" si="2"/>
        <v>5.3879431392602282E-2</v>
      </c>
    </row>
    <row r="18" spans="2:8" x14ac:dyDescent="0.35">
      <c r="B18" s="5">
        <v>42186</v>
      </c>
      <c r="C18" s="2">
        <v>181.800003</v>
      </c>
      <c r="E18" s="30">
        <f t="shared" si="3"/>
        <v>207.9832914599678</v>
      </c>
      <c r="F18" s="31">
        <f t="shared" si="0"/>
        <v>-26.183288459967798</v>
      </c>
      <c r="G18" s="31">
        <f t="shared" si="1"/>
        <v>26.183288459967798</v>
      </c>
      <c r="H18" s="32">
        <f t="shared" si="2"/>
        <v>0.14402248640209206</v>
      </c>
    </row>
    <row r="19" spans="2:8" x14ac:dyDescent="0.35">
      <c r="B19" s="5">
        <v>42217</v>
      </c>
      <c r="C19" s="2">
        <v>159.53334000000001</v>
      </c>
      <c r="E19" s="30">
        <f t="shared" si="3"/>
        <v>185.52781516509111</v>
      </c>
      <c r="F19" s="31">
        <f t="shared" si="0"/>
        <v>-25.994475165091103</v>
      </c>
      <c r="G19" s="31">
        <f t="shared" si="1"/>
        <v>25.994475165091103</v>
      </c>
      <c r="H19" s="32">
        <f t="shared" si="2"/>
        <v>0.16294070672055824</v>
      </c>
    </row>
    <row r="20" spans="2:8" x14ac:dyDescent="0.35">
      <c r="B20" s="5">
        <v>42248</v>
      </c>
      <c r="C20" s="2">
        <v>152.89999399999999</v>
      </c>
      <c r="E20" s="30">
        <f t="shared" si="3"/>
        <v>163.23427011402072</v>
      </c>
      <c r="F20" s="31">
        <f t="shared" si="0"/>
        <v>-10.334276114020724</v>
      </c>
      <c r="G20" s="31">
        <f t="shared" si="1"/>
        <v>10.334276114020724</v>
      </c>
      <c r="H20" s="32">
        <f t="shared" si="2"/>
        <v>6.7588466445726123E-2</v>
      </c>
    </row>
    <row r="21" spans="2:8" x14ac:dyDescent="0.35">
      <c r="B21" s="5">
        <v>42278</v>
      </c>
      <c r="C21" s="2">
        <v>164.633331</v>
      </c>
      <c r="E21" s="30">
        <f t="shared" si="3"/>
        <v>154.37132332802378</v>
      </c>
      <c r="F21" s="31">
        <f t="shared" si="0"/>
        <v>10.262007671976221</v>
      </c>
      <c r="G21" s="31">
        <f t="shared" si="1"/>
        <v>10.262007671976221</v>
      </c>
      <c r="H21" s="32">
        <f t="shared" si="2"/>
        <v>6.2332503446560411E-2</v>
      </c>
    </row>
    <row r="22" spans="2:8" x14ac:dyDescent="0.35">
      <c r="B22" s="5">
        <v>42309</v>
      </c>
      <c r="C22" s="2">
        <v>156.10000600000001</v>
      </c>
      <c r="E22" s="30">
        <f t="shared" si="3"/>
        <v>163.17229079886789</v>
      </c>
      <c r="F22" s="31">
        <f t="shared" si="0"/>
        <v>-7.0722847988678836</v>
      </c>
      <c r="G22" s="31">
        <f t="shared" si="1"/>
        <v>7.0722847988678836</v>
      </c>
      <c r="H22" s="32">
        <f t="shared" si="2"/>
        <v>4.5306114843249159E-2</v>
      </c>
    </row>
    <row r="23" spans="2:8" x14ac:dyDescent="0.35">
      <c r="B23" s="5">
        <v>42339</v>
      </c>
      <c r="C23" s="2">
        <v>161.16667200000001</v>
      </c>
      <c r="E23" s="30">
        <f t="shared" si="3"/>
        <v>157.10691349172006</v>
      </c>
      <c r="F23" s="31">
        <f t="shared" si="0"/>
        <v>4.0597585082799412</v>
      </c>
      <c r="G23" s="31">
        <f t="shared" si="1"/>
        <v>4.0597585082799412</v>
      </c>
      <c r="H23" s="32">
        <f t="shared" si="2"/>
        <v>2.5189814109209507E-2</v>
      </c>
    </row>
    <row r="24" spans="2:8" x14ac:dyDescent="0.35">
      <c r="B24" s="5">
        <v>42370</v>
      </c>
      <c r="C24" s="2">
        <v>150.83332799999999</v>
      </c>
      <c r="E24" s="30">
        <f t="shared" si="3"/>
        <v>160.58866908116738</v>
      </c>
      <c r="F24" s="31">
        <f t="shared" si="0"/>
        <v>-9.7553410811673871</v>
      </c>
      <c r="G24" s="31">
        <f t="shared" si="1"/>
        <v>9.7553410811673871</v>
      </c>
      <c r="H24" s="32">
        <f t="shared" si="2"/>
        <v>6.4676296747674944E-2</v>
      </c>
    </row>
    <row r="25" spans="2:8" x14ac:dyDescent="0.35">
      <c r="B25" s="5">
        <v>42401</v>
      </c>
      <c r="C25" s="2">
        <v>129.39999399999999</v>
      </c>
      <c r="E25" s="30">
        <f t="shared" si="3"/>
        <v>152.22223219408511</v>
      </c>
      <c r="F25" s="31">
        <f t="shared" si="0"/>
        <v>-22.822238194085116</v>
      </c>
      <c r="G25" s="31">
        <f t="shared" si="1"/>
        <v>22.822238194085116</v>
      </c>
      <c r="H25" s="32">
        <f t="shared" si="2"/>
        <v>0.17636970055875828</v>
      </c>
    </row>
    <row r="26" spans="2:8" x14ac:dyDescent="0.35">
      <c r="B26" s="5">
        <v>42430</v>
      </c>
      <c r="C26" s="2">
        <v>142.73333700000001</v>
      </c>
      <c r="E26" s="30">
        <f t="shared" si="3"/>
        <v>132.64928093752863</v>
      </c>
      <c r="F26" s="31">
        <f t="shared" si="0"/>
        <v>10.084056062471376</v>
      </c>
      <c r="G26" s="31">
        <f t="shared" si="1"/>
        <v>10.084056062471376</v>
      </c>
      <c r="H26" s="32">
        <f t="shared" si="2"/>
        <v>7.0649620294881602E-2</v>
      </c>
    </row>
    <row r="27" spans="2:8" x14ac:dyDescent="0.35">
      <c r="B27" s="5">
        <v>42461</v>
      </c>
      <c r="C27" s="2">
        <v>144.83332799999999</v>
      </c>
      <c r="E27" s="30">
        <f t="shared" si="3"/>
        <v>141.29763243139257</v>
      </c>
      <c r="F27" s="31">
        <f t="shared" si="0"/>
        <v>3.535695568607423</v>
      </c>
      <c r="G27" s="31">
        <f t="shared" si="1"/>
        <v>3.535695568607423</v>
      </c>
      <c r="H27" s="32">
        <f t="shared" si="2"/>
        <v>2.441216823110923E-2</v>
      </c>
    </row>
    <row r="28" spans="2:8" x14ac:dyDescent="0.35">
      <c r="B28" s="5">
        <v>42491</v>
      </c>
      <c r="C28" s="2">
        <v>140.5</v>
      </c>
      <c r="E28" s="30">
        <f t="shared" si="3"/>
        <v>144.32993787110669</v>
      </c>
      <c r="F28" s="31">
        <f t="shared" si="0"/>
        <v>-3.8299378711066936</v>
      </c>
      <c r="G28" s="31">
        <f t="shared" si="1"/>
        <v>3.8299378711066936</v>
      </c>
      <c r="H28" s="32">
        <f t="shared" si="2"/>
        <v>2.7259344278339457E-2</v>
      </c>
    </row>
    <row r="29" spans="2:8" x14ac:dyDescent="0.35">
      <c r="B29" s="5">
        <v>42522</v>
      </c>
      <c r="C29" s="2">
        <v>144.199997</v>
      </c>
      <c r="E29" s="30">
        <f t="shared" si="3"/>
        <v>141.04528249991529</v>
      </c>
      <c r="F29" s="31">
        <f t="shared" si="0"/>
        <v>3.1547145000847081</v>
      </c>
      <c r="G29" s="31">
        <f t="shared" si="1"/>
        <v>3.1547145000847081</v>
      </c>
      <c r="H29" s="32">
        <f t="shared" si="2"/>
        <v>2.1877354824665553E-2</v>
      </c>
    </row>
    <row r="30" spans="2:8" x14ac:dyDescent="0.35">
      <c r="B30" s="5">
        <v>42552</v>
      </c>
      <c r="C30" s="2">
        <v>146.73333700000001</v>
      </c>
      <c r="E30" s="30">
        <f t="shared" si="3"/>
        <v>143.75084856286668</v>
      </c>
      <c r="F30" s="31">
        <f t="shared" si="0"/>
        <v>2.9824884371333269</v>
      </c>
      <c r="G30" s="31">
        <f t="shared" si="1"/>
        <v>2.9824884371333269</v>
      </c>
      <c r="H30" s="32">
        <f t="shared" si="2"/>
        <v>2.0325908877362523E-2</v>
      </c>
    </row>
    <row r="31" spans="2:8" x14ac:dyDescent="0.35">
      <c r="B31" s="5">
        <v>42583</v>
      </c>
      <c r="C31" s="2">
        <v>157.53334000000001</v>
      </c>
      <c r="E31" s="30">
        <f t="shared" si="3"/>
        <v>146.30870902803278</v>
      </c>
      <c r="F31" s="31">
        <f t="shared" si="0"/>
        <v>11.22463097196723</v>
      </c>
      <c r="G31" s="31">
        <f t="shared" si="1"/>
        <v>11.22463097196723</v>
      </c>
      <c r="H31" s="32">
        <f t="shared" si="2"/>
        <v>7.1252415342474354E-2</v>
      </c>
    </row>
    <row r="32" spans="2:8" x14ac:dyDescent="0.35">
      <c r="B32" s="5">
        <v>42614</v>
      </c>
      <c r="C32" s="2">
        <v>171.10000600000001</v>
      </c>
      <c r="E32" s="30">
        <f t="shared" si="3"/>
        <v>155.93524753923316</v>
      </c>
      <c r="F32" s="31">
        <f t="shared" si="0"/>
        <v>15.164758460766848</v>
      </c>
      <c r="G32" s="31">
        <f t="shared" si="1"/>
        <v>15.164758460766848</v>
      </c>
      <c r="H32" s="32">
        <f t="shared" si="2"/>
        <v>8.8630963933261628E-2</v>
      </c>
    </row>
    <row r="33" spans="2:8" x14ac:dyDescent="0.35">
      <c r="B33" s="5">
        <v>42644</v>
      </c>
      <c r="C33" s="2">
        <v>191.26666299999999</v>
      </c>
      <c r="E33" s="30">
        <f t="shared" si="3"/>
        <v>168.94094293360379</v>
      </c>
      <c r="F33" s="31">
        <f t="shared" si="0"/>
        <v>22.325720066396201</v>
      </c>
      <c r="G33" s="31">
        <f t="shared" si="1"/>
        <v>22.325720066396201</v>
      </c>
      <c r="H33" s="32">
        <f t="shared" si="2"/>
        <v>0.11672562126728901</v>
      </c>
    </row>
    <row r="34" spans="2:8" x14ac:dyDescent="0.35">
      <c r="B34" s="5">
        <v>42675</v>
      </c>
      <c r="C34" s="2">
        <v>192.60000600000001</v>
      </c>
      <c r="E34" s="30">
        <f t="shared" si="3"/>
        <v>188.08806719507743</v>
      </c>
      <c r="F34" s="31">
        <f t="shared" si="0"/>
        <v>4.511938804922579</v>
      </c>
      <c r="G34" s="31">
        <f t="shared" si="1"/>
        <v>4.511938804922579</v>
      </c>
      <c r="H34" s="32">
        <f t="shared" si="2"/>
        <v>2.342647281601112E-2</v>
      </c>
    </row>
    <row r="35" spans="2:8" x14ac:dyDescent="0.35">
      <c r="B35" s="5">
        <v>42705</v>
      </c>
      <c r="C35" s="2">
        <v>191.35000600000001</v>
      </c>
      <c r="E35" s="30">
        <f t="shared" si="3"/>
        <v>191.95762449047902</v>
      </c>
      <c r="F35" s="31">
        <f t="shared" si="0"/>
        <v>-0.60761849047901251</v>
      </c>
      <c r="G35" s="31">
        <f t="shared" si="1"/>
        <v>0.60761849047901251</v>
      </c>
      <c r="H35" s="32">
        <f t="shared" si="2"/>
        <v>3.1754296912800332E-3</v>
      </c>
    </row>
    <row r="36" spans="2:8" x14ac:dyDescent="0.35">
      <c r="B36" s="5">
        <v>42736</v>
      </c>
      <c r="C36" s="2">
        <v>202.550003</v>
      </c>
      <c r="E36" s="30">
        <f t="shared" si="3"/>
        <v>191.43651490448713</v>
      </c>
      <c r="F36" s="31">
        <f t="shared" si="0"/>
        <v>11.113488095512878</v>
      </c>
      <c r="G36" s="31">
        <f t="shared" si="1"/>
        <v>11.113488095512878</v>
      </c>
      <c r="H36" s="32">
        <f t="shared" si="2"/>
        <v>5.4867874257759838E-2</v>
      </c>
    </row>
    <row r="37" spans="2:8" x14ac:dyDescent="0.35">
      <c r="B37" s="5">
        <v>42767</v>
      </c>
      <c r="C37" s="2">
        <v>193.550003</v>
      </c>
      <c r="E37" s="30">
        <f t="shared" si="3"/>
        <v>200.96773436394272</v>
      </c>
      <c r="F37" s="31">
        <f t="shared" si="0"/>
        <v>-7.4177313639427211</v>
      </c>
      <c r="G37" s="31">
        <f t="shared" si="1"/>
        <v>7.4177313639427211</v>
      </c>
      <c r="H37" s="32">
        <f t="shared" si="2"/>
        <v>3.8324625414460578E-2</v>
      </c>
    </row>
    <row r="38" spans="2:8" x14ac:dyDescent="0.35">
      <c r="B38" s="5">
        <v>42795</v>
      </c>
      <c r="C38" s="2">
        <v>185</v>
      </c>
      <c r="E38" s="30">
        <f t="shared" si="3"/>
        <v>194.60609300405588</v>
      </c>
      <c r="F38" s="31">
        <f t="shared" si="0"/>
        <v>-9.6060930040558787</v>
      </c>
      <c r="G38" s="31">
        <f t="shared" si="1"/>
        <v>9.6060930040558787</v>
      </c>
      <c r="H38" s="32">
        <f t="shared" si="2"/>
        <v>5.1924827048950697E-2</v>
      </c>
    </row>
    <row r="39" spans="2:8" x14ac:dyDescent="0.35">
      <c r="B39" s="5">
        <v>42826</v>
      </c>
      <c r="C39" s="2">
        <v>186.550003</v>
      </c>
      <c r="E39" s="30">
        <f t="shared" si="3"/>
        <v>186.36765519022816</v>
      </c>
      <c r="F39" s="31">
        <f t="shared" si="0"/>
        <v>0.18234780977184073</v>
      </c>
      <c r="G39" s="31">
        <f t="shared" si="1"/>
        <v>0.18234780977184073</v>
      </c>
      <c r="H39" s="32">
        <f t="shared" si="2"/>
        <v>9.7747417228313165E-4</v>
      </c>
    </row>
    <row r="40" spans="2:8" x14ac:dyDescent="0.35">
      <c r="B40" s="5">
        <v>42856</v>
      </c>
      <c r="C40" s="2">
        <v>177</v>
      </c>
      <c r="E40" s="30">
        <f t="shared" si="3"/>
        <v>186.52404146409194</v>
      </c>
      <c r="F40" s="31">
        <f t="shared" si="0"/>
        <v>-9.5240414640919369</v>
      </c>
      <c r="G40" s="31">
        <f t="shared" si="1"/>
        <v>9.5240414640919369</v>
      </c>
      <c r="H40" s="32">
        <f t="shared" si="2"/>
        <v>5.3808143864926196E-2</v>
      </c>
    </row>
    <row r="41" spans="2:8" x14ac:dyDescent="0.35">
      <c r="B41" s="5">
        <v>42887</v>
      </c>
      <c r="C41" s="2">
        <v>157.300003</v>
      </c>
      <c r="E41" s="30">
        <f t="shared" si="3"/>
        <v>178.35597320729812</v>
      </c>
      <c r="F41" s="31">
        <f t="shared" si="0"/>
        <v>-21.055970207298117</v>
      </c>
      <c r="G41" s="31">
        <f t="shared" si="1"/>
        <v>21.055970207298117</v>
      </c>
      <c r="H41" s="32">
        <f t="shared" si="2"/>
        <v>0.13385867645087149</v>
      </c>
    </row>
    <row r="42" spans="2:8" x14ac:dyDescent="0.35">
      <c r="B42" s="5">
        <v>42917</v>
      </c>
      <c r="C42" s="2">
        <v>169.39999399999999</v>
      </c>
      <c r="E42" s="30">
        <f t="shared" si="3"/>
        <v>160.2978197947304</v>
      </c>
      <c r="F42" s="31">
        <f t="shared" si="0"/>
        <v>9.1021742052695913</v>
      </c>
      <c r="G42" s="31">
        <f t="shared" si="1"/>
        <v>9.1021742052695913</v>
      </c>
      <c r="H42" s="32">
        <f t="shared" si="2"/>
        <v>5.3731844909449003E-2</v>
      </c>
    </row>
    <row r="43" spans="2:8" x14ac:dyDescent="0.35">
      <c r="B43" s="5">
        <v>42948</v>
      </c>
      <c r="C43" s="2">
        <v>156.949997</v>
      </c>
      <c r="E43" s="30">
        <f t="shared" si="3"/>
        <v>168.10408360344837</v>
      </c>
      <c r="F43" s="31">
        <f t="shared" si="0"/>
        <v>-11.154086603448377</v>
      </c>
      <c r="G43" s="31">
        <f t="shared" si="1"/>
        <v>11.154086603448377</v>
      </c>
      <c r="H43" s="32">
        <f t="shared" si="2"/>
        <v>7.1067772007975108E-2</v>
      </c>
    </row>
    <row r="44" spans="2:8" x14ac:dyDescent="0.35">
      <c r="B44" s="5">
        <v>42979</v>
      </c>
      <c r="C44" s="2">
        <v>170.949997</v>
      </c>
      <c r="E44" s="30">
        <f t="shared" si="3"/>
        <v>158.5380457966356</v>
      </c>
      <c r="F44" s="31">
        <f t="shared" si="0"/>
        <v>12.411951203364396</v>
      </c>
      <c r="G44" s="31">
        <f t="shared" si="1"/>
        <v>12.411951203364396</v>
      </c>
      <c r="H44" s="32">
        <f t="shared" si="2"/>
        <v>7.26057409838059E-2</v>
      </c>
    </row>
    <row r="45" spans="2:8" x14ac:dyDescent="0.35">
      <c r="B45" s="5">
        <v>43009</v>
      </c>
      <c r="C45" s="2">
        <v>191.10000600000001</v>
      </c>
      <c r="E45" s="30">
        <f t="shared" si="3"/>
        <v>169.18286134172843</v>
      </c>
      <c r="F45" s="31">
        <f t="shared" si="0"/>
        <v>21.917144658271582</v>
      </c>
      <c r="G45" s="31">
        <f t="shared" si="1"/>
        <v>21.917144658271582</v>
      </c>
      <c r="H45" s="32">
        <f t="shared" si="2"/>
        <v>0.11468939806454836</v>
      </c>
    </row>
    <row r="46" spans="2:8" x14ac:dyDescent="0.35">
      <c r="B46" s="5">
        <v>43040</v>
      </c>
      <c r="C46" s="2">
        <v>180.64999399999999</v>
      </c>
      <c r="E46" s="30">
        <f t="shared" si="3"/>
        <v>187.9795805956019</v>
      </c>
      <c r="F46" s="31">
        <f t="shared" si="0"/>
        <v>-7.3295865956019099</v>
      </c>
      <c r="G46" s="31">
        <f t="shared" si="1"/>
        <v>7.3295865956019099</v>
      </c>
      <c r="H46" s="32">
        <f t="shared" si="2"/>
        <v>4.0573411785454642E-2</v>
      </c>
    </row>
    <row r="47" spans="2:8" x14ac:dyDescent="0.35">
      <c r="B47" s="5">
        <v>43070</v>
      </c>
      <c r="C47" s="2">
        <v>195.199997</v>
      </c>
      <c r="E47" s="30">
        <f t="shared" si="3"/>
        <v>181.69353450553842</v>
      </c>
      <c r="F47" s="31">
        <f t="shared" si="0"/>
        <v>13.506462494461573</v>
      </c>
      <c r="G47" s="31">
        <f t="shared" si="1"/>
        <v>13.506462494461573</v>
      </c>
      <c r="H47" s="32">
        <f t="shared" si="2"/>
        <v>6.919294417028897E-2</v>
      </c>
    </row>
    <row r="48" spans="2:8" x14ac:dyDescent="0.35">
      <c r="B48" s="5">
        <v>43101</v>
      </c>
      <c r="C48" s="2">
        <v>203.449997</v>
      </c>
      <c r="E48" s="30">
        <f t="shared" si="3"/>
        <v>193.27703169825111</v>
      </c>
      <c r="F48" s="31">
        <f t="shared" si="0"/>
        <v>10.172965301748889</v>
      </c>
      <c r="G48" s="31">
        <f t="shared" si="1"/>
        <v>10.172965301748889</v>
      </c>
      <c r="H48" s="32">
        <f t="shared" si="2"/>
        <v>5.0002287794326625E-2</v>
      </c>
    </row>
    <row r="49" spans="2:8" x14ac:dyDescent="0.35">
      <c r="B49" s="5">
        <v>43132</v>
      </c>
      <c r="C49" s="2">
        <v>188.300003</v>
      </c>
      <c r="E49" s="30">
        <f t="shared" si="3"/>
        <v>202.00163409230447</v>
      </c>
      <c r="F49" s="31">
        <f t="shared" si="0"/>
        <v>-13.701631092304467</v>
      </c>
      <c r="G49" s="31">
        <f t="shared" si="1"/>
        <v>13.701631092304467</v>
      </c>
      <c r="H49" s="32">
        <f t="shared" si="2"/>
        <v>7.2764901083429437E-2</v>
      </c>
    </row>
    <row r="50" spans="2:8" x14ac:dyDescent="0.35">
      <c r="B50" s="5">
        <v>43160</v>
      </c>
      <c r="C50" s="2">
        <v>177.800003</v>
      </c>
      <c r="E50" s="30">
        <f t="shared" si="3"/>
        <v>190.25075518094076</v>
      </c>
      <c r="F50" s="31">
        <f t="shared" si="0"/>
        <v>-12.450752180940754</v>
      </c>
      <c r="G50" s="31">
        <f t="shared" si="1"/>
        <v>12.450752180940754</v>
      </c>
      <c r="H50" s="32">
        <f t="shared" si="2"/>
        <v>7.0026726495278815E-2</v>
      </c>
    </row>
    <row r="51" spans="2:8" x14ac:dyDescent="0.35">
      <c r="B51" s="5">
        <v>43191</v>
      </c>
      <c r="C51" s="2">
        <v>180.550003</v>
      </c>
      <c r="E51" s="30">
        <f t="shared" si="3"/>
        <v>179.57266289776683</v>
      </c>
      <c r="F51" s="31">
        <f t="shared" si="0"/>
        <v>0.97734010223317114</v>
      </c>
      <c r="G51" s="31">
        <f t="shared" si="1"/>
        <v>0.97734010223317114</v>
      </c>
      <c r="H51" s="32">
        <f t="shared" si="2"/>
        <v>5.4131270340281919E-3</v>
      </c>
    </row>
    <row r="52" spans="2:8" x14ac:dyDescent="0.35">
      <c r="B52" s="5">
        <v>43221</v>
      </c>
      <c r="C52" s="2">
        <v>177.89999399999999</v>
      </c>
      <c r="E52" s="30">
        <f t="shared" si="3"/>
        <v>180.41085545449187</v>
      </c>
      <c r="F52" s="31">
        <f t="shared" si="0"/>
        <v>-2.5108614544918737</v>
      </c>
      <c r="G52" s="31">
        <f t="shared" si="1"/>
        <v>2.5108614544918737</v>
      </c>
      <c r="H52" s="32">
        <f t="shared" si="2"/>
        <v>1.4113892856521815E-2</v>
      </c>
    </row>
    <row r="53" spans="2:8" x14ac:dyDescent="0.35">
      <c r="B53" s="5">
        <v>43252</v>
      </c>
      <c r="C53" s="2">
        <v>158.39999399999999</v>
      </c>
      <c r="E53" s="30">
        <f t="shared" si="3"/>
        <v>178.25747468426255</v>
      </c>
      <c r="F53" s="31">
        <f t="shared" si="0"/>
        <v>-19.857480684262555</v>
      </c>
      <c r="G53" s="31">
        <f t="shared" si="1"/>
        <v>19.857480684262555</v>
      </c>
      <c r="H53" s="32">
        <f t="shared" si="2"/>
        <v>0.12536288785631239</v>
      </c>
    </row>
    <row r="54" spans="2:8" x14ac:dyDescent="0.35">
      <c r="B54" s="5">
        <v>43282</v>
      </c>
      <c r="C54" s="2">
        <v>165.699997</v>
      </c>
      <c r="E54" s="30">
        <f t="shared" si="3"/>
        <v>161.22717738363167</v>
      </c>
      <c r="F54" s="31">
        <f t="shared" si="0"/>
        <v>4.4728196163683265</v>
      </c>
      <c r="G54" s="31">
        <f t="shared" si="1"/>
        <v>4.4728196163683265</v>
      </c>
      <c r="H54" s="32">
        <f t="shared" si="2"/>
        <v>2.6993480370239999E-2</v>
      </c>
    </row>
    <row r="55" spans="2:8" x14ac:dyDescent="0.35">
      <c r="B55" s="5">
        <v>43313</v>
      </c>
      <c r="C55" s="2">
        <v>180.050003</v>
      </c>
      <c r="E55" s="30">
        <f t="shared" si="3"/>
        <v>165.06318503485477</v>
      </c>
      <c r="F55" s="31">
        <f t="shared" si="0"/>
        <v>14.986817965145235</v>
      </c>
      <c r="G55" s="31">
        <f t="shared" si="1"/>
        <v>14.986817965145235</v>
      </c>
      <c r="H55" s="32">
        <f t="shared" si="2"/>
        <v>8.3236977036569307E-2</v>
      </c>
    </row>
    <row r="56" spans="2:8" x14ac:dyDescent="0.35">
      <c r="B56" s="5">
        <v>43344</v>
      </c>
      <c r="C56" s="2">
        <v>177.199997</v>
      </c>
      <c r="E56" s="30">
        <f t="shared" si="3"/>
        <v>177.91627398380356</v>
      </c>
      <c r="F56" s="31">
        <f t="shared" si="0"/>
        <v>-0.71627698380356719</v>
      </c>
      <c r="G56" s="31">
        <f t="shared" si="1"/>
        <v>0.71627698380356719</v>
      </c>
      <c r="H56" s="32">
        <f t="shared" si="2"/>
        <v>4.0421952366261451E-3</v>
      </c>
    </row>
    <row r="57" spans="2:8" x14ac:dyDescent="0.35">
      <c r="B57" s="5">
        <v>43374</v>
      </c>
      <c r="C57" s="2">
        <v>153.25</v>
      </c>
      <c r="E57" s="30">
        <f t="shared" si="3"/>
        <v>177.30197601832998</v>
      </c>
      <c r="F57" s="31">
        <f t="shared" si="0"/>
        <v>-24.051976018329981</v>
      </c>
      <c r="G57" s="31">
        <f t="shared" si="1"/>
        <v>24.051976018329981</v>
      </c>
      <c r="H57" s="32">
        <f t="shared" si="2"/>
        <v>0.15694600990753657</v>
      </c>
    </row>
    <row r="58" spans="2:8" x14ac:dyDescent="0.35">
      <c r="B58" s="5">
        <v>43405</v>
      </c>
      <c r="C58" s="2">
        <v>140.300003</v>
      </c>
      <c r="E58" s="30">
        <f t="shared" si="3"/>
        <v>156.67436928549654</v>
      </c>
      <c r="F58" s="31">
        <f t="shared" si="0"/>
        <v>-16.374366285496535</v>
      </c>
      <c r="G58" s="31">
        <f t="shared" si="1"/>
        <v>16.374366285496535</v>
      </c>
      <c r="H58" s="32">
        <f t="shared" si="2"/>
        <v>0.11670966454289053</v>
      </c>
    </row>
    <row r="59" spans="2:8" x14ac:dyDescent="0.35">
      <c r="B59" s="5">
        <v>43435</v>
      </c>
      <c r="C59" s="2">
        <v>149.89999399999999</v>
      </c>
      <c r="E59" s="30">
        <f t="shared" si="3"/>
        <v>142.63128243146096</v>
      </c>
      <c r="F59" s="31">
        <f t="shared" si="0"/>
        <v>7.2687115685390324</v>
      </c>
      <c r="G59" s="31">
        <f t="shared" si="1"/>
        <v>7.2687115685390324</v>
      </c>
      <c r="H59" s="32">
        <f t="shared" si="2"/>
        <v>4.8490406000543489E-2</v>
      </c>
    </row>
    <row r="60" spans="2:8" x14ac:dyDescent="0.35">
      <c r="B60" s="5">
        <v>43466</v>
      </c>
      <c r="C60" s="2">
        <v>141.25</v>
      </c>
      <c r="E60" s="30">
        <f t="shared" si="3"/>
        <v>148.8651204984852</v>
      </c>
      <c r="F60" s="31">
        <f t="shared" si="0"/>
        <v>-7.6151204984851972</v>
      </c>
      <c r="G60" s="31">
        <f t="shared" si="1"/>
        <v>7.6151204984851972</v>
      </c>
      <c r="H60" s="32">
        <f t="shared" si="2"/>
        <v>5.3912357511399625E-2</v>
      </c>
    </row>
    <row r="61" spans="2:8" x14ac:dyDescent="0.35">
      <c r="B61" s="5">
        <v>43497</v>
      </c>
      <c r="C61" s="2">
        <v>148.64999399999999</v>
      </c>
      <c r="E61" s="30">
        <f t="shared" si="3"/>
        <v>142.33419302931679</v>
      </c>
      <c r="F61" s="31">
        <f t="shared" si="0"/>
        <v>6.315800970683199</v>
      </c>
      <c r="G61" s="31">
        <f t="shared" si="1"/>
        <v>6.315800970683199</v>
      </c>
      <c r="H61" s="32">
        <f t="shared" si="2"/>
        <v>4.2487731083818273E-2</v>
      </c>
    </row>
    <row r="62" spans="2:8" x14ac:dyDescent="0.35">
      <c r="B62" s="5">
        <v>43525</v>
      </c>
      <c r="C62" s="2">
        <v>159.75</v>
      </c>
      <c r="E62" s="30">
        <f t="shared" si="3"/>
        <v>147.7507899245912</v>
      </c>
      <c r="F62" s="31">
        <f t="shared" si="0"/>
        <v>11.999210075408797</v>
      </c>
      <c r="G62" s="31">
        <f t="shared" si="1"/>
        <v>11.999210075408797</v>
      </c>
      <c r="H62" s="32">
        <f t="shared" si="2"/>
        <v>7.5112426137144264E-2</v>
      </c>
    </row>
    <row r="63" spans="2:8" x14ac:dyDescent="0.35">
      <c r="B63" s="5">
        <v>43556</v>
      </c>
      <c r="C63" s="2">
        <v>169.199997</v>
      </c>
      <c r="E63" s="30">
        <f t="shared" si="3"/>
        <v>158.04162783127938</v>
      </c>
      <c r="F63" s="31">
        <f t="shared" si="0"/>
        <v>11.158369168720611</v>
      </c>
      <c r="G63" s="31">
        <f t="shared" si="1"/>
        <v>11.158369168720611</v>
      </c>
      <c r="H63" s="32">
        <f t="shared" si="2"/>
        <v>6.5947809495059337E-2</v>
      </c>
    </row>
    <row r="64" spans="2:8" x14ac:dyDescent="0.35">
      <c r="B64" s="5">
        <v>43586</v>
      </c>
      <c r="C64" s="2">
        <v>171.949997</v>
      </c>
      <c r="E64" s="30">
        <f t="shared" si="3"/>
        <v>167.61133847861785</v>
      </c>
      <c r="F64" s="31">
        <f t="shared" si="0"/>
        <v>4.3386585213821434</v>
      </c>
      <c r="G64" s="31">
        <f t="shared" si="1"/>
        <v>4.3386585213821434</v>
      </c>
      <c r="H64" s="32">
        <f t="shared" si="2"/>
        <v>2.5232094196443303E-2</v>
      </c>
    </row>
    <row r="65" spans="2:8" x14ac:dyDescent="0.35">
      <c r="B65" s="5">
        <v>43617</v>
      </c>
      <c r="C65" s="2">
        <v>167.75</v>
      </c>
      <c r="E65" s="30">
        <f t="shared" si="3"/>
        <v>171.33228604895146</v>
      </c>
      <c r="F65" s="31">
        <f t="shared" si="0"/>
        <v>-3.5822860489514596</v>
      </c>
      <c r="G65" s="31">
        <f t="shared" si="1"/>
        <v>3.5822860489514596</v>
      </c>
      <c r="H65" s="32">
        <f t="shared" si="2"/>
        <v>2.1354909382721072E-2</v>
      </c>
    </row>
    <row r="66" spans="2:8" x14ac:dyDescent="0.35">
      <c r="B66" s="5">
        <v>43647</v>
      </c>
      <c r="C66" s="2">
        <v>138.85000600000001</v>
      </c>
      <c r="E66" s="30">
        <f t="shared" si="3"/>
        <v>168.26002338887017</v>
      </c>
      <c r="F66" s="31">
        <f t="shared" si="0"/>
        <v>-29.410017388870159</v>
      </c>
      <c r="G66" s="31">
        <f t="shared" si="1"/>
        <v>29.410017388870159</v>
      </c>
      <c r="H66" s="32">
        <f t="shared" si="2"/>
        <v>0.21181142324812113</v>
      </c>
    </row>
    <row r="67" spans="2:8" x14ac:dyDescent="0.35">
      <c r="B67" s="5">
        <v>43678</v>
      </c>
      <c r="C67" s="2">
        <v>121.199997</v>
      </c>
      <c r="E67" s="30">
        <f t="shared" si="3"/>
        <v>143.0372195643082</v>
      </c>
      <c r="F67" s="31">
        <f t="shared" si="0"/>
        <v>-21.837222564308206</v>
      </c>
      <c r="G67" s="31">
        <f t="shared" si="1"/>
        <v>21.837222564308206</v>
      </c>
      <c r="H67" s="32">
        <f t="shared" si="2"/>
        <v>0.18017510812568921</v>
      </c>
    </row>
    <row r="68" spans="2:8" x14ac:dyDescent="0.35">
      <c r="B68" s="5">
        <v>43709</v>
      </c>
      <c r="C68" s="2">
        <v>131.800003</v>
      </c>
      <c r="E68" s="30">
        <f t="shared" si="3"/>
        <v>124.30904359861546</v>
      </c>
      <c r="F68" s="31">
        <f t="shared" si="0"/>
        <v>7.4909594013845435</v>
      </c>
      <c r="G68" s="31">
        <f t="shared" si="1"/>
        <v>7.4909594013845435</v>
      </c>
      <c r="H68" s="32">
        <f t="shared" si="2"/>
        <v>5.6835806000585166E-2</v>
      </c>
    </row>
    <row r="69" spans="2:8" x14ac:dyDescent="0.35">
      <c r="B69" s="5">
        <v>43739</v>
      </c>
      <c r="C69" s="2">
        <v>141.699997</v>
      </c>
      <c r="E69" s="30">
        <f t="shared" si="3"/>
        <v>130.73348724788659</v>
      </c>
      <c r="F69" s="31">
        <f t="shared" ref="F69:F123" si="4">C69-E69</f>
        <v>10.96650975211341</v>
      </c>
      <c r="G69" s="31">
        <f t="shared" ref="G69:G123" si="5">ABS(F69)</f>
        <v>10.96650975211341</v>
      </c>
      <c r="H69" s="32">
        <f t="shared" ref="H69:H123" si="6">G69/C69</f>
        <v>7.7392448724705409E-2</v>
      </c>
    </row>
    <row r="70" spans="2:8" x14ac:dyDescent="0.35">
      <c r="B70" s="5">
        <v>43770</v>
      </c>
      <c r="C70" s="2">
        <v>131.75</v>
      </c>
      <c r="E70" s="30">
        <f t="shared" ref="E70:E124" si="7">($K$2*C69)+(1-$K$2)*E69</f>
        <v>140.1386542173689</v>
      </c>
      <c r="F70" s="31">
        <f t="shared" si="4"/>
        <v>-8.3886542173688952</v>
      </c>
      <c r="G70" s="31">
        <f t="shared" si="5"/>
        <v>8.3886542173688952</v>
      </c>
      <c r="H70" s="32">
        <f t="shared" si="6"/>
        <v>6.3670999752325583E-2</v>
      </c>
    </row>
    <row r="71" spans="2:8" x14ac:dyDescent="0.35">
      <c r="B71" s="5">
        <v>43800</v>
      </c>
      <c r="C71" s="2">
        <v>128.800003</v>
      </c>
      <c r="E71" s="30">
        <f t="shared" si="7"/>
        <v>132.94432390198284</v>
      </c>
      <c r="F71" s="31">
        <f t="shared" si="4"/>
        <v>-4.1443209019828373</v>
      </c>
      <c r="G71" s="31">
        <f t="shared" si="5"/>
        <v>4.1443209019828373</v>
      </c>
      <c r="H71" s="32">
        <f t="shared" si="6"/>
        <v>3.2176403769049892E-2</v>
      </c>
    </row>
    <row r="72" spans="2:8" x14ac:dyDescent="0.35">
      <c r="B72" s="5">
        <v>43831</v>
      </c>
      <c r="C72" s="2">
        <v>108.949997</v>
      </c>
      <c r="E72" s="30">
        <f t="shared" si="7"/>
        <v>129.39004538134844</v>
      </c>
      <c r="F72" s="31">
        <f t="shared" si="4"/>
        <v>-20.440048381348447</v>
      </c>
      <c r="G72" s="31">
        <f t="shared" si="5"/>
        <v>20.440048381348447</v>
      </c>
      <c r="H72" s="32">
        <f t="shared" si="6"/>
        <v>0.18760944418702874</v>
      </c>
    </row>
    <row r="73" spans="2:8" x14ac:dyDescent="0.35">
      <c r="B73" s="5">
        <v>43862</v>
      </c>
      <c r="C73" s="2">
        <v>91.949996999999996</v>
      </c>
      <c r="E73" s="30">
        <f t="shared" si="7"/>
        <v>111.86012271348861</v>
      </c>
      <c r="F73" s="31">
        <f t="shared" si="4"/>
        <v>-19.910125713488611</v>
      </c>
      <c r="G73" s="31">
        <f t="shared" si="5"/>
        <v>19.910125713488611</v>
      </c>
      <c r="H73" s="32">
        <f t="shared" si="6"/>
        <v>0.21653209747781299</v>
      </c>
    </row>
    <row r="74" spans="2:8" x14ac:dyDescent="0.35">
      <c r="B74" s="5">
        <v>43891</v>
      </c>
      <c r="C74" s="2">
        <v>68.300003000000004</v>
      </c>
      <c r="E74" s="30">
        <f t="shared" si="7"/>
        <v>94.784675652252361</v>
      </c>
      <c r="F74" s="31">
        <f t="shared" si="4"/>
        <v>-26.484672652252357</v>
      </c>
      <c r="G74" s="31">
        <f t="shared" si="5"/>
        <v>26.484672652252357</v>
      </c>
      <c r="H74" s="32">
        <f t="shared" si="6"/>
        <v>0.38776971433298996</v>
      </c>
    </row>
    <row r="75" spans="2:8" x14ac:dyDescent="0.35">
      <c r="B75" s="5">
        <v>43922</v>
      </c>
      <c r="C75" s="2">
        <v>79.900002000000001</v>
      </c>
      <c r="E75" s="30">
        <f t="shared" si="7"/>
        <v>72.070724353525662</v>
      </c>
      <c r="F75" s="31">
        <f t="shared" si="4"/>
        <v>7.8292776464743383</v>
      </c>
      <c r="G75" s="31">
        <f t="shared" si="5"/>
        <v>7.8292776464743383</v>
      </c>
      <c r="H75" s="32">
        <f t="shared" si="6"/>
        <v>9.7988453698340805E-2</v>
      </c>
    </row>
    <row r="76" spans="2:8" x14ac:dyDescent="0.35">
      <c r="B76" s="5">
        <v>43952</v>
      </c>
      <c r="C76" s="2">
        <v>83.199996999999996</v>
      </c>
      <c r="E76" s="30">
        <f t="shared" si="7"/>
        <v>78.785318620980348</v>
      </c>
      <c r="F76" s="31">
        <f t="shared" si="4"/>
        <v>4.414678379019648</v>
      </c>
      <c r="G76" s="31">
        <f t="shared" si="5"/>
        <v>4.414678379019648</v>
      </c>
      <c r="H76" s="32">
        <f t="shared" si="6"/>
        <v>5.3061040122629431E-2</v>
      </c>
    </row>
    <row r="77" spans="2:8" x14ac:dyDescent="0.35">
      <c r="B77" s="5">
        <v>43983</v>
      </c>
      <c r="C77" s="2">
        <v>81.349997999999999</v>
      </c>
      <c r="E77" s="30">
        <f t="shared" si="7"/>
        <v>82.571462819068685</v>
      </c>
      <c r="F77" s="31">
        <f t="shared" si="4"/>
        <v>-1.2214648190686859</v>
      </c>
      <c r="G77" s="31">
        <f t="shared" si="5"/>
        <v>1.2214648190686859</v>
      </c>
      <c r="H77" s="32">
        <f t="shared" si="6"/>
        <v>1.501493360907871E-2</v>
      </c>
    </row>
    <row r="78" spans="2:8" x14ac:dyDescent="0.35">
      <c r="B78" s="5">
        <v>44013</v>
      </c>
      <c r="C78" s="2">
        <v>78.300003000000004</v>
      </c>
      <c r="E78" s="30">
        <f t="shared" si="7"/>
        <v>81.523902489450094</v>
      </c>
      <c r="F78" s="31">
        <f t="shared" si="4"/>
        <v>-3.2238994894500905</v>
      </c>
      <c r="G78" s="31">
        <f t="shared" si="5"/>
        <v>3.2238994894500905</v>
      </c>
      <c r="H78" s="32">
        <f t="shared" si="6"/>
        <v>4.1173682834342806E-2</v>
      </c>
    </row>
    <row r="79" spans="2:8" x14ac:dyDescent="0.35">
      <c r="B79" s="5">
        <v>44044</v>
      </c>
      <c r="C79" s="2">
        <v>81.949996999999996</v>
      </c>
      <c r="E79" s="30">
        <f t="shared" si="7"/>
        <v>78.75900156139835</v>
      </c>
      <c r="F79" s="31">
        <f t="shared" si="4"/>
        <v>3.1909954386016466</v>
      </c>
      <c r="G79" s="31">
        <f t="shared" si="5"/>
        <v>3.1909954386016466</v>
      </c>
      <c r="H79" s="32">
        <f t="shared" si="6"/>
        <v>3.8938322823875722E-2</v>
      </c>
    </row>
    <row r="80" spans="2:8" x14ac:dyDescent="0.35">
      <c r="B80" s="5">
        <v>44075</v>
      </c>
      <c r="C80" s="2">
        <v>69.25</v>
      </c>
      <c r="E80" s="30">
        <f t="shared" si="7"/>
        <v>81.495683110705428</v>
      </c>
      <c r="F80" s="31">
        <f t="shared" si="4"/>
        <v>-12.245683110705428</v>
      </c>
      <c r="G80" s="31">
        <f t="shared" si="5"/>
        <v>12.245683110705428</v>
      </c>
      <c r="H80" s="32">
        <f t="shared" si="6"/>
        <v>0.17683296910765961</v>
      </c>
    </row>
    <row r="81" spans="2:8" x14ac:dyDescent="0.35">
      <c r="B81" s="5">
        <v>44105</v>
      </c>
      <c r="C81" s="2">
        <v>64.900002000000001</v>
      </c>
      <c r="E81" s="30">
        <f t="shared" si="7"/>
        <v>70.993463451496297</v>
      </c>
      <c r="F81" s="31">
        <f t="shared" si="4"/>
        <v>-6.0934614514962959</v>
      </c>
      <c r="G81" s="31">
        <f t="shared" si="5"/>
        <v>6.0934614514962959</v>
      </c>
      <c r="H81" s="32">
        <f t="shared" si="6"/>
        <v>9.3890004063425084E-2</v>
      </c>
    </row>
    <row r="82" spans="2:8" x14ac:dyDescent="0.35">
      <c r="B82" s="5">
        <v>44136</v>
      </c>
      <c r="C82" s="2">
        <v>78.5</v>
      </c>
      <c r="E82" s="30">
        <f t="shared" si="7"/>
        <v>65.767550771084714</v>
      </c>
      <c r="F82" s="31">
        <f t="shared" si="4"/>
        <v>12.732449228915286</v>
      </c>
      <c r="G82" s="31">
        <f t="shared" si="5"/>
        <v>12.732449228915286</v>
      </c>
      <c r="H82" s="32">
        <f t="shared" si="6"/>
        <v>0.16219680546388898</v>
      </c>
    </row>
    <row r="83" spans="2:8" x14ac:dyDescent="0.35">
      <c r="B83" s="5">
        <v>44166</v>
      </c>
      <c r="C83" s="2">
        <v>93.050003000000004</v>
      </c>
      <c r="E83" s="30">
        <f t="shared" si="7"/>
        <v>76.687233845759124</v>
      </c>
      <c r="F83" s="31">
        <f t="shared" si="4"/>
        <v>16.36276915424088</v>
      </c>
      <c r="G83" s="31">
        <f t="shared" si="5"/>
        <v>16.36276915424088</v>
      </c>
      <c r="H83" s="32">
        <f t="shared" si="6"/>
        <v>0.17584920609020163</v>
      </c>
    </row>
    <row r="84" spans="2:8" x14ac:dyDescent="0.35">
      <c r="B84" s="5">
        <v>44197</v>
      </c>
      <c r="C84" s="2">
        <v>88.300003000000004</v>
      </c>
      <c r="E84" s="30">
        <f t="shared" si="7"/>
        <v>90.720374695250698</v>
      </c>
      <c r="F84" s="31">
        <f t="shared" si="4"/>
        <v>-2.4203716952506937</v>
      </c>
      <c r="G84" s="31">
        <f t="shared" si="5"/>
        <v>2.4203716952506937</v>
      </c>
      <c r="H84" s="32">
        <f t="shared" si="6"/>
        <v>2.7410777044375566E-2</v>
      </c>
    </row>
    <row r="85" spans="2:8" x14ac:dyDescent="0.35">
      <c r="B85" s="5">
        <v>44228</v>
      </c>
      <c r="C85" s="2">
        <v>111</v>
      </c>
      <c r="E85" s="30">
        <f t="shared" si="7"/>
        <v>88.644600320668587</v>
      </c>
      <c r="F85" s="31">
        <f t="shared" si="4"/>
        <v>22.355399679331413</v>
      </c>
      <c r="G85" s="31">
        <f t="shared" si="5"/>
        <v>22.355399679331413</v>
      </c>
      <c r="H85" s="32">
        <f t="shared" si="6"/>
        <v>0.2013999971110938</v>
      </c>
    </row>
    <row r="86" spans="2:8" x14ac:dyDescent="0.35">
      <c r="B86" s="5">
        <v>44256</v>
      </c>
      <c r="C86" s="2">
        <v>102.150002</v>
      </c>
      <c r="E86" s="30">
        <f t="shared" si="7"/>
        <v>107.81717859819247</v>
      </c>
      <c r="F86" s="31">
        <f t="shared" si="4"/>
        <v>-5.6671765981924693</v>
      </c>
      <c r="G86" s="31">
        <f t="shared" si="5"/>
        <v>5.6671765981924693</v>
      </c>
      <c r="H86" s="32">
        <f t="shared" si="6"/>
        <v>5.5478967080122711E-2</v>
      </c>
    </row>
    <row r="87" spans="2:8" x14ac:dyDescent="0.35">
      <c r="B87" s="5">
        <v>44287</v>
      </c>
      <c r="C87" s="2">
        <v>108.150002</v>
      </c>
      <c r="E87" s="30">
        <f t="shared" si="7"/>
        <v>102.95685901098096</v>
      </c>
      <c r="F87" s="31">
        <f t="shared" si="4"/>
        <v>5.1931429890190373</v>
      </c>
      <c r="G87" s="31">
        <f t="shared" si="5"/>
        <v>5.1931429890190373</v>
      </c>
      <c r="H87" s="32">
        <f t="shared" si="6"/>
        <v>4.8017964798734235E-2</v>
      </c>
    </row>
    <row r="88" spans="2:8" x14ac:dyDescent="0.35">
      <c r="B88" s="5">
        <v>44317</v>
      </c>
      <c r="C88" s="2">
        <v>113.650002</v>
      </c>
      <c r="E88" s="30">
        <f t="shared" si="7"/>
        <v>107.41063491709438</v>
      </c>
      <c r="F88" s="31">
        <f t="shared" si="4"/>
        <v>6.2393670829056163</v>
      </c>
      <c r="G88" s="31">
        <f t="shared" si="5"/>
        <v>6.2393670829056163</v>
      </c>
      <c r="H88" s="32">
        <f t="shared" si="6"/>
        <v>5.4899841382366331E-2</v>
      </c>
    </row>
    <row r="89" spans="2:8" x14ac:dyDescent="0.35">
      <c r="B89" s="5">
        <v>44348</v>
      </c>
      <c r="C89" s="2">
        <v>117.699997</v>
      </c>
      <c r="E89" s="30">
        <f t="shared" si="7"/>
        <v>112.761680101485</v>
      </c>
      <c r="F89" s="31">
        <f t="shared" si="4"/>
        <v>4.9383168985149979</v>
      </c>
      <c r="G89" s="31">
        <f t="shared" si="5"/>
        <v>4.9383168985149979</v>
      </c>
      <c r="H89" s="32">
        <f t="shared" si="6"/>
        <v>4.1956814140912832E-2</v>
      </c>
    </row>
    <row r="90" spans="2:8" x14ac:dyDescent="0.35">
      <c r="B90" s="5">
        <v>44378</v>
      </c>
      <c r="C90" s="2">
        <v>115.300003</v>
      </c>
      <c r="E90" s="30">
        <f t="shared" si="7"/>
        <v>116.99691045540857</v>
      </c>
      <c r="F90" s="31">
        <f t="shared" si="4"/>
        <v>-1.6969074554085637</v>
      </c>
      <c r="G90" s="31">
        <f t="shared" si="5"/>
        <v>1.6969074554085637</v>
      </c>
      <c r="H90" s="32">
        <f t="shared" si="6"/>
        <v>1.4717323601531595E-2</v>
      </c>
    </row>
    <row r="91" spans="2:8" x14ac:dyDescent="0.35">
      <c r="B91" s="5">
        <v>44409</v>
      </c>
      <c r="C91" s="2">
        <v>120.550003</v>
      </c>
      <c r="E91" s="30">
        <f t="shared" si="7"/>
        <v>115.54159802596389</v>
      </c>
      <c r="F91" s="31">
        <f t="shared" si="4"/>
        <v>5.008404974036111</v>
      </c>
      <c r="G91" s="31">
        <f t="shared" si="5"/>
        <v>5.008404974036111</v>
      </c>
      <c r="H91" s="32">
        <f t="shared" si="6"/>
        <v>4.1546286598069276E-2</v>
      </c>
    </row>
    <row r="92" spans="2:8" x14ac:dyDescent="0.35">
      <c r="B92" s="5">
        <v>44440</v>
      </c>
      <c r="C92" s="2">
        <v>144.5</v>
      </c>
      <c r="E92" s="30">
        <f t="shared" si="7"/>
        <v>119.83693775540857</v>
      </c>
      <c r="F92" s="31">
        <f t="shared" si="4"/>
        <v>24.66306224459143</v>
      </c>
      <c r="G92" s="31">
        <f t="shared" si="5"/>
        <v>24.66306224459143</v>
      </c>
      <c r="H92" s="32">
        <f t="shared" si="6"/>
        <v>0.17067863145045972</v>
      </c>
    </row>
    <row r="93" spans="2:8" x14ac:dyDescent="0.35">
      <c r="B93" s="5">
        <v>44470</v>
      </c>
      <c r="C93" s="2">
        <v>149.050003</v>
      </c>
      <c r="E93" s="30">
        <f t="shared" si="7"/>
        <v>140.98862809557497</v>
      </c>
      <c r="F93" s="31">
        <f t="shared" si="4"/>
        <v>8.0613749044250369</v>
      </c>
      <c r="G93" s="31">
        <f t="shared" si="5"/>
        <v>8.0613749044250369</v>
      </c>
      <c r="H93" s="32">
        <f t="shared" si="6"/>
        <v>5.4085036847835805E-2</v>
      </c>
    </row>
    <row r="94" spans="2:8" x14ac:dyDescent="0.35">
      <c r="B94" s="5">
        <v>44501</v>
      </c>
      <c r="C94" s="2">
        <v>142.10000600000001</v>
      </c>
      <c r="E94" s="30">
        <f t="shared" si="7"/>
        <v>147.9022750710952</v>
      </c>
      <c r="F94" s="31">
        <f t="shared" si="4"/>
        <v>-5.8022690710951963</v>
      </c>
      <c r="G94" s="31">
        <f t="shared" si="5"/>
        <v>5.8022690710951963</v>
      </c>
      <c r="H94" s="32">
        <f t="shared" si="6"/>
        <v>4.0832292935266981E-2</v>
      </c>
    </row>
    <row r="95" spans="2:8" x14ac:dyDescent="0.35">
      <c r="B95" s="5">
        <v>44531</v>
      </c>
      <c r="C95" s="2">
        <v>142.39999399999999</v>
      </c>
      <c r="E95" s="30">
        <f t="shared" si="7"/>
        <v>142.92609662881583</v>
      </c>
      <c r="F95" s="31">
        <f t="shared" si="4"/>
        <v>-0.52610262881583481</v>
      </c>
      <c r="G95" s="31">
        <f t="shared" si="5"/>
        <v>0.52610262881583481</v>
      </c>
      <c r="H95" s="32">
        <f t="shared" si="6"/>
        <v>3.6945410883643354E-3</v>
      </c>
    </row>
    <row r="96" spans="2:8" x14ac:dyDescent="0.35">
      <c r="B96" s="5">
        <v>44562</v>
      </c>
      <c r="C96" s="2">
        <v>172.60000600000001</v>
      </c>
      <c r="E96" s="30">
        <f t="shared" si="7"/>
        <v>142.47489718806915</v>
      </c>
      <c r="F96" s="31">
        <f t="shared" si="4"/>
        <v>30.125108811930858</v>
      </c>
      <c r="G96" s="31">
        <f t="shared" si="5"/>
        <v>30.125108811930858</v>
      </c>
      <c r="H96" s="32">
        <f t="shared" si="6"/>
        <v>0.17453712494037141</v>
      </c>
    </row>
    <row r="97" spans="2:8" x14ac:dyDescent="0.35">
      <c r="B97" s="5">
        <v>44593</v>
      </c>
      <c r="C97" s="2">
        <v>160.64999399999999</v>
      </c>
      <c r="E97" s="30">
        <f t="shared" si="7"/>
        <v>168.31098221005442</v>
      </c>
      <c r="F97" s="31">
        <f t="shared" si="4"/>
        <v>-7.6609882100544269</v>
      </c>
      <c r="G97" s="31">
        <f t="shared" si="5"/>
        <v>7.6609882100544269</v>
      </c>
      <c r="H97" s="32">
        <f t="shared" si="6"/>
        <v>4.768744784425219E-2</v>
      </c>
    </row>
    <row r="98" spans="2:8" x14ac:dyDescent="0.35">
      <c r="B98" s="5">
        <v>44621</v>
      </c>
      <c r="C98" s="2">
        <v>163.89999399999999</v>
      </c>
      <c r="E98" s="30">
        <f t="shared" si="7"/>
        <v>161.74071738601489</v>
      </c>
      <c r="F98" s="31">
        <f t="shared" si="4"/>
        <v>2.1592766139850994</v>
      </c>
      <c r="G98" s="31">
        <f t="shared" si="5"/>
        <v>2.1592766139850994</v>
      </c>
      <c r="H98" s="32">
        <f t="shared" si="6"/>
        <v>1.3174354441923284E-2</v>
      </c>
    </row>
    <row r="99" spans="2:8" x14ac:dyDescent="0.35">
      <c r="B99" s="5">
        <v>44652</v>
      </c>
      <c r="C99" s="2">
        <v>160.449997</v>
      </c>
      <c r="E99" s="30">
        <f t="shared" si="7"/>
        <v>163.59256975717742</v>
      </c>
      <c r="F99" s="31">
        <f t="shared" si="4"/>
        <v>-3.1425727571774189</v>
      </c>
      <c r="G99" s="31">
        <f t="shared" si="5"/>
        <v>3.1425727571774189</v>
      </c>
      <c r="H99" s="32">
        <f t="shared" si="6"/>
        <v>1.9585994490092878E-2</v>
      </c>
    </row>
    <row r="100" spans="2:8" x14ac:dyDescent="0.35">
      <c r="B100" s="5">
        <v>44682</v>
      </c>
      <c r="C100" s="2">
        <v>151.25</v>
      </c>
      <c r="E100" s="30">
        <f t="shared" si="7"/>
        <v>160.89741677203517</v>
      </c>
      <c r="F100" s="31">
        <f t="shared" si="4"/>
        <v>-9.6474167720351716</v>
      </c>
      <c r="G100" s="31">
        <f t="shared" si="5"/>
        <v>9.6474167720351716</v>
      </c>
      <c r="H100" s="32">
        <f t="shared" si="6"/>
        <v>6.37845736994061E-2</v>
      </c>
    </row>
    <row r="101" spans="2:8" x14ac:dyDescent="0.35">
      <c r="B101" s="5">
        <v>44713</v>
      </c>
      <c r="C101" s="2">
        <v>151.550003</v>
      </c>
      <c r="E101" s="30">
        <f t="shared" si="7"/>
        <v>152.62353860877647</v>
      </c>
      <c r="F101" s="31">
        <f t="shared" si="4"/>
        <v>-1.0735356087764671</v>
      </c>
      <c r="G101" s="31">
        <f t="shared" si="5"/>
        <v>1.0735356087764671</v>
      </c>
      <c r="H101" s="32">
        <f t="shared" si="6"/>
        <v>7.0837056253734753E-3</v>
      </c>
    </row>
    <row r="102" spans="2:8" x14ac:dyDescent="0.35">
      <c r="B102" s="5">
        <v>44743</v>
      </c>
      <c r="C102" s="2">
        <v>134.14999399999999</v>
      </c>
      <c r="E102" s="30">
        <f t="shared" si="7"/>
        <v>151.70284625756767</v>
      </c>
      <c r="F102" s="31">
        <f t="shared" si="4"/>
        <v>-17.552852257567679</v>
      </c>
      <c r="G102" s="31">
        <f t="shared" si="5"/>
        <v>17.552852257567679</v>
      </c>
      <c r="H102" s="32">
        <f t="shared" si="6"/>
        <v>0.13084497236405154</v>
      </c>
    </row>
    <row r="103" spans="2:8" x14ac:dyDescent="0.35">
      <c r="B103" s="5">
        <v>44774</v>
      </c>
      <c r="C103" s="2">
        <v>138.60000600000001</v>
      </c>
      <c r="E103" s="30">
        <f t="shared" si="7"/>
        <v>136.64905886260695</v>
      </c>
      <c r="F103" s="31">
        <f t="shared" si="4"/>
        <v>1.950947137393058</v>
      </c>
      <c r="G103" s="31">
        <f t="shared" si="5"/>
        <v>1.950947137393058</v>
      </c>
      <c r="H103" s="32">
        <f t="shared" si="6"/>
        <v>1.4076097063033734E-2</v>
      </c>
    </row>
    <row r="104" spans="2:8" x14ac:dyDescent="0.35">
      <c r="B104" s="5">
        <v>44805</v>
      </c>
      <c r="C104" s="2">
        <v>126.800003</v>
      </c>
      <c r="E104" s="30">
        <f t="shared" si="7"/>
        <v>138.32224239962784</v>
      </c>
      <c r="F104" s="31">
        <f t="shared" si="4"/>
        <v>-11.522239399627836</v>
      </c>
      <c r="G104" s="31">
        <f t="shared" si="5"/>
        <v>11.522239399627836</v>
      </c>
      <c r="H104" s="32">
        <f t="shared" si="6"/>
        <v>9.086939374621178E-2</v>
      </c>
    </row>
    <row r="105" spans="2:8" x14ac:dyDescent="0.35">
      <c r="B105" s="5">
        <v>44835</v>
      </c>
      <c r="C105" s="2">
        <v>134.050003</v>
      </c>
      <c r="E105" s="30">
        <f t="shared" si="7"/>
        <v>128.44046707954817</v>
      </c>
      <c r="F105" s="31">
        <f t="shared" si="4"/>
        <v>5.6095359204518331</v>
      </c>
      <c r="G105" s="31">
        <f t="shared" si="5"/>
        <v>5.6095359204518331</v>
      </c>
      <c r="H105" s="32">
        <f t="shared" si="6"/>
        <v>4.1846593024334605E-2</v>
      </c>
    </row>
    <row r="106" spans="2:8" x14ac:dyDescent="0.35">
      <c r="B106" s="5">
        <v>44866</v>
      </c>
      <c r="C106" s="2">
        <v>141.10000600000001</v>
      </c>
      <c r="E106" s="30">
        <f t="shared" si="7"/>
        <v>133.25135250669976</v>
      </c>
      <c r="F106" s="31">
        <f t="shared" si="4"/>
        <v>7.8486534933002474</v>
      </c>
      <c r="G106" s="31">
        <f t="shared" si="5"/>
        <v>7.8486534933002474</v>
      </c>
      <c r="H106" s="32">
        <f t="shared" si="6"/>
        <v>5.5624756623328893E-2</v>
      </c>
    </row>
    <row r="107" spans="2:8" x14ac:dyDescent="0.35">
      <c r="B107" s="5">
        <v>44896</v>
      </c>
      <c r="C107" s="2">
        <v>146.75</v>
      </c>
      <c r="E107" s="30">
        <f t="shared" si="7"/>
        <v>139.98256400960054</v>
      </c>
      <c r="F107" s="31">
        <f t="shared" si="4"/>
        <v>6.7674359903994628</v>
      </c>
      <c r="G107" s="31">
        <f t="shared" si="5"/>
        <v>6.7674359903994628</v>
      </c>
      <c r="H107" s="32">
        <f t="shared" si="6"/>
        <v>4.6115407089604515E-2</v>
      </c>
    </row>
    <row r="108" spans="2:8" x14ac:dyDescent="0.35">
      <c r="B108" s="5">
        <v>44927</v>
      </c>
      <c r="C108" s="2">
        <v>144.89999399999999</v>
      </c>
      <c r="E108" s="30">
        <f t="shared" si="7"/>
        <v>145.786494967007</v>
      </c>
      <c r="F108" s="31">
        <f t="shared" si="4"/>
        <v>-0.88650096700700942</v>
      </c>
      <c r="G108" s="31">
        <f t="shared" si="5"/>
        <v>0.88650096700700942</v>
      </c>
      <c r="H108" s="32">
        <f t="shared" si="6"/>
        <v>6.1180193493107354E-3</v>
      </c>
    </row>
    <row r="109" spans="2:8" x14ac:dyDescent="0.35">
      <c r="B109" s="5">
        <v>44958</v>
      </c>
      <c r="C109" s="2">
        <v>152.050003</v>
      </c>
      <c r="E109" s="30">
        <f t="shared" si="7"/>
        <v>145.0262084399557</v>
      </c>
      <c r="F109" s="31">
        <f t="shared" si="4"/>
        <v>7.0237945600443084</v>
      </c>
      <c r="G109" s="31">
        <f t="shared" si="5"/>
        <v>7.0237945600443084</v>
      </c>
      <c r="H109" s="32">
        <f t="shared" si="6"/>
        <v>4.6193978437766348E-2</v>
      </c>
    </row>
    <row r="110" spans="2:8" x14ac:dyDescent="0.35">
      <c r="B110" s="5">
        <v>44986</v>
      </c>
      <c r="C110" s="2">
        <v>151.050003</v>
      </c>
      <c r="E110" s="30">
        <f t="shared" si="7"/>
        <v>151.04999924393758</v>
      </c>
      <c r="F110" s="31">
        <f t="shared" si="4"/>
        <v>3.7560624264187936E-6</v>
      </c>
      <c r="G110" s="31">
        <f t="shared" si="5"/>
        <v>3.7560624264187936E-6</v>
      </c>
      <c r="H110" s="32">
        <f t="shared" si="6"/>
        <v>2.4866351220256471E-8</v>
      </c>
    </row>
    <row r="111" spans="2:8" x14ac:dyDescent="0.35">
      <c r="B111" s="5">
        <v>45017</v>
      </c>
      <c r="C111" s="2">
        <v>158.949997</v>
      </c>
      <c r="E111" s="30">
        <f t="shared" si="7"/>
        <v>151.05000246523542</v>
      </c>
      <c r="F111" s="31">
        <f t="shared" si="4"/>
        <v>7.8999945347645735</v>
      </c>
      <c r="G111" s="31">
        <f t="shared" si="5"/>
        <v>7.8999945347645735</v>
      </c>
      <c r="H111" s="32">
        <f t="shared" si="6"/>
        <v>4.9701130442705035E-2</v>
      </c>
    </row>
    <row r="112" spans="2:8" x14ac:dyDescent="0.35">
      <c r="B112" s="5">
        <v>45047</v>
      </c>
      <c r="C112" s="2">
        <v>154.89999399999999</v>
      </c>
      <c r="E112" s="30">
        <f t="shared" si="7"/>
        <v>157.82524539456759</v>
      </c>
      <c r="F112" s="31">
        <f t="shared" si="4"/>
        <v>-2.9252513945675958</v>
      </c>
      <c r="G112" s="31">
        <f t="shared" si="5"/>
        <v>2.9252513945675958</v>
      </c>
      <c r="H112" s="32">
        <f t="shared" si="6"/>
        <v>1.8884774098620015E-2</v>
      </c>
    </row>
    <row r="113" spans="2:8" x14ac:dyDescent="0.35">
      <c r="B113" s="5">
        <v>45078</v>
      </c>
      <c r="C113" s="2">
        <v>160.300003</v>
      </c>
      <c r="E113" s="30">
        <f t="shared" si="7"/>
        <v>155.31647292132766</v>
      </c>
      <c r="F113" s="31">
        <f t="shared" si="4"/>
        <v>4.9835300786723451</v>
      </c>
      <c r="G113" s="31">
        <f t="shared" si="5"/>
        <v>4.9835300786723451</v>
      </c>
      <c r="H113" s="32">
        <f t="shared" si="6"/>
        <v>3.1088770963231642E-2</v>
      </c>
    </row>
    <row r="114" spans="2:8" x14ac:dyDescent="0.35">
      <c r="B114" s="5">
        <v>45108</v>
      </c>
      <c r="C114" s="2">
        <v>177.050003</v>
      </c>
      <c r="E114" s="30">
        <f t="shared" si="7"/>
        <v>159.59047928678208</v>
      </c>
      <c r="F114" s="31">
        <f t="shared" si="4"/>
        <v>17.459523713217919</v>
      </c>
      <c r="G114" s="31">
        <f t="shared" si="5"/>
        <v>17.459523713217919</v>
      </c>
      <c r="H114" s="32">
        <f t="shared" si="6"/>
        <v>9.8613518313342918E-2</v>
      </c>
    </row>
    <row r="115" spans="2:8" x14ac:dyDescent="0.35">
      <c r="B115" s="5">
        <v>45139</v>
      </c>
      <c r="C115" s="2">
        <v>174.14999399999999</v>
      </c>
      <c r="E115" s="30">
        <f t="shared" si="7"/>
        <v>174.56422566938159</v>
      </c>
      <c r="F115" s="31">
        <f t="shared" si="4"/>
        <v>-0.41423166938159284</v>
      </c>
      <c r="G115" s="31">
        <f t="shared" si="5"/>
        <v>0.41423166938159284</v>
      </c>
      <c r="H115" s="32">
        <f t="shared" si="6"/>
        <v>2.3785913502907892E-3</v>
      </c>
    </row>
    <row r="116" spans="2:8" x14ac:dyDescent="0.35">
      <c r="B116" s="5">
        <v>45170</v>
      </c>
      <c r="C116" s="2">
        <v>191.85000600000001</v>
      </c>
      <c r="E116" s="30">
        <f t="shared" si="7"/>
        <v>174.20896970347772</v>
      </c>
      <c r="F116" s="31">
        <f t="shared" si="4"/>
        <v>17.641036296522287</v>
      </c>
      <c r="G116" s="31">
        <f t="shared" si="5"/>
        <v>17.641036296522287</v>
      </c>
      <c r="H116" s="32">
        <f t="shared" si="6"/>
        <v>9.1952232185607996E-2</v>
      </c>
    </row>
    <row r="117" spans="2:8" x14ac:dyDescent="0.35">
      <c r="B117" s="5">
        <v>45200</v>
      </c>
      <c r="C117" s="2">
        <v>186.14999399999999</v>
      </c>
      <c r="E117" s="30">
        <f t="shared" si="7"/>
        <v>189.33838604777225</v>
      </c>
      <c r="F117" s="31">
        <f t="shared" si="4"/>
        <v>-3.188392047772254</v>
      </c>
      <c r="G117" s="31">
        <f t="shared" si="5"/>
        <v>3.188392047772254</v>
      </c>
      <c r="H117" s="32">
        <f t="shared" si="6"/>
        <v>1.7128080314481525E-2</v>
      </c>
    </row>
    <row r="118" spans="2:8" x14ac:dyDescent="0.35">
      <c r="B118" s="5">
        <v>45231</v>
      </c>
      <c r="C118" s="2">
        <v>194.949997</v>
      </c>
      <c r="E118" s="30">
        <f t="shared" si="7"/>
        <v>186.60393723485905</v>
      </c>
      <c r="F118" s="31">
        <f t="shared" si="4"/>
        <v>8.34605976514095</v>
      </c>
      <c r="G118" s="31">
        <f t="shared" si="5"/>
        <v>8.34605976514095</v>
      </c>
      <c r="H118" s="32">
        <f t="shared" si="6"/>
        <v>4.2811284398947443E-2</v>
      </c>
    </row>
    <row r="119" spans="2:8" x14ac:dyDescent="0.35">
      <c r="B119" s="5">
        <v>45261</v>
      </c>
      <c r="C119" s="2">
        <v>205.050003</v>
      </c>
      <c r="E119" s="30">
        <f t="shared" si="7"/>
        <v>193.76173742860817</v>
      </c>
      <c r="F119" s="31">
        <f t="shared" si="4"/>
        <v>11.288265571391833</v>
      </c>
      <c r="G119" s="31">
        <f t="shared" si="5"/>
        <v>11.288265571391833</v>
      </c>
      <c r="H119" s="32">
        <f t="shared" si="6"/>
        <v>5.5051282156732433E-2</v>
      </c>
    </row>
    <row r="120" spans="2:8" x14ac:dyDescent="0.35">
      <c r="B120" s="5">
        <v>45292</v>
      </c>
      <c r="C120" s="2">
        <v>252.25</v>
      </c>
      <c r="E120" s="30">
        <f t="shared" si="7"/>
        <v>203.44285064462829</v>
      </c>
      <c r="F120" s="31">
        <f t="shared" si="4"/>
        <v>48.807149355371706</v>
      </c>
      <c r="G120" s="31">
        <f t="shared" si="5"/>
        <v>48.807149355371706</v>
      </c>
      <c r="H120" s="32">
        <f t="shared" si="6"/>
        <v>0.19348721250890666</v>
      </c>
    </row>
    <row r="121" spans="2:8" x14ac:dyDescent="0.35">
      <c r="B121" s="5">
        <v>45323</v>
      </c>
      <c r="C121" s="2">
        <v>264.60000600000001</v>
      </c>
      <c r="E121" s="30">
        <f t="shared" si="7"/>
        <v>245.30114461124498</v>
      </c>
      <c r="F121" s="31">
        <f t="shared" si="4"/>
        <v>19.298861388755029</v>
      </c>
      <c r="G121" s="31">
        <f t="shared" si="5"/>
        <v>19.298861388755029</v>
      </c>
      <c r="H121" s="32">
        <f t="shared" si="6"/>
        <v>7.2935982430608975E-2</v>
      </c>
    </row>
    <row r="122" spans="2:8" x14ac:dyDescent="0.35">
      <c r="B122" s="5">
        <v>45352</v>
      </c>
      <c r="C122" s="2">
        <v>268.04998799999998</v>
      </c>
      <c r="E122" s="30">
        <f t="shared" si="7"/>
        <v>261.85235532321803</v>
      </c>
      <c r="F122" s="31">
        <f t="shared" si="4"/>
        <v>6.1976326767819501</v>
      </c>
      <c r="G122" s="31">
        <f t="shared" si="5"/>
        <v>6.1976326767819501</v>
      </c>
      <c r="H122" s="32">
        <f t="shared" si="6"/>
        <v>2.3121182444454914E-2</v>
      </c>
    </row>
    <row r="123" spans="2:8" x14ac:dyDescent="0.35">
      <c r="B123" s="5">
        <v>45383</v>
      </c>
      <c r="C123" s="2">
        <v>282.85000600000001</v>
      </c>
      <c r="E123" s="30">
        <f t="shared" si="7"/>
        <v>267.1676079841132</v>
      </c>
      <c r="F123" s="31">
        <f t="shared" si="4"/>
        <v>15.682398015886804</v>
      </c>
      <c r="G123" s="31">
        <f t="shared" si="5"/>
        <v>15.682398015886804</v>
      </c>
      <c r="H123" s="32">
        <f t="shared" si="6"/>
        <v>5.5444220198767838E-2</v>
      </c>
    </row>
    <row r="124" spans="2:8" ht="15" thickBot="1" x14ac:dyDescent="0.4">
      <c r="B124" s="6">
        <v>45413</v>
      </c>
      <c r="C124" s="35"/>
      <c r="E124" s="33">
        <f t="shared" si="7"/>
        <v>280.61724466481456</v>
      </c>
      <c r="F124" s="34"/>
      <c r="G124" s="34"/>
      <c r="H124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257D-2857-4DB3-9029-8B4CE1105787}">
  <dimension ref="A1:AW130"/>
  <sheetViews>
    <sheetView workbookViewId="0">
      <selection activeCell="S2" sqref="S2"/>
    </sheetView>
  </sheetViews>
  <sheetFormatPr defaultRowHeight="14.5" x14ac:dyDescent="0.35"/>
  <cols>
    <col min="2" max="2" width="9.7265625" bestFit="1" customWidth="1"/>
    <col min="3" max="3" width="6.36328125" bestFit="1" customWidth="1"/>
    <col min="19" max="16384" width="8.7265625" style="113"/>
  </cols>
  <sheetData>
    <row r="1" spans="2:48" ht="15" thickBot="1" x14ac:dyDescent="0.4">
      <c r="E1" t="s">
        <v>40</v>
      </c>
    </row>
    <row r="2" spans="2:48" ht="15" thickBot="1" x14ac:dyDescent="0.4">
      <c r="B2" s="7" t="s">
        <v>0</v>
      </c>
      <c r="C2" s="8" t="s">
        <v>1</v>
      </c>
      <c r="E2" t="s">
        <v>33</v>
      </c>
      <c r="F2">
        <v>2</v>
      </c>
      <c r="H2" t="s">
        <v>36</v>
      </c>
      <c r="S2" s="113" t="s">
        <v>41</v>
      </c>
      <c r="W2" s="113" t="s">
        <v>43</v>
      </c>
      <c r="AA2" s="113" t="s">
        <v>70</v>
      </c>
      <c r="AE2" s="113" t="s">
        <v>63</v>
      </c>
      <c r="AK2" s="113" t="s">
        <v>77</v>
      </c>
      <c r="AS2" s="113" t="s">
        <v>27</v>
      </c>
    </row>
    <row r="3" spans="2:48" ht="15" thickBot="1" x14ac:dyDescent="0.4">
      <c r="B3" s="4">
        <v>41730</v>
      </c>
      <c r="C3" s="1">
        <v>216.73333700000001</v>
      </c>
      <c r="AN3" s="113" t="s">
        <v>78</v>
      </c>
      <c r="AO3" s="113">
        <v>0.05</v>
      </c>
    </row>
    <row r="4" spans="2:48" ht="15" thickTop="1" x14ac:dyDescent="0.35">
      <c r="B4" s="5">
        <v>41760</v>
      </c>
      <c r="C4" s="2">
        <v>252.10000600000001</v>
      </c>
      <c r="E4" s="98" t="s">
        <v>34</v>
      </c>
      <c r="F4" s="98" t="s">
        <v>35</v>
      </c>
      <c r="H4" s="98" t="s">
        <v>37</v>
      </c>
      <c r="I4" s="98" t="s">
        <v>38</v>
      </c>
      <c r="K4" s="98" t="s">
        <v>37</v>
      </c>
      <c r="L4" s="98" t="s">
        <v>39</v>
      </c>
      <c r="S4" s="98" t="s">
        <v>34</v>
      </c>
      <c r="T4" s="98" t="s">
        <v>35</v>
      </c>
      <c r="U4" s="98" t="s">
        <v>42</v>
      </c>
      <c r="W4" s="98" t="s">
        <v>44</v>
      </c>
      <c r="X4" s="98" t="s">
        <v>45</v>
      </c>
      <c r="Y4" s="98" t="s">
        <v>46</v>
      </c>
      <c r="AA4" s="98" t="s">
        <v>71</v>
      </c>
      <c r="AB4" s="98" t="s">
        <v>72</v>
      </c>
      <c r="AC4" s="98" t="s">
        <v>73</v>
      </c>
      <c r="AE4" s="98" t="s">
        <v>64</v>
      </c>
      <c r="AF4" s="98" t="s">
        <v>65</v>
      </c>
      <c r="AG4" s="98" t="s">
        <v>66</v>
      </c>
      <c r="AH4" s="98" t="s">
        <v>67</v>
      </c>
      <c r="AI4" s="98" t="s">
        <v>68</v>
      </c>
      <c r="AK4" s="98" t="s">
        <v>34</v>
      </c>
      <c r="AL4" s="98" t="s">
        <v>35</v>
      </c>
      <c r="AM4" s="98" t="s">
        <v>42</v>
      </c>
      <c r="AN4" s="98" t="s">
        <v>79</v>
      </c>
      <c r="AO4" s="98" t="s">
        <v>66</v>
      </c>
      <c r="AP4" s="98" t="s">
        <v>80</v>
      </c>
      <c r="AQ4" s="98" t="s">
        <v>81</v>
      </c>
      <c r="AS4" s="98" t="s">
        <v>34</v>
      </c>
      <c r="AT4" s="98" t="s">
        <v>82</v>
      </c>
    </row>
    <row r="5" spans="2:48" x14ac:dyDescent="0.35">
      <c r="B5" s="5">
        <v>41791</v>
      </c>
      <c r="C5" s="2">
        <v>283.23333700000001</v>
      </c>
      <c r="E5">
        <v>1</v>
      </c>
      <c r="F5">
        <f t="array" ref="F5:F123">[1]!ADIFF(C3:C123,F2)</f>
        <v>-4.2333380000000034</v>
      </c>
      <c r="H5">
        <v>1</v>
      </c>
      <c r="I5">
        <f>[1]!ACF($F$5:$F$123,H5)</f>
        <v>-0.4840846037121368</v>
      </c>
      <c r="K5">
        <v>0</v>
      </c>
      <c r="L5">
        <f>[1]!PACF($F$5:$F$123,K5)</f>
        <v>1</v>
      </c>
      <c r="S5" s="113">
        <v>0</v>
      </c>
      <c r="T5" s="113">
        <v>0</v>
      </c>
      <c r="U5" s="113">
        <v>0</v>
      </c>
      <c r="W5" s="114">
        <v>1</v>
      </c>
      <c r="X5" s="113">
        <v>0</v>
      </c>
      <c r="Y5" s="113">
        <f>AF6</f>
        <v>9.1926408171241231E-2</v>
      </c>
      <c r="AE5" s="113" t="s">
        <v>47</v>
      </c>
      <c r="AF5" s="113">
        <f t="array" ref="AF5:AG6">[1]!ARIMA_Coeff(C3:C123,0,1,1,TRUE)</f>
        <v>0.5885097645032521</v>
      </c>
      <c r="AG5" s="113">
        <v>1.3792757414258041</v>
      </c>
      <c r="AH5" s="113">
        <f>AF5/AG5</f>
        <v>0.42668028359208987</v>
      </c>
      <c r="AI5" s="113">
        <f>_xlfn.T.DIST.2T(ABS(AH5),Y$18-Y$10-Y$11-1)</f>
        <v>0.67038965188928634</v>
      </c>
      <c r="AK5" s="113">
        <f>S5</f>
        <v>0</v>
      </c>
      <c r="AL5" s="113">
        <f>T5</f>
        <v>0</v>
      </c>
      <c r="AM5" s="113">
        <f>U5</f>
        <v>0</v>
      </c>
      <c r="AS5" s="113">
        <v>1</v>
      </c>
      <c r="AT5" s="115">
        <f>C3</f>
        <v>216.73333700000001</v>
      </c>
      <c r="AV5" s="115"/>
    </row>
    <row r="6" spans="2:48" x14ac:dyDescent="0.35">
      <c r="B6" s="5">
        <v>41821</v>
      </c>
      <c r="C6" s="2">
        <v>263.56668100000002</v>
      </c>
      <c r="E6">
        <f>E5+1</f>
        <v>2</v>
      </c>
      <c r="F6">
        <v>-50.799986999999987</v>
      </c>
      <c r="H6">
        <f>H5+1</f>
        <v>2</v>
      </c>
      <c r="I6">
        <f>[1]!ACF($F$5:$F$123,H6)</f>
        <v>-1.4627578538575683E-2</v>
      </c>
      <c r="K6">
        <f>K5+1</f>
        <v>1</v>
      </c>
      <c r="L6">
        <f>[1]!PACF($F$5:$F$123,K6)</f>
        <v>-0.4840846037121368</v>
      </c>
      <c r="S6" s="113">
        <f>S5+1</f>
        <v>1</v>
      </c>
      <c r="T6" s="115">
        <f>C4-C3-Y$6</f>
        <v>34.778159235496751</v>
      </c>
      <c r="U6" s="115">
        <f>T6-SUMPRODUCT(U5,Y$5)</f>
        <v>34.778159235496751</v>
      </c>
      <c r="W6" s="100" t="s">
        <v>47</v>
      </c>
      <c r="X6" s="99">
        <f>AF5</f>
        <v>0.5885097645032521</v>
      </c>
      <c r="Y6" s="99">
        <f>X6</f>
        <v>0.5885097645032521</v>
      </c>
      <c r="AA6" s="113" t="s">
        <v>74</v>
      </c>
      <c r="AE6" s="99" t="s">
        <v>69</v>
      </c>
      <c r="AF6" s="99">
        <v>9.1926408171241231E-2</v>
      </c>
      <c r="AG6" s="99">
        <v>9.2062722127143393E-2</v>
      </c>
      <c r="AH6" s="99">
        <f>AF6/AG6</f>
        <v>0.99851933602708487</v>
      </c>
      <c r="AI6" s="99">
        <f>_xlfn.T.DIST.2T(ABS(AH6),Y$18-Y$10-Y$11-1)</f>
        <v>0.32007081397676873</v>
      </c>
      <c r="AK6" s="113">
        <f t="shared" ref="AK6:AK69" si="0">S6</f>
        <v>1</v>
      </c>
      <c r="AL6" s="113">
        <f t="shared" ref="AL6:AL69" si="1">T6</f>
        <v>34.778159235496751</v>
      </c>
      <c r="AM6" s="113">
        <f t="shared" ref="AM6:AM69" si="2">U6</f>
        <v>34.778159235496751</v>
      </c>
      <c r="AN6" s="113">
        <f>AL6-AM6</f>
        <v>0</v>
      </c>
      <c r="AO6" s="113">
        <f>Y$15</f>
        <v>13.731106725043242</v>
      </c>
      <c r="AP6" s="113">
        <f>AN6-_xlfn.NORM.S.INV(1-AO$3/2)*AO6</f>
        <v>-26.91247464896048</v>
      </c>
      <c r="AQ6" s="113">
        <f>AN6+_xlfn.NORM.S.INV(1-AO$3/2)*AO6</f>
        <v>26.91247464896048</v>
      </c>
      <c r="AS6" s="113">
        <f>AS5+1</f>
        <v>2</v>
      </c>
      <c r="AT6" s="115">
        <f>C4</f>
        <v>252.10000600000001</v>
      </c>
      <c r="AV6" s="115"/>
    </row>
    <row r="7" spans="2:48" ht="15" thickBot="1" x14ac:dyDescent="0.4">
      <c r="B7" s="5">
        <v>41852</v>
      </c>
      <c r="C7" s="2">
        <v>290</v>
      </c>
      <c r="E7">
        <f t="shared" ref="E7:E70" si="3">E6+1</f>
        <v>3</v>
      </c>
      <c r="F7">
        <v>46.099974999999972</v>
      </c>
      <c r="H7">
        <f t="shared" ref="H7:H14" si="4">H6+1</f>
        <v>3</v>
      </c>
      <c r="I7">
        <f>[1]!ACF($F$5:$F$123,H7)</f>
        <v>2.9549718761193399E-2</v>
      </c>
      <c r="K7">
        <f t="shared" ref="K7:K15" si="5">K6+1</f>
        <v>2</v>
      </c>
      <c r="L7">
        <f>[1]!PACF($F$5:$F$123,K7)</f>
        <v>-0.32516365018513144</v>
      </c>
      <c r="S7" s="113">
        <f t="shared" ref="S7:S70" si="6">S6+1</f>
        <v>2</v>
      </c>
      <c r="T7" s="115">
        <f t="shared" ref="T7:T70" si="7">C5-C4-Y$6</f>
        <v>30.544821235496745</v>
      </c>
      <c r="U7" s="115">
        <f t="shared" ref="U7:U70" si="8">T7-SUMPRODUCT(U6,Y$5)</f>
        <v>27.347789974170048</v>
      </c>
      <c r="AK7" s="113">
        <f t="shared" si="0"/>
        <v>2</v>
      </c>
      <c r="AL7" s="113">
        <f t="shared" si="1"/>
        <v>30.544821235496745</v>
      </c>
      <c r="AM7" s="113">
        <f t="shared" si="2"/>
        <v>27.347789974170048</v>
      </c>
      <c r="AN7" s="113">
        <f t="shared" ref="AN7:AN70" si="9">AL7-AM7</f>
        <v>3.1970312613266962</v>
      </c>
      <c r="AO7" s="113">
        <f t="shared" ref="AO7:AO70" si="10">Y$15</f>
        <v>13.731106725043242</v>
      </c>
      <c r="AP7" s="113">
        <f t="shared" ref="AP7:AP70" si="11">AN7-_xlfn.NORM.S.INV(1-AO$3/2)*AO7</f>
        <v>-23.715443387633783</v>
      </c>
      <c r="AQ7" s="113">
        <f t="shared" ref="AQ7:AQ70" si="12">AN7+_xlfn.NORM.S.INV(1-AO$3/2)*AO7</f>
        <v>30.109505910287176</v>
      </c>
      <c r="AS7" s="113">
        <f t="shared" ref="AS7:AS70" si="13">AS6+1</f>
        <v>3</v>
      </c>
      <c r="AT7" s="115">
        <f t="shared" ref="AT7:AT70" si="14">C5</f>
        <v>283.23333700000001</v>
      </c>
      <c r="AV7" s="115"/>
    </row>
    <row r="8" spans="2:48" ht="15" thickTop="1" x14ac:dyDescent="0.35">
      <c r="B8" s="5">
        <v>41883</v>
      </c>
      <c r="C8" s="2">
        <v>272.366669</v>
      </c>
      <c r="E8">
        <f t="shared" si="3"/>
        <v>4</v>
      </c>
      <c r="F8">
        <v>-44.066649999999981</v>
      </c>
      <c r="H8">
        <f t="shared" si="4"/>
        <v>4</v>
      </c>
      <c r="I8">
        <f>[1]!ACF($F$5:$F$123,H8)</f>
        <v>5.983925321570582E-3</v>
      </c>
      <c r="K8">
        <f t="shared" si="5"/>
        <v>3</v>
      </c>
      <c r="L8">
        <f>[1]!PACF($F$5:$F$123,K8)</f>
        <v>-0.20043660733422086</v>
      </c>
      <c r="S8" s="113">
        <f t="shared" si="6"/>
        <v>3</v>
      </c>
      <c r="T8" s="115">
        <f t="shared" si="7"/>
        <v>-20.255165764503243</v>
      </c>
      <c r="U8" s="115">
        <f t="shared" si="8"/>
        <v>-22.769149868250178</v>
      </c>
      <c r="X8" s="113" t="s">
        <v>48</v>
      </c>
      <c r="Y8" s="102">
        <f>SUMSQ(U6:U125)</f>
        <v>22625.195027343329</v>
      </c>
      <c r="AA8" s="98" t="s">
        <v>71</v>
      </c>
      <c r="AB8" s="98" t="s">
        <v>72</v>
      </c>
      <c r="AC8" s="98" t="s">
        <v>73</v>
      </c>
      <c r="AK8" s="113">
        <f t="shared" si="0"/>
        <v>3</v>
      </c>
      <c r="AL8" s="113">
        <f t="shared" si="1"/>
        <v>-20.255165764503243</v>
      </c>
      <c r="AM8" s="113">
        <f t="shared" si="2"/>
        <v>-22.769149868250178</v>
      </c>
      <c r="AN8" s="113">
        <f t="shared" si="9"/>
        <v>2.5139841037469353</v>
      </c>
      <c r="AO8" s="113">
        <f t="shared" si="10"/>
        <v>13.731106725043242</v>
      </c>
      <c r="AP8" s="113">
        <f t="shared" si="11"/>
        <v>-24.398490545213544</v>
      </c>
      <c r="AQ8" s="113">
        <f t="shared" si="12"/>
        <v>29.426458752707415</v>
      </c>
      <c r="AS8" s="113">
        <f t="shared" si="13"/>
        <v>4</v>
      </c>
      <c r="AT8" s="115">
        <f t="shared" si="14"/>
        <v>263.56668100000002</v>
      </c>
      <c r="AV8" s="115"/>
    </row>
    <row r="9" spans="2:48" x14ac:dyDescent="0.35">
      <c r="B9" s="5">
        <v>41913</v>
      </c>
      <c r="C9" s="2">
        <v>270.10000600000001</v>
      </c>
      <c r="E9">
        <f t="shared" si="3"/>
        <v>5</v>
      </c>
      <c r="F9">
        <v>15.366668000000004</v>
      </c>
      <c r="H9">
        <f t="shared" si="4"/>
        <v>5</v>
      </c>
      <c r="I9">
        <f>[1]!ACF($F$5:$F$123,H9)</f>
        <v>-1.2964129173884216E-2</v>
      </c>
      <c r="K9">
        <f t="shared" si="5"/>
        <v>4</v>
      </c>
      <c r="L9">
        <f>[1]!PACF($F$5:$F$123,K9)</f>
        <v>-0.11685904807236536</v>
      </c>
      <c r="S9" s="113">
        <f t="shared" si="6"/>
        <v>4</v>
      </c>
      <c r="T9" s="115">
        <f t="shared" si="7"/>
        <v>25.844809235496729</v>
      </c>
      <c r="U9" s="115">
        <f t="shared" si="8"/>
        <v>27.937895399997657</v>
      </c>
      <c r="AA9" s="107">
        <f t="array" ref="AA9:AC9">[1]!MARoots(Y5)</f>
        <v>-10.878266864698903</v>
      </c>
      <c r="AB9" s="107">
        <v>0</v>
      </c>
      <c r="AC9" s="107">
        <v>10.878266864698903</v>
      </c>
      <c r="AK9" s="113">
        <f t="shared" si="0"/>
        <v>4</v>
      </c>
      <c r="AL9" s="113">
        <f t="shared" si="1"/>
        <v>25.844809235496729</v>
      </c>
      <c r="AM9" s="113">
        <f t="shared" si="2"/>
        <v>27.937895399997657</v>
      </c>
      <c r="AN9" s="113">
        <f t="shared" si="9"/>
        <v>-2.093086164500928</v>
      </c>
      <c r="AO9" s="113">
        <f t="shared" si="10"/>
        <v>13.731106725043242</v>
      </c>
      <c r="AP9" s="113">
        <f t="shared" si="11"/>
        <v>-29.005560813461408</v>
      </c>
      <c r="AQ9" s="113">
        <f t="shared" si="12"/>
        <v>24.819388484459552</v>
      </c>
      <c r="AS9" s="113">
        <f t="shared" si="13"/>
        <v>5</v>
      </c>
      <c r="AT9" s="115">
        <f t="shared" si="14"/>
        <v>290</v>
      </c>
      <c r="AV9" s="115"/>
    </row>
    <row r="10" spans="2:48" x14ac:dyDescent="0.35">
      <c r="B10" s="5">
        <v>41944</v>
      </c>
      <c r="C10" s="2">
        <v>252.933334</v>
      </c>
      <c r="E10">
        <f t="shared" si="3"/>
        <v>6</v>
      </c>
      <c r="F10">
        <v>-14.900009000000011</v>
      </c>
      <c r="H10">
        <f t="shared" si="4"/>
        <v>6</v>
      </c>
      <c r="I10">
        <f>[1]!ACF($F$5:$F$123,H10)</f>
        <v>-7.065373216800748E-2</v>
      </c>
      <c r="K10">
        <f t="shared" si="5"/>
        <v>5</v>
      </c>
      <c r="L10">
        <f>[1]!PACF($F$5:$F$123,K10)</f>
        <v>-8.3813609818977369E-2</v>
      </c>
      <c r="S10" s="113">
        <f t="shared" si="6"/>
        <v>5</v>
      </c>
      <c r="T10" s="115">
        <f t="shared" si="7"/>
        <v>-18.221840764503252</v>
      </c>
      <c r="U10" s="115">
        <f t="shared" si="8"/>
        <v>-20.79007114048888</v>
      </c>
      <c r="X10" s="113" t="s">
        <v>49</v>
      </c>
      <c r="Y10" s="103">
        <v>0</v>
      </c>
      <c r="AK10" s="113">
        <f t="shared" si="0"/>
        <v>5</v>
      </c>
      <c r="AL10" s="113">
        <f t="shared" si="1"/>
        <v>-18.221840764503252</v>
      </c>
      <c r="AM10" s="113">
        <f t="shared" si="2"/>
        <v>-20.79007114048888</v>
      </c>
      <c r="AN10" s="113">
        <f t="shared" si="9"/>
        <v>2.5682303759856282</v>
      </c>
      <c r="AO10" s="113">
        <f t="shared" si="10"/>
        <v>13.731106725043242</v>
      </c>
      <c r="AP10" s="113">
        <f t="shared" si="11"/>
        <v>-24.344244272974851</v>
      </c>
      <c r="AQ10" s="113">
        <f t="shared" si="12"/>
        <v>29.480705024946108</v>
      </c>
      <c r="AS10" s="113">
        <f t="shared" si="13"/>
        <v>6</v>
      </c>
      <c r="AT10" s="115">
        <f t="shared" si="14"/>
        <v>272.366669</v>
      </c>
      <c r="AV10" s="115"/>
    </row>
    <row r="11" spans="2:48" x14ac:dyDescent="0.35">
      <c r="B11" s="5">
        <v>41974</v>
      </c>
      <c r="C11" s="2">
        <v>227.566666</v>
      </c>
      <c r="E11">
        <f t="shared" si="3"/>
        <v>7</v>
      </c>
      <c r="F11">
        <v>-8.1999959999999987</v>
      </c>
      <c r="H11">
        <f t="shared" si="4"/>
        <v>7</v>
      </c>
      <c r="I11">
        <f>[1]!ACF($F$5:$F$123,H11)</f>
        <v>0.15445317093046854</v>
      </c>
      <c r="K11">
        <f t="shared" si="5"/>
        <v>6</v>
      </c>
      <c r="L11">
        <f>[1]!PACF($F$5:$F$123,K11)</f>
        <v>-0.17187415268682588</v>
      </c>
      <c r="S11" s="113">
        <f t="shared" si="6"/>
        <v>6</v>
      </c>
      <c r="T11" s="115">
        <f t="shared" si="7"/>
        <v>-2.8551727645032461</v>
      </c>
      <c r="U11" s="115">
        <f t="shared" si="8"/>
        <v>-0.94401619893352251</v>
      </c>
      <c r="X11" s="113" t="s">
        <v>50</v>
      </c>
      <c r="Y11" s="104">
        <v>1</v>
      </c>
      <c r="AA11" s="113" t="s">
        <v>75</v>
      </c>
      <c r="AK11" s="113">
        <f t="shared" si="0"/>
        <v>6</v>
      </c>
      <c r="AL11" s="113">
        <f t="shared" si="1"/>
        <v>-2.8551727645032461</v>
      </c>
      <c r="AM11" s="113">
        <f t="shared" si="2"/>
        <v>-0.94401619893352251</v>
      </c>
      <c r="AN11" s="113">
        <f t="shared" si="9"/>
        <v>-1.9111565655697236</v>
      </c>
      <c r="AO11" s="113">
        <f t="shared" si="10"/>
        <v>13.731106725043242</v>
      </c>
      <c r="AP11" s="113">
        <f t="shared" si="11"/>
        <v>-28.823631214530202</v>
      </c>
      <c r="AQ11" s="113">
        <f t="shared" si="12"/>
        <v>25.001318083390757</v>
      </c>
      <c r="AS11" s="113">
        <f t="shared" si="13"/>
        <v>7</v>
      </c>
      <c r="AT11" s="115">
        <f t="shared" si="14"/>
        <v>270.10000600000001</v>
      </c>
      <c r="AV11" s="115"/>
    </row>
    <row r="12" spans="2:48" ht="15" thickBot="1" x14ac:dyDescent="0.4">
      <c r="B12" s="5">
        <v>42005</v>
      </c>
      <c r="C12" s="2">
        <v>234.23333700000001</v>
      </c>
      <c r="E12">
        <f t="shared" si="3"/>
        <v>8</v>
      </c>
      <c r="F12">
        <v>32.033339000000012</v>
      </c>
      <c r="H12">
        <f t="shared" si="4"/>
        <v>8</v>
      </c>
      <c r="I12">
        <f>[1]!ACF($F$5:$F$123,H12)</f>
        <v>-9.9662048499759098E-2</v>
      </c>
      <c r="K12">
        <f t="shared" si="5"/>
        <v>7</v>
      </c>
      <c r="L12">
        <f>[1]!PACF($F$5:$F$123,K12)</f>
        <v>2.8553507785574611E-2</v>
      </c>
      <c r="S12" s="113">
        <f t="shared" si="6"/>
        <v>7</v>
      </c>
      <c r="T12" s="115">
        <f t="shared" si="7"/>
        <v>-17.755181764503259</v>
      </c>
      <c r="U12" s="115">
        <f t="shared" si="8"/>
        <v>-17.668401746079834</v>
      </c>
      <c r="X12" s="113" t="s">
        <v>51</v>
      </c>
      <c r="Y12" s="104">
        <v>1</v>
      </c>
      <c r="AK12" s="113">
        <f t="shared" si="0"/>
        <v>7</v>
      </c>
      <c r="AL12" s="113">
        <f t="shared" si="1"/>
        <v>-17.755181764503259</v>
      </c>
      <c r="AM12" s="113">
        <f t="shared" si="2"/>
        <v>-17.668401746079834</v>
      </c>
      <c r="AN12" s="113">
        <f t="shared" si="9"/>
        <v>-8.6780018423425531E-2</v>
      </c>
      <c r="AO12" s="113">
        <f t="shared" si="10"/>
        <v>13.731106725043242</v>
      </c>
      <c r="AP12" s="113">
        <f t="shared" si="11"/>
        <v>-26.999254667383905</v>
      </c>
      <c r="AQ12" s="113">
        <f t="shared" si="12"/>
        <v>26.825694630537054</v>
      </c>
      <c r="AS12" s="113">
        <f t="shared" si="13"/>
        <v>8</v>
      </c>
      <c r="AT12" s="115">
        <f t="shared" si="14"/>
        <v>252.933334</v>
      </c>
      <c r="AV12" s="115"/>
    </row>
    <row r="13" spans="2:48" ht="15" thickTop="1" x14ac:dyDescent="0.35">
      <c r="B13" s="5">
        <v>42036</v>
      </c>
      <c r="C13" s="2">
        <v>216.5</v>
      </c>
      <c r="E13">
        <f t="shared" si="3"/>
        <v>9</v>
      </c>
      <c r="F13">
        <v>-24.400008000000014</v>
      </c>
      <c r="H13">
        <f t="shared" si="4"/>
        <v>9</v>
      </c>
      <c r="I13">
        <f>[1]!ACF($F$5:$F$123,H13)</f>
        <v>5.7278961634691365E-2</v>
      </c>
      <c r="K13">
        <f t="shared" si="5"/>
        <v>8</v>
      </c>
      <c r="L13">
        <f>[1]!PACF($F$5:$F$123,K13)</f>
        <v>-1.4500338207331487E-2</v>
      </c>
      <c r="S13" s="113">
        <f t="shared" si="6"/>
        <v>8</v>
      </c>
      <c r="T13" s="115">
        <f t="shared" si="7"/>
        <v>-25.955177764503258</v>
      </c>
      <c r="U13" s="115">
        <f t="shared" si="8"/>
        <v>-24.330985053859653</v>
      </c>
      <c r="X13" s="113" t="s">
        <v>52</v>
      </c>
      <c r="Y13" s="105">
        <f>AVERAGE(U6:U125)</f>
        <v>-2.4546873471543895E-2</v>
      </c>
      <c r="AA13" s="98" t="s">
        <v>44</v>
      </c>
      <c r="AB13" s="98" t="s">
        <v>76</v>
      </c>
      <c r="AK13" s="113">
        <f t="shared" si="0"/>
        <v>8</v>
      </c>
      <c r="AL13" s="113">
        <f t="shared" si="1"/>
        <v>-25.955177764503258</v>
      </c>
      <c r="AM13" s="113">
        <f t="shared" si="2"/>
        <v>-24.330985053859653</v>
      </c>
      <c r="AN13" s="113">
        <f t="shared" si="9"/>
        <v>-1.6241927106436052</v>
      </c>
      <c r="AO13" s="113">
        <f t="shared" si="10"/>
        <v>13.731106725043242</v>
      </c>
      <c r="AP13" s="113">
        <f t="shared" si="11"/>
        <v>-28.536667359604085</v>
      </c>
      <c r="AQ13" s="113">
        <f t="shared" si="12"/>
        <v>25.288281938316874</v>
      </c>
      <c r="AS13" s="113">
        <f t="shared" si="13"/>
        <v>9</v>
      </c>
      <c r="AT13" s="115">
        <f t="shared" si="14"/>
        <v>227.566666</v>
      </c>
      <c r="AV13" s="115"/>
    </row>
    <row r="14" spans="2:48" x14ac:dyDescent="0.35">
      <c r="B14" s="5">
        <v>42064</v>
      </c>
      <c r="C14" s="2">
        <v>204.23333700000001</v>
      </c>
      <c r="E14">
        <f t="shared" si="3"/>
        <v>10</v>
      </c>
      <c r="F14">
        <v>5.4666740000000118</v>
      </c>
      <c r="H14" s="99">
        <f t="shared" si="4"/>
        <v>10</v>
      </c>
      <c r="I14" s="99">
        <f>[1]!ACF($F$5:$F$123,H14)</f>
        <v>-5.6192068344911562E-2</v>
      </c>
      <c r="K14">
        <f t="shared" si="5"/>
        <v>9</v>
      </c>
      <c r="L14">
        <f>[1]!PACF($F$5:$F$123,K14)</f>
        <v>6.0604460362381776E-2</v>
      </c>
      <c r="S14" s="113">
        <f t="shared" si="6"/>
        <v>9</v>
      </c>
      <c r="T14" s="115">
        <f t="shared" si="7"/>
        <v>6.078161235496756</v>
      </c>
      <c r="U14" s="115">
        <f t="shared" si="8"/>
        <v>8.314821298766228</v>
      </c>
      <c r="X14" s="113" t="s">
        <v>53</v>
      </c>
      <c r="Y14" s="104">
        <f>_xlfn.STDEV.S(U6:U125)</f>
        <v>13.788657719044734</v>
      </c>
      <c r="AA14" s="108">
        <v>0</v>
      </c>
      <c r="AB14" s="108">
        <f t="array" ref="AB14:AB18">[1]!PSICoeff(,Y5)</f>
        <v>1</v>
      </c>
      <c r="AK14" s="113">
        <f t="shared" si="0"/>
        <v>9</v>
      </c>
      <c r="AL14" s="113">
        <f t="shared" si="1"/>
        <v>6.078161235496756</v>
      </c>
      <c r="AM14" s="113">
        <f t="shared" si="2"/>
        <v>8.314821298766228</v>
      </c>
      <c r="AN14" s="113">
        <f t="shared" si="9"/>
        <v>-2.236660063269472</v>
      </c>
      <c r="AO14" s="113">
        <f t="shared" si="10"/>
        <v>13.731106725043242</v>
      </c>
      <c r="AP14" s="113">
        <f t="shared" si="11"/>
        <v>-29.149134712229952</v>
      </c>
      <c r="AQ14" s="113">
        <f t="shared" si="12"/>
        <v>24.675814585691008</v>
      </c>
      <c r="AS14" s="113">
        <f t="shared" si="13"/>
        <v>10</v>
      </c>
      <c r="AT14" s="115">
        <f t="shared" si="14"/>
        <v>234.23333700000001</v>
      </c>
      <c r="AV14" s="115"/>
    </row>
    <row r="15" spans="2:48" x14ac:dyDescent="0.35">
      <c r="B15" s="5">
        <v>42095</v>
      </c>
      <c r="C15" s="2">
        <v>202.66667200000001</v>
      </c>
      <c r="E15">
        <f t="shared" si="3"/>
        <v>11</v>
      </c>
      <c r="F15">
        <v>10.699997999999994</v>
      </c>
      <c r="K15" s="99">
        <f t="shared" si="5"/>
        <v>10</v>
      </c>
      <c r="L15" s="99">
        <f>[1]!PACF($F$5:$F$123,K15)</f>
        <v>-5.2685742378116157E-3</v>
      </c>
      <c r="S15" s="113">
        <f t="shared" si="6"/>
        <v>10</v>
      </c>
      <c r="T15" s="115">
        <f t="shared" si="7"/>
        <v>-18.32184676450326</v>
      </c>
      <c r="U15" s="115">
        <f t="shared" si="8"/>
        <v>-19.086198421084575</v>
      </c>
      <c r="X15" s="113" t="s">
        <v>54</v>
      </c>
      <c r="Y15" s="104">
        <f>SQRT(Y8/Y18)</f>
        <v>13.731106725043242</v>
      </c>
      <c r="AA15" s="113">
        <f>AA14+1</f>
        <v>1</v>
      </c>
      <c r="AB15" s="113">
        <v>9.1926408171241231E-2</v>
      </c>
      <c r="AK15" s="113">
        <f t="shared" si="0"/>
        <v>10</v>
      </c>
      <c r="AL15" s="113">
        <f t="shared" si="1"/>
        <v>-18.32184676450326</v>
      </c>
      <c r="AM15" s="113">
        <f t="shared" si="2"/>
        <v>-19.086198421084575</v>
      </c>
      <c r="AN15" s="113">
        <f t="shared" si="9"/>
        <v>0.7643516565813151</v>
      </c>
      <c r="AO15" s="113">
        <f t="shared" si="10"/>
        <v>13.731106725043242</v>
      </c>
      <c r="AP15" s="113">
        <f t="shared" si="11"/>
        <v>-26.148122992379164</v>
      </c>
      <c r="AQ15" s="113">
        <f t="shared" si="12"/>
        <v>27.676826305541795</v>
      </c>
      <c r="AS15" s="113">
        <f t="shared" si="13"/>
        <v>11</v>
      </c>
      <c r="AT15" s="115">
        <f t="shared" si="14"/>
        <v>216.5</v>
      </c>
      <c r="AV15" s="115"/>
    </row>
    <row r="16" spans="2:48" x14ac:dyDescent="0.35">
      <c r="B16" s="5">
        <v>42125</v>
      </c>
      <c r="C16" s="2">
        <v>219.89999399999999</v>
      </c>
      <c r="E16">
        <f t="shared" si="3"/>
        <v>12</v>
      </c>
      <c r="F16">
        <v>18.799986999999987</v>
      </c>
      <c r="S16" s="113">
        <f t="shared" si="6"/>
        <v>11</v>
      </c>
      <c r="T16" s="115">
        <f t="shared" si="7"/>
        <v>-12.855172764503246</v>
      </c>
      <c r="U16" s="115">
        <f t="shared" si="8"/>
        <v>-11.100647098009325</v>
      </c>
      <c r="X16" s="113" t="s">
        <v>55</v>
      </c>
      <c r="Y16" s="105">
        <f>AVERAGE(T6:T125)</f>
        <v>-3.7537522836585555E-2</v>
      </c>
      <c r="AA16" s="113">
        <f t="shared" ref="AA16:AA18" si="15">AA15+1</f>
        <v>2</v>
      </c>
      <c r="AB16" s="113">
        <v>0</v>
      </c>
      <c r="AK16" s="113">
        <f t="shared" si="0"/>
        <v>11</v>
      </c>
      <c r="AL16" s="113">
        <f t="shared" si="1"/>
        <v>-12.855172764503246</v>
      </c>
      <c r="AM16" s="113">
        <f t="shared" si="2"/>
        <v>-11.100647098009325</v>
      </c>
      <c r="AN16" s="113">
        <f t="shared" si="9"/>
        <v>-1.7545256664939206</v>
      </c>
      <c r="AO16" s="113">
        <f t="shared" si="10"/>
        <v>13.731106725043242</v>
      </c>
      <c r="AP16" s="113">
        <f t="shared" si="11"/>
        <v>-28.667000315454402</v>
      </c>
      <c r="AQ16" s="113">
        <f t="shared" si="12"/>
        <v>25.157948982466557</v>
      </c>
      <c r="AS16" s="113">
        <f t="shared" si="13"/>
        <v>12</v>
      </c>
      <c r="AT16" s="115">
        <f t="shared" si="14"/>
        <v>204.23333700000001</v>
      </c>
      <c r="AV16" s="115"/>
    </row>
    <row r="17" spans="2:48" x14ac:dyDescent="0.35">
      <c r="B17" s="5">
        <v>42156</v>
      </c>
      <c r="C17" s="2">
        <v>206.39999399999999</v>
      </c>
      <c r="E17">
        <f t="shared" si="3"/>
        <v>13</v>
      </c>
      <c r="F17">
        <v>-30.733321999999987</v>
      </c>
      <c r="S17" s="113">
        <f t="shared" si="6"/>
        <v>12</v>
      </c>
      <c r="T17" s="115">
        <f t="shared" si="7"/>
        <v>-2.1551747645032524</v>
      </c>
      <c r="U17" s="115">
        <f t="shared" si="8"/>
        <v>-1.1347321484067427</v>
      </c>
      <c r="X17" s="113" t="s">
        <v>56</v>
      </c>
      <c r="Y17" s="104">
        <f>_xlfn.STDEV.S(T6:T125)</f>
        <v>13.85013820586086</v>
      </c>
      <c r="AA17" s="113">
        <f t="shared" si="15"/>
        <v>3</v>
      </c>
      <c r="AB17" s="113">
        <v>0</v>
      </c>
      <c r="AK17" s="113">
        <f t="shared" si="0"/>
        <v>12</v>
      </c>
      <c r="AL17" s="113">
        <f t="shared" si="1"/>
        <v>-2.1551747645032524</v>
      </c>
      <c r="AM17" s="113">
        <f t="shared" si="2"/>
        <v>-1.1347321484067427</v>
      </c>
      <c r="AN17" s="113">
        <f t="shared" si="9"/>
        <v>-1.0204426160965097</v>
      </c>
      <c r="AO17" s="113">
        <f t="shared" si="10"/>
        <v>13.731106725043242</v>
      </c>
      <c r="AP17" s="113">
        <f t="shared" si="11"/>
        <v>-27.932917265056989</v>
      </c>
      <c r="AQ17" s="113">
        <f t="shared" si="12"/>
        <v>25.89203203286397</v>
      </c>
      <c r="AS17" s="113">
        <f t="shared" si="13"/>
        <v>13</v>
      </c>
      <c r="AT17" s="115">
        <f t="shared" si="14"/>
        <v>202.66667200000001</v>
      </c>
      <c r="AV17" s="115"/>
    </row>
    <row r="18" spans="2:48" x14ac:dyDescent="0.35">
      <c r="B18" s="5">
        <v>42186</v>
      </c>
      <c r="C18" s="2">
        <v>181.800003</v>
      </c>
      <c r="E18">
        <f t="shared" si="3"/>
        <v>14</v>
      </c>
      <c r="F18">
        <v>-11.099990999999989</v>
      </c>
      <c r="S18" s="113">
        <f t="shared" si="6"/>
        <v>13</v>
      </c>
      <c r="T18" s="115">
        <f t="shared" si="7"/>
        <v>16.644812235496733</v>
      </c>
      <c r="U18" s="115">
        <f t="shared" si="8"/>
        <v>16.749124086136202</v>
      </c>
      <c r="X18" s="113" t="s">
        <v>57</v>
      </c>
      <c r="Y18" s="106">
        <f>COUNT(T6:T125)</f>
        <v>120</v>
      </c>
      <c r="AA18" s="99">
        <f t="shared" si="15"/>
        <v>4</v>
      </c>
      <c r="AB18" s="99">
        <v>0</v>
      </c>
      <c r="AK18" s="113">
        <f t="shared" si="0"/>
        <v>13</v>
      </c>
      <c r="AL18" s="113">
        <f t="shared" si="1"/>
        <v>16.644812235496733</v>
      </c>
      <c r="AM18" s="113">
        <f t="shared" si="2"/>
        <v>16.749124086136202</v>
      </c>
      <c r="AN18" s="113">
        <f t="shared" si="9"/>
        <v>-0.10431185063946913</v>
      </c>
      <c r="AO18" s="113">
        <f t="shared" si="10"/>
        <v>13.731106725043242</v>
      </c>
      <c r="AP18" s="113">
        <f t="shared" si="11"/>
        <v>-27.016786499599949</v>
      </c>
      <c r="AQ18" s="113">
        <f t="shared" si="12"/>
        <v>26.80816279832101</v>
      </c>
      <c r="AS18" s="113">
        <f t="shared" si="13"/>
        <v>14</v>
      </c>
      <c r="AT18" s="115">
        <f t="shared" si="14"/>
        <v>219.89999399999999</v>
      </c>
      <c r="AV18" s="115"/>
    </row>
    <row r="19" spans="2:48" x14ac:dyDescent="0.35">
      <c r="B19" s="5">
        <v>42217</v>
      </c>
      <c r="C19" s="2">
        <v>159.53334000000001</v>
      </c>
      <c r="E19">
        <f t="shared" si="3"/>
        <v>15</v>
      </c>
      <c r="F19">
        <v>2.3333279999999945</v>
      </c>
      <c r="S19" s="113">
        <f t="shared" si="6"/>
        <v>14</v>
      </c>
      <c r="T19" s="115">
        <f t="shared" si="7"/>
        <v>-14.088509764503252</v>
      </c>
      <c r="U19" s="115">
        <f t="shared" si="8"/>
        <v>-15.628196581756177</v>
      </c>
      <c r="AK19" s="113">
        <f t="shared" si="0"/>
        <v>14</v>
      </c>
      <c r="AL19" s="113">
        <f t="shared" si="1"/>
        <v>-14.088509764503252</v>
      </c>
      <c r="AM19" s="113">
        <f t="shared" si="2"/>
        <v>-15.628196581756177</v>
      </c>
      <c r="AN19" s="113">
        <f t="shared" si="9"/>
        <v>1.5396868172529246</v>
      </c>
      <c r="AO19" s="113">
        <f t="shared" si="10"/>
        <v>13.731106725043242</v>
      </c>
      <c r="AP19" s="113">
        <f t="shared" si="11"/>
        <v>-25.372787831707555</v>
      </c>
      <c r="AQ19" s="113">
        <f t="shared" si="12"/>
        <v>28.452161466213404</v>
      </c>
      <c r="AS19" s="113">
        <f t="shared" si="13"/>
        <v>15</v>
      </c>
      <c r="AT19" s="115">
        <f t="shared" si="14"/>
        <v>206.39999399999999</v>
      </c>
      <c r="AV19" s="115"/>
    </row>
    <row r="20" spans="2:48" x14ac:dyDescent="0.35">
      <c r="B20" s="5">
        <v>42248</v>
      </c>
      <c r="C20" s="2">
        <v>152.89999399999999</v>
      </c>
      <c r="E20">
        <f t="shared" si="3"/>
        <v>16</v>
      </c>
      <c r="F20">
        <v>15.633316999999977</v>
      </c>
      <c r="S20" s="113">
        <f t="shared" si="6"/>
        <v>15</v>
      </c>
      <c r="T20" s="115">
        <f t="shared" si="7"/>
        <v>-25.188500764503242</v>
      </c>
      <c r="U20" s="115">
        <f t="shared" si="8"/>
        <v>-23.751856786548327</v>
      </c>
      <c r="X20" s="113" t="s">
        <v>58</v>
      </c>
      <c r="Y20" s="103">
        <f>-(Y23-2*(Y10+Y11+2))/2</f>
        <v>-484.63228272908094</v>
      </c>
      <c r="AK20" s="113">
        <f t="shared" si="0"/>
        <v>15</v>
      </c>
      <c r="AL20" s="113">
        <f t="shared" si="1"/>
        <v>-25.188500764503242</v>
      </c>
      <c r="AM20" s="113">
        <f t="shared" si="2"/>
        <v>-23.751856786548327</v>
      </c>
      <c r="AN20" s="113">
        <f t="shared" si="9"/>
        <v>-1.4366439779549154</v>
      </c>
      <c r="AO20" s="113">
        <f t="shared" si="10"/>
        <v>13.731106725043242</v>
      </c>
      <c r="AP20" s="113">
        <f t="shared" si="11"/>
        <v>-28.349118626915395</v>
      </c>
      <c r="AQ20" s="113">
        <f t="shared" si="12"/>
        <v>25.475830671005564</v>
      </c>
      <c r="AS20" s="113">
        <f t="shared" si="13"/>
        <v>16</v>
      </c>
      <c r="AT20" s="115">
        <f t="shared" si="14"/>
        <v>181.800003</v>
      </c>
      <c r="AV20" s="115"/>
    </row>
    <row r="21" spans="2:48" x14ac:dyDescent="0.35">
      <c r="B21" s="5">
        <v>42278</v>
      </c>
      <c r="C21" s="2">
        <v>164.633331</v>
      </c>
      <c r="E21">
        <f t="shared" si="3"/>
        <v>17</v>
      </c>
      <c r="F21">
        <v>18.366683000000023</v>
      </c>
      <c r="S21" s="113">
        <f t="shared" si="6"/>
        <v>16</v>
      </c>
      <c r="T21" s="115">
        <f t="shared" si="7"/>
        <v>-22.855172764503248</v>
      </c>
      <c r="U21" s="115">
        <f t="shared" si="8"/>
        <v>-20.671749882718139</v>
      </c>
      <c r="X21" s="113" t="s">
        <v>59</v>
      </c>
      <c r="Y21" s="104">
        <f>Y18*LN(Y8/Y18)+2*(Y10+Y11+2)</f>
        <v>634.71931748904046</v>
      </c>
      <c r="AK21" s="113">
        <f t="shared" si="0"/>
        <v>16</v>
      </c>
      <c r="AL21" s="113">
        <f t="shared" si="1"/>
        <v>-22.855172764503248</v>
      </c>
      <c r="AM21" s="113">
        <f t="shared" si="2"/>
        <v>-20.671749882718139</v>
      </c>
      <c r="AN21" s="113">
        <f t="shared" si="9"/>
        <v>-2.1834228817851091</v>
      </c>
      <c r="AO21" s="113">
        <f t="shared" si="10"/>
        <v>13.731106725043242</v>
      </c>
      <c r="AP21" s="113">
        <f t="shared" si="11"/>
        <v>-29.095897530745589</v>
      </c>
      <c r="AQ21" s="113">
        <f t="shared" si="12"/>
        <v>24.72905176717537</v>
      </c>
      <c r="AS21" s="113">
        <f t="shared" si="13"/>
        <v>17</v>
      </c>
      <c r="AT21" s="115">
        <f t="shared" si="14"/>
        <v>159.53334000000001</v>
      </c>
      <c r="AV21" s="115"/>
    </row>
    <row r="22" spans="2:48" x14ac:dyDescent="0.35">
      <c r="B22" s="5">
        <v>42309</v>
      </c>
      <c r="C22" s="2">
        <v>156.10000600000001</v>
      </c>
      <c r="E22">
        <f t="shared" si="3"/>
        <v>18</v>
      </c>
      <c r="F22">
        <v>-20.266661999999997</v>
      </c>
      <c r="S22" s="113">
        <f t="shared" si="6"/>
        <v>17</v>
      </c>
      <c r="T22" s="115">
        <f t="shared" si="7"/>
        <v>-7.2218557645032693</v>
      </c>
      <c r="U22" s="115">
        <f t="shared" si="8"/>
        <v>-5.3215760471707139</v>
      </c>
      <c r="X22" s="113" t="s">
        <v>60</v>
      </c>
      <c r="Y22" s="104">
        <f>Y18*LN(Y8/Y18)+LN(Y18)*(Y10+Y11+2)</f>
        <v>643.08179271738663</v>
      </c>
      <c r="AK22" s="113">
        <f t="shared" si="0"/>
        <v>17</v>
      </c>
      <c r="AL22" s="113">
        <f t="shared" si="1"/>
        <v>-7.2218557645032693</v>
      </c>
      <c r="AM22" s="113">
        <f t="shared" si="2"/>
        <v>-5.3215760471707139</v>
      </c>
      <c r="AN22" s="113">
        <f t="shared" si="9"/>
        <v>-1.9002797173325554</v>
      </c>
      <c r="AO22" s="113">
        <f t="shared" si="10"/>
        <v>13.731106725043242</v>
      </c>
      <c r="AP22" s="113">
        <f t="shared" si="11"/>
        <v>-28.812754366293035</v>
      </c>
      <c r="AQ22" s="113">
        <f t="shared" si="12"/>
        <v>25.012194931627924</v>
      </c>
      <c r="AS22" s="113">
        <f t="shared" si="13"/>
        <v>18</v>
      </c>
      <c r="AT22" s="115">
        <f t="shared" si="14"/>
        <v>152.89999399999999</v>
      </c>
      <c r="AV22" s="115"/>
    </row>
    <row r="23" spans="2:48" x14ac:dyDescent="0.35">
      <c r="B23" s="5">
        <v>42339</v>
      </c>
      <c r="C23" s="2">
        <v>161.16667200000001</v>
      </c>
      <c r="E23">
        <f t="shared" si="3"/>
        <v>19</v>
      </c>
      <c r="F23">
        <v>13.599990999999989</v>
      </c>
      <c r="S23" s="113">
        <f t="shared" si="6"/>
        <v>18</v>
      </c>
      <c r="T23" s="115">
        <f t="shared" si="7"/>
        <v>11.144827235496754</v>
      </c>
      <c r="U23" s="115">
        <f t="shared" si="8"/>
        <v>11.634020607323269</v>
      </c>
      <c r="X23" s="113" t="s">
        <v>61</v>
      </c>
      <c r="Y23" s="104">
        <f>Y18*(1+LN(2*PI()))+Y21</f>
        <v>975.26456545816188</v>
      </c>
      <c r="AK23" s="113">
        <f t="shared" si="0"/>
        <v>18</v>
      </c>
      <c r="AL23" s="113">
        <f t="shared" si="1"/>
        <v>11.144827235496754</v>
      </c>
      <c r="AM23" s="113">
        <f t="shared" si="2"/>
        <v>11.634020607323269</v>
      </c>
      <c r="AN23" s="113">
        <f t="shared" si="9"/>
        <v>-0.48919337182651468</v>
      </c>
      <c r="AO23" s="113">
        <f t="shared" si="10"/>
        <v>13.731106725043242</v>
      </c>
      <c r="AP23" s="113">
        <f t="shared" si="11"/>
        <v>-27.401668020786992</v>
      </c>
      <c r="AQ23" s="113">
        <f t="shared" si="12"/>
        <v>26.423281277133967</v>
      </c>
      <c r="AS23" s="113">
        <f t="shared" si="13"/>
        <v>19</v>
      </c>
      <c r="AT23" s="115">
        <f t="shared" si="14"/>
        <v>164.633331</v>
      </c>
      <c r="AV23" s="115"/>
    </row>
    <row r="24" spans="2:48" x14ac:dyDescent="0.35">
      <c r="B24" s="5">
        <v>42370</v>
      </c>
      <c r="C24" s="2">
        <v>150.83332799999999</v>
      </c>
      <c r="E24">
        <f t="shared" si="3"/>
        <v>20</v>
      </c>
      <c r="F24">
        <v>-15.400010000000009</v>
      </c>
      <c r="S24" s="113">
        <f t="shared" si="6"/>
        <v>19</v>
      </c>
      <c r="T24" s="115">
        <f t="shared" si="7"/>
        <v>-9.1218347645032427</v>
      </c>
      <c r="U24" s="115">
        <f t="shared" si="8"/>
        <v>-10.191308491524673</v>
      </c>
      <c r="X24" s="113" t="s">
        <v>62</v>
      </c>
      <c r="Y24" s="106">
        <f>Y18*(1+LN(2*PI()))+Y22</f>
        <v>983.62704068650805</v>
      </c>
      <c r="AK24" s="113">
        <f t="shared" si="0"/>
        <v>19</v>
      </c>
      <c r="AL24" s="113">
        <f t="shared" si="1"/>
        <v>-9.1218347645032427</v>
      </c>
      <c r="AM24" s="113">
        <f t="shared" si="2"/>
        <v>-10.191308491524673</v>
      </c>
      <c r="AN24" s="113">
        <f t="shared" si="9"/>
        <v>1.0694737270214301</v>
      </c>
      <c r="AO24" s="113">
        <f t="shared" si="10"/>
        <v>13.731106725043242</v>
      </c>
      <c r="AP24" s="113">
        <f t="shared" si="11"/>
        <v>-25.843000921939051</v>
      </c>
      <c r="AQ24" s="113">
        <f t="shared" si="12"/>
        <v>27.981948375981908</v>
      </c>
      <c r="AS24" s="113">
        <f t="shared" si="13"/>
        <v>20</v>
      </c>
      <c r="AT24" s="115">
        <f t="shared" si="14"/>
        <v>156.10000600000001</v>
      </c>
      <c r="AV24" s="115"/>
    </row>
    <row r="25" spans="2:48" x14ac:dyDescent="0.35">
      <c r="B25" s="5">
        <v>42401</v>
      </c>
      <c r="C25" s="2">
        <v>129.39999399999999</v>
      </c>
      <c r="E25">
        <f t="shared" si="3"/>
        <v>21</v>
      </c>
      <c r="F25">
        <v>-11.099989999999991</v>
      </c>
      <c r="S25" s="113">
        <f t="shared" si="6"/>
        <v>20</v>
      </c>
      <c r="T25" s="115">
        <f t="shared" si="7"/>
        <v>4.4781562354967459</v>
      </c>
      <c r="U25" s="115">
        <f t="shared" si="8"/>
        <v>5.4150066196876798</v>
      </c>
      <c r="AK25" s="113">
        <f t="shared" si="0"/>
        <v>20</v>
      </c>
      <c r="AL25" s="113">
        <f t="shared" si="1"/>
        <v>4.4781562354967459</v>
      </c>
      <c r="AM25" s="113">
        <f t="shared" si="2"/>
        <v>5.4150066196876798</v>
      </c>
      <c r="AN25" s="113">
        <f t="shared" si="9"/>
        <v>-0.93685038419093392</v>
      </c>
      <c r="AO25" s="113">
        <f t="shared" si="10"/>
        <v>13.731106725043242</v>
      </c>
      <c r="AP25" s="113">
        <f t="shared" si="11"/>
        <v>-27.849325033151413</v>
      </c>
      <c r="AQ25" s="113">
        <f t="shared" si="12"/>
        <v>25.975624264769547</v>
      </c>
      <c r="AS25" s="113">
        <f t="shared" si="13"/>
        <v>21</v>
      </c>
      <c r="AT25" s="115">
        <f t="shared" si="14"/>
        <v>161.16667200000001</v>
      </c>
      <c r="AV25" s="115"/>
    </row>
    <row r="26" spans="2:48" x14ac:dyDescent="0.35">
      <c r="B26" s="5">
        <v>42430</v>
      </c>
      <c r="C26" s="2">
        <v>142.73333700000001</v>
      </c>
      <c r="E26">
        <f t="shared" si="3"/>
        <v>22</v>
      </c>
      <c r="F26">
        <v>34.766677000000016</v>
      </c>
      <c r="S26" s="113">
        <f t="shared" si="6"/>
        <v>21</v>
      </c>
      <c r="T26" s="115">
        <f t="shared" si="7"/>
        <v>-10.921853764503263</v>
      </c>
      <c r="U26" s="115">
        <f t="shared" si="8"/>
        <v>-11.419635873274645</v>
      </c>
      <c r="AK26" s="113">
        <f t="shared" si="0"/>
        <v>21</v>
      </c>
      <c r="AL26" s="113">
        <f t="shared" si="1"/>
        <v>-10.921853764503263</v>
      </c>
      <c r="AM26" s="113">
        <f t="shared" si="2"/>
        <v>-11.419635873274645</v>
      </c>
      <c r="AN26" s="113">
        <f t="shared" si="9"/>
        <v>0.49778210877138207</v>
      </c>
      <c r="AO26" s="113">
        <f t="shared" si="10"/>
        <v>13.731106725043242</v>
      </c>
      <c r="AP26" s="113">
        <f t="shared" si="11"/>
        <v>-26.414692540189098</v>
      </c>
      <c r="AQ26" s="113">
        <f t="shared" si="12"/>
        <v>27.410256757731862</v>
      </c>
      <c r="AS26" s="113">
        <f t="shared" si="13"/>
        <v>22</v>
      </c>
      <c r="AT26" s="115">
        <f t="shared" si="14"/>
        <v>150.83332799999999</v>
      </c>
      <c r="AV26" s="115"/>
    </row>
    <row r="27" spans="2:48" x14ac:dyDescent="0.35">
      <c r="B27" s="5">
        <v>42461</v>
      </c>
      <c r="C27" s="2">
        <v>144.83332799999999</v>
      </c>
      <c r="E27">
        <f t="shared" si="3"/>
        <v>23</v>
      </c>
      <c r="F27">
        <v>-11.233352000000025</v>
      </c>
      <c r="S27" s="113">
        <f t="shared" si="6"/>
        <v>22</v>
      </c>
      <c r="T27" s="115">
        <f t="shared" si="7"/>
        <v>-22.021843764503256</v>
      </c>
      <c r="U27" s="115">
        <f t="shared" si="8"/>
        <v>-20.972077656049663</v>
      </c>
      <c r="AK27" s="113">
        <f t="shared" si="0"/>
        <v>22</v>
      </c>
      <c r="AL27" s="113">
        <f t="shared" si="1"/>
        <v>-22.021843764503256</v>
      </c>
      <c r="AM27" s="113">
        <f t="shared" si="2"/>
        <v>-20.972077656049663</v>
      </c>
      <c r="AN27" s="113">
        <f t="shared" si="9"/>
        <v>-1.0497661084535928</v>
      </c>
      <c r="AO27" s="113">
        <f t="shared" si="10"/>
        <v>13.731106725043242</v>
      </c>
      <c r="AP27" s="113">
        <f t="shared" si="11"/>
        <v>-27.962240757414072</v>
      </c>
      <c r="AQ27" s="113">
        <f t="shared" si="12"/>
        <v>25.862708540506887</v>
      </c>
      <c r="AS27" s="113">
        <f t="shared" si="13"/>
        <v>23</v>
      </c>
      <c r="AT27" s="115">
        <f t="shared" si="14"/>
        <v>129.39999399999999</v>
      </c>
      <c r="AV27" s="115"/>
    </row>
    <row r="28" spans="2:48" x14ac:dyDescent="0.35">
      <c r="B28" s="5">
        <v>42491</v>
      </c>
      <c r="C28" s="2">
        <v>140.5</v>
      </c>
      <c r="E28">
        <f t="shared" si="3"/>
        <v>24</v>
      </c>
      <c r="F28">
        <v>-6.4333189999999831</v>
      </c>
      <c r="S28" s="113">
        <f t="shared" si="6"/>
        <v>23</v>
      </c>
      <c r="T28" s="115">
        <f t="shared" si="7"/>
        <v>12.744833235496762</v>
      </c>
      <c r="U28" s="115">
        <f t="shared" si="8"/>
        <v>14.672721006305752</v>
      </c>
      <c r="AK28" s="113">
        <f t="shared" si="0"/>
        <v>23</v>
      </c>
      <c r="AL28" s="113">
        <f t="shared" si="1"/>
        <v>12.744833235496762</v>
      </c>
      <c r="AM28" s="113">
        <f t="shared" si="2"/>
        <v>14.672721006305752</v>
      </c>
      <c r="AN28" s="113">
        <f t="shared" si="9"/>
        <v>-1.9278877708089901</v>
      </c>
      <c r="AO28" s="113">
        <f t="shared" si="10"/>
        <v>13.731106725043242</v>
      </c>
      <c r="AP28" s="113">
        <f t="shared" si="11"/>
        <v>-28.84036241976947</v>
      </c>
      <c r="AQ28" s="113">
        <f t="shared" si="12"/>
        <v>24.984586878151489</v>
      </c>
      <c r="AS28" s="113">
        <f t="shared" si="13"/>
        <v>24</v>
      </c>
      <c r="AT28" s="115">
        <f t="shared" si="14"/>
        <v>142.73333700000001</v>
      </c>
      <c r="AV28" s="115"/>
    </row>
    <row r="29" spans="2:48" x14ac:dyDescent="0.35">
      <c r="B29" s="5">
        <v>42522</v>
      </c>
      <c r="C29" s="2">
        <v>144.199997</v>
      </c>
      <c r="E29">
        <f t="shared" si="3"/>
        <v>25</v>
      </c>
      <c r="F29">
        <v>8.0333249999999907</v>
      </c>
      <c r="S29" s="113">
        <f t="shared" si="6"/>
        <v>24</v>
      </c>
      <c r="T29" s="115">
        <f t="shared" si="7"/>
        <v>1.5114812354967366</v>
      </c>
      <c r="U29" s="115">
        <f t="shared" si="8"/>
        <v>0.16267069528832878</v>
      </c>
      <c r="AK29" s="113">
        <f t="shared" si="0"/>
        <v>24</v>
      </c>
      <c r="AL29" s="113">
        <f t="shared" si="1"/>
        <v>1.5114812354967366</v>
      </c>
      <c r="AM29" s="113">
        <f t="shared" si="2"/>
        <v>0.16267069528832878</v>
      </c>
      <c r="AN29" s="113">
        <f t="shared" si="9"/>
        <v>1.3488105402084078</v>
      </c>
      <c r="AO29" s="113">
        <f t="shared" si="10"/>
        <v>13.731106725043242</v>
      </c>
      <c r="AP29" s="113">
        <f t="shared" si="11"/>
        <v>-25.563664108752072</v>
      </c>
      <c r="AQ29" s="113">
        <f t="shared" si="12"/>
        <v>28.261285189168888</v>
      </c>
      <c r="AS29" s="113">
        <f t="shared" si="13"/>
        <v>25</v>
      </c>
      <c r="AT29" s="115">
        <f t="shared" si="14"/>
        <v>144.83332799999999</v>
      </c>
      <c r="AV29" s="115"/>
    </row>
    <row r="30" spans="2:48" x14ac:dyDescent="0.35">
      <c r="B30" s="5">
        <v>42552</v>
      </c>
      <c r="C30" s="2">
        <v>146.73333700000001</v>
      </c>
      <c r="E30">
        <f t="shared" si="3"/>
        <v>26</v>
      </c>
      <c r="F30">
        <v>-1.1666569999999865</v>
      </c>
      <c r="S30" s="113">
        <f t="shared" si="6"/>
        <v>25</v>
      </c>
      <c r="T30" s="115">
        <f t="shared" si="7"/>
        <v>-4.9218377645032465</v>
      </c>
      <c r="U30" s="115">
        <f t="shared" si="8"/>
        <v>-4.9367914972358209</v>
      </c>
      <c r="AK30" s="113">
        <f t="shared" si="0"/>
        <v>25</v>
      </c>
      <c r="AL30" s="113">
        <f t="shared" si="1"/>
        <v>-4.9218377645032465</v>
      </c>
      <c r="AM30" s="113">
        <f t="shared" si="2"/>
        <v>-4.9367914972358209</v>
      </c>
      <c r="AN30" s="113">
        <f t="shared" si="9"/>
        <v>1.4953732732574387E-2</v>
      </c>
      <c r="AO30" s="113">
        <f t="shared" si="10"/>
        <v>13.731106725043242</v>
      </c>
      <c r="AP30" s="113">
        <f t="shared" si="11"/>
        <v>-26.897520916227904</v>
      </c>
      <c r="AQ30" s="113">
        <f t="shared" si="12"/>
        <v>26.927428381693055</v>
      </c>
      <c r="AS30" s="113">
        <f t="shared" si="13"/>
        <v>26</v>
      </c>
      <c r="AT30" s="115">
        <f t="shared" si="14"/>
        <v>140.5</v>
      </c>
      <c r="AV30" s="115"/>
    </row>
    <row r="31" spans="2:48" x14ac:dyDescent="0.35">
      <c r="B31" s="5">
        <v>42583</v>
      </c>
      <c r="C31" s="2">
        <v>157.53334000000001</v>
      </c>
      <c r="E31">
        <f t="shared" si="3"/>
        <v>27</v>
      </c>
      <c r="F31">
        <v>8.2666629999999941</v>
      </c>
      <c r="S31" s="113">
        <f t="shared" si="6"/>
        <v>26</v>
      </c>
      <c r="T31" s="115">
        <f t="shared" si="7"/>
        <v>3.1114872354967442</v>
      </c>
      <c r="U31" s="115">
        <f t="shared" si="8"/>
        <v>3.5653087457279575</v>
      </c>
      <c r="AK31" s="113">
        <f t="shared" si="0"/>
        <v>26</v>
      </c>
      <c r="AL31" s="113">
        <f t="shared" si="1"/>
        <v>3.1114872354967442</v>
      </c>
      <c r="AM31" s="113">
        <f t="shared" si="2"/>
        <v>3.5653087457279575</v>
      </c>
      <c r="AN31" s="113">
        <f t="shared" si="9"/>
        <v>-0.45382151023121331</v>
      </c>
      <c r="AO31" s="113">
        <f t="shared" si="10"/>
        <v>13.731106725043242</v>
      </c>
      <c r="AP31" s="113">
        <f t="shared" si="11"/>
        <v>-27.366296159191691</v>
      </c>
      <c r="AQ31" s="113">
        <f t="shared" si="12"/>
        <v>26.458653138729268</v>
      </c>
      <c r="AS31" s="113">
        <f t="shared" si="13"/>
        <v>27</v>
      </c>
      <c r="AT31" s="115">
        <f t="shared" si="14"/>
        <v>144.199997</v>
      </c>
      <c r="AV31" s="115"/>
    </row>
    <row r="32" spans="2:48" x14ac:dyDescent="0.35">
      <c r="B32" s="5">
        <v>42614</v>
      </c>
      <c r="C32" s="2">
        <v>171.10000600000001</v>
      </c>
      <c r="E32">
        <f t="shared" si="3"/>
        <v>28</v>
      </c>
      <c r="F32">
        <v>2.7666629999999941</v>
      </c>
      <c r="S32" s="113">
        <f t="shared" si="6"/>
        <v>27</v>
      </c>
      <c r="T32" s="115">
        <f t="shared" si="7"/>
        <v>1.9448302354967577</v>
      </c>
      <c r="U32" s="115">
        <f t="shared" si="8"/>
        <v>1.6170842084804733</v>
      </c>
      <c r="AK32" s="113">
        <f t="shared" si="0"/>
        <v>27</v>
      </c>
      <c r="AL32" s="113">
        <f t="shared" si="1"/>
        <v>1.9448302354967577</v>
      </c>
      <c r="AM32" s="113">
        <f t="shared" si="2"/>
        <v>1.6170842084804733</v>
      </c>
      <c r="AN32" s="113">
        <f t="shared" si="9"/>
        <v>0.32774602701628441</v>
      </c>
      <c r="AO32" s="113">
        <f t="shared" si="10"/>
        <v>13.731106725043242</v>
      </c>
      <c r="AP32" s="113">
        <f t="shared" si="11"/>
        <v>-26.584728621944194</v>
      </c>
      <c r="AQ32" s="113">
        <f t="shared" si="12"/>
        <v>27.240220675976765</v>
      </c>
      <c r="AS32" s="113">
        <f t="shared" si="13"/>
        <v>28</v>
      </c>
      <c r="AT32" s="115">
        <f t="shared" si="14"/>
        <v>146.73333700000001</v>
      </c>
      <c r="AV32" s="115"/>
    </row>
    <row r="33" spans="2:48" x14ac:dyDescent="0.35">
      <c r="B33" s="5">
        <v>42644</v>
      </c>
      <c r="C33" s="2">
        <v>191.26666299999999</v>
      </c>
      <c r="E33">
        <f t="shared" si="3"/>
        <v>29</v>
      </c>
      <c r="F33">
        <v>6.5999909999999886</v>
      </c>
      <c r="S33" s="113">
        <f t="shared" si="6"/>
        <v>28</v>
      </c>
      <c r="T33" s="115">
        <f t="shared" si="7"/>
        <v>10.211493235496752</v>
      </c>
      <c r="U33" s="115">
        <f t="shared" si="8"/>
        <v>10.062840492500706</v>
      </c>
      <c r="AK33" s="113">
        <f t="shared" si="0"/>
        <v>28</v>
      </c>
      <c r="AL33" s="113">
        <f t="shared" si="1"/>
        <v>10.211493235496752</v>
      </c>
      <c r="AM33" s="113">
        <f t="shared" si="2"/>
        <v>10.062840492500706</v>
      </c>
      <c r="AN33" s="113">
        <f t="shared" si="9"/>
        <v>0.14865274299604536</v>
      </c>
      <c r="AO33" s="113">
        <f t="shared" si="10"/>
        <v>13.731106725043242</v>
      </c>
      <c r="AP33" s="113">
        <f t="shared" si="11"/>
        <v>-26.763821905964434</v>
      </c>
      <c r="AQ33" s="113">
        <f t="shared" si="12"/>
        <v>27.061127391956525</v>
      </c>
      <c r="AS33" s="113">
        <f t="shared" si="13"/>
        <v>29</v>
      </c>
      <c r="AT33" s="115">
        <f t="shared" si="14"/>
        <v>157.53334000000001</v>
      </c>
      <c r="AV33" s="115"/>
    </row>
    <row r="34" spans="2:48" x14ac:dyDescent="0.35">
      <c r="B34" s="5">
        <v>42675</v>
      </c>
      <c r="C34" s="2">
        <v>192.60000600000001</v>
      </c>
      <c r="E34">
        <f t="shared" si="3"/>
        <v>30</v>
      </c>
      <c r="F34">
        <v>-18.833313999999973</v>
      </c>
      <c r="S34" s="113">
        <f t="shared" si="6"/>
        <v>29</v>
      </c>
      <c r="T34" s="115">
        <f t="shared" si="7"/>
        <v>12.978156235496746</v>
      </c>
      <c r="U34" s="115">
        <f t="shared" si="8"/>
        <v>12.053115453021032</v>
      </c>
      <c r="AK34" s="113">
        <f t="shared" si="0"/>
        <v>29</v>
      </c>
      <c r="AL34" s="113">
        <f t="shared" si="1"/>
        <v>12.978156235496746</v>
      </c>
      <c r="AM34" s="113">
        <f t="shared" si="2"/>
        <v>12.053115453021032</v>
      </c>
      <c r="AN34" s="113">
        <f t="shared" si="9"/>
        <v>0.92504078247571364</v>
      </c>
      <c r="AO34" s="113">
        <f t="shared" si="10"/>
        <v>13.731106725043242</v>
      </c>
      <c r="AP34" s="113">
        <f t="shared" si="11"/>
        <v>-25.987433866484764</v>
      </c>
      <c r="AQ34" s="113">
        <f t="shared" si="12"/>
        <v>27.837515431436195</v>
      </c>
      <c r="AS34" s="113">
        <f t="shared" si="13"/>
        <v>30</v>
      </c>
      <c r="AT34" s="115">
        <f t="shared" si="14"/>
        <v>171.10000600000001</v>
      </c>
      <c r="AV34" s="115"/>
    </row>
    <row r="35" spans="2:48" x14ac:dyDescent="0.35">
      <c r="B35" s="5">
        <v>42705</v>
      </c>
      <c r="C35" s="2">
        <v>191.35000600000001</v>
      </c>
      <c r="E35">
        <f t="shared" si="3"/>
        <v>31</v>
      </c>
      <c r="F35">
        <v>-2.5833430000000135</v>
      </c>
      <c r="S35" s="113">
        <f t="shared" si="6"/>
        <v>30</v>
      </c>
      <c r="T35" s="115">
        <f t="shared" si="7"/>
        <v>19.578147235496733</v>
      </c>
      <c r="U35" s="115">
        <f t="shared" si="8"/>
        <v>18.470147624627227</v>
      </c>
      <c r="AK35" s="113">
        <f t="shared" si="0"/>
        <v>30</v>
      </c>
      <c r="AL35" s="113">
        <f t="shared" si="1"/>
        <v>19.578147235496733</v>
      </c>
      <c r="AM35" s="113">
        <f t="shared" si="2"/>
        <v>18.470147624627227</v>
      </c>
      <c r="AN35" s="113">
        <f t="shared" si="9"/>
        <v>1.1079996108695056</v>
      </c>
      <c r="AO35" s="113">
        <f t="shared" si="10"/>
        <v>13.731106725043242</v>
      </c>
      <c r="AP35" s="113">
        <f t="shared" si="11"/>
        <v>-25.804475038090974</v>
      </c>
      <c r="AQ35" s="113">
        <f t="shared" si="12"/>
        <v>28.020474259829985</v>
      </c>
      <c r="AS35" s="113">
        <f t="shared" si="13"/>
        <v>31</v>
      </c>
      <c r="AT35" s="115">
        <f t="shared" si="14"/>
        <v>191.26666299999999</v>
      </c>
      <c r="AV35" s="115"/>
    </row>
    <row r="36" spans="2:48" x14ac:dyDescent="0.35">
      <c r="B36" s="5">
        <v>42736</v>
      </c>
      <c r="C36" s="2">
        <v>202.550003</v>
      </c>
      <c r="E36">
        <f t="shared" si="3"/>
        <v>32</v>
      </c>
      <c r="F36">
        <v>12.449996999999996</v>
      </c>
      <c r="S36" s="113">
        <f t="shared" si="6"/>
        <v>31</v>
      </c>
      <c r="T36" s="115">
        <f t="shared" si="7"/>
        <v>0.74483323549676139</v>
      </c>
      <c r="U36" s="115">
        <f t="shared" si="8"/>
        <v>-0.9530610940278027</v>
      </c>
      <c r="AK36" s="113">
        <f t="shared" si="0"/>
        <v>31</v>
      </c>
      <c r="AL36" s="113">
        <f t="shared" si="1"/>
        <v>0.74483323549676139</v>
      </c>
      <c r="AM36" s="113">
        <f t="shared" si="2"/>
        <v>-0.9530610940278027</v>
      </c>
      <c r="AN36" s="113">
        <f t="shared" si="9"/>
        <v>1.6978943295245641</v>
      </c>
      <c r="AO36" s="113">
        <f t="shared" si="10"/>
        <v>13.731106725043242</v>
      </c>
      <c r="AP36" s="113">
        <f t="shared" si="11"/>
        <v>-25.214580319435914</v>
      </c>
      <c r="AQ36" s="113">
        <f t="shared" si="12"/>
        <v>28.610368978485045</v>
      </c>
      <c r="AS36" s="113">
        <f t="shared" si="13"/>
        <v>32</v>
      </c>
      <c r="AT36" s="115">
        <f t="shared" si="14"/>
        <v>192.60000600000001</v>
      </c>
      <c r="AV36" s="115"/>
    </row>
    <row r="37" spans="2:48" x14ac:dyDescent="0.35">
      <c r="B37" s="5">
        <v>42767</v>
      </c>
      <c r="C37" s="2">
        <v>193.550003</v>
      </c>
      <c r="E37">
        <f t="shared" si="3"/>
        <v>33</v>
      </c>
      <c r="F37">
        <v>-20.199996999999996</v>
      </c>
      <c r="S37" s="113">
        <f t="shared" si="6"/>
        <v>32</v>
      </c>
      <c r="T37" s="115">
        <f t="shared" si="7"/>
        <v>-1.838509764503252</v>
      </c>
      <c r="U37" s="115">
        <f t="shared" si="8"/>
        <v>-1.7508982813615224</v>
      </c>
      <c r="AK37" s="113">
        <f t="shared" si="0"/>
        <v>32</v>
      </c>
      <c r="AL37" s="113">
        <f t="shared" si="1"/>
        <v>-1.838509764503252</v>
      </c>
      <c r="AM37" s="113">
        <f t="shared" si="2"/>
        <v>-1.7508982813615224</v>
      </c>
      <c r="AN37" s="113">
        <f t="shared" si="9"/>
        <v>-8.7611483141729618E-2</v>
      </c>
      <c r="AO37" s="113">
        <f t="shared" si="10"/>
        <v>13.731106725043242</v>
      </c>
      <c r="AP37" s="113">
        <f t="shared" si="11"/>
        <v>-27.000086132102208</v>
      </c>
      <c r="AQ37" s="113">
        <f t="shared" si="12"/>
        <v>26.824863165818751</v>
      </c>
      <c r="AS37" s="113">
        <f t="shared" si="13"/>
        <v>33</v>
      </c>
      <c r="AT37" s="115">
        <f t="shared" si="14"/>
        <v>191.35000600000001</v>
      </c>
      <c r="AV37" s="115"/>
    </row>
    <row r="38" spans="2:48" x14ac:dyDescent="0.35">
      <c r="B38" s="5">
        <v>42795</v>
      </c>
      <c r="C38" s="2">
        <v>185</v>
      </c>
      <c r="E38">
        <f t="shared" si="3"/>
        <v>34</v>
      </c>
      <c r="F38">
        <v>0.44999699999999621</v>
      </c>
      <c r="S38" s="113">
        <f t="shared" si="6"/>
        <v>33</v>
      </c>
      <c r="T38" s="115">
        <f t="shared" si="7"/>
        <v>10.611487235496744</v>
      </c>
      <c r="U38" s="115">
        <f t="shared" si="8"/>
        <v>10.772441025575509</v>
      </c>
      <c r="AK38" s="113">
        <f t="shared" si="0"/>
        <v>33</v>
      </c>
      <c r="AL38" s="113">
        <f t="shared" si="1"/>
        <v>10.611487235496744</v>
      </c>
      <c r="AM38" s="113">
        <f t="shared" si="2"/>
        <v>10.772441025575509</v>
      </c>
      <c r="AN38" s="113">
        <f t="shared" si="9"/>
        <v>-0.16095379007876431</v>
      </c>
      <c r="AO38" s="113">
        <f t="shared" si="10"/>
        <v>13.731106725043242</v>
      </c>
      <c r="AP38" s="113">
        <f t="shared" si="11"/>
        <v>-27.073428439039244</v>
      </c>
      <c r="AQ38" s="113">
        <f t="shared" si="12"/>
        <v>26.751520858881715</v>
      </c>
      <c r="AS38" s="113">
        <f t="shared" si="13"/>
        <v>34</v>
      </c>
      <c r="AT38" s="115">
        <f t="shared" si="14"/>
        <v>202.550003</v>
      </c>
      <c r="AV38" s="115"/>
    </row>
    <row r="39" spans="2:48" x14ac:dyDescent="0.35">
      <c r="B39" s="5">
        <v>42826</v>
      </c>
      <c r="C39" s="2">
        <v>186.550003</v>
      </c>
      <c r="E39">
        <f t="shared" si="3"/>
        <v>35</v>
      </c>
      <c r="F39">
        <v>10.100006000000008</v>
      </c>
      <c r="S39" s="113">
        <f t="shared" si="6"/>
        <v>34</v>
      </c>
      <c r="T39" s="115">
        <f t="shared" si="7"/>
        <v>-9.588509764503252</v>
      </c>
      <c r="U39" s="115">
        <f t="shared" si="8"/>
        <v>-10.57878157522093</v>
      </c>
      <c r="AK39" s="113">
        <f t="shared" si="0"/>
        <v>34</v>
      </c>
      <c r="AL39" s="113">
        <f t="shared" si="1"/>
        <v>-9.588509764503252</v>
      </c>
      <c r="AM39" s="113">
        <f t="shared" si="2"/>
        <v>-10.57878157522093</v>
      </c>
      <c r="AN39" s="113">
        <f t="shared" si="9"/>
        <v>0.99027181071767778</v>
      </c>
      <c r="AO39" s="113">
        <f t="shared" si="10"/>
        <v>13.731106725043242</v>
      </c>
      <c r="AP39" s="113">
        <f t="shared" si="11"/>
        <v>-25.922202838242804</v>
      </c>
      <c r="AQ39" s="113">
        <f t="shared" si="12"/>
        <v>27.902746459678156</v>
      </c>
      <c r="AS39" s="113">
        <f t="shared" si="13"/>
        <v>35</v>
      </c>
      <c r="AT39" s="115">
        <f t="shared" si="14"/>
        <v>193.550003</v>
      </c>
      <c r="AV39" s="115"/>
    </row>
    <row r="40" spans="2:48" x14ac:dyDescent="0.35">
      <c r="B40" s="5">
        <v>42856</v>
      </c>
      <c r="C40" s="2">
        <v>177</v>
      </c>
      <c r="E40">
        <f t="shared" si="3"/>
        <v>36</v>
      </c>
      <c r="F40">
        <v>-11.100006000000008</v>
      </c>
      <c r="S40" s="113">
        <f t="shared" si="6"/>
        <v>35</v>
      </c>
      <c r="T40" s="115">
        <f t="shared" si="7"/>
        <v>-9.1385127645032558</v>
      </c>
      <c r="U40" s="115">
        <f t="shared" si="8"/>
        <v>-8.16604337146509</v>
      </c>
      <c r="AK40" s="113">
        <f t="shared" si="0"/>
        <v>35</v>
      </c>
      <c r="AL40" s="113">
        <f t="shared" si="1"/>
        <v>-9.1385127645032558</v>
      </c>
      <c r="AM40" s="113">
        <f t="shared" si="2"/>
        <v>-8.16604337146509</v>
      </c>
      <c r="AN40" s="113">
        <f t="shared" si="9"/>
        <v>-0.97246939303816582</v>
      </c>
      <c r="AO40" s="113">
        <f t="shared" si="10"/>
        <v>13.731106725043242</v>
      </c>
      <c r="AP40" s="113">
        <f t="shared" si="11"/>
        <v>-27.884944041998644</v>
      </c>
      <c r="AQ40" s="113">
        <f t="shared" si="12"/>
        <v>25.940005255922316</v>
      </c>
      <c r="AS40" s="113">
        <f t="shared" si="13"/>
        <v>36</v>
      </c>
      <c r="AT40" s="115">
        <f t="shared" si="14"/>
        <v>185</v>
      </c>
      <c r="AV40" s="115"/>
    </row>
    <row r="41" spans="2:48" x14ac:dyDescent="0.35">
      <c r="B41" s="5">
        <v>42887</v>
      </c>
      <c r="C41" s="2">
        <v>157.300003</v>
      </c>
      <c r="E41">
        <f t="shared" si="3"/>
        <v>37</v>
      </c>
      <c r="F41">
        <v>-10.149993999999992</v>
      </c>
      <c r="S41" s="113">
        <f t="shared" si="6"/>
        <v>36</v>
      </c>
      <c r="T41" s="115">
        <f t="shared" si="7"/>
        <v>0.9614932354967517</v>
      </c>
      <c r="U41" s="115">
        <f t="shared" si="8"/>
        <v>1.7121682716061104</v>
      </c>
      <c r="AK41" s="113">
        <f t="shared" si="0"/>
        <v>36</v>
      </c>
      <c r="AL41" s="113">
        <f t="shared" si="1"/>
        <v>0.9614932354967517</v>
      </c>
      <c r="AM41" s="113">
        <f t="shared" si="2"/>
        <v>1.7121682716061104</v>
      </c>
      <c r="AN41" s="113">
        <f t="shared" si="9"/>
        <v>-0.75067503610935871</v>
      </c>
      <c r="AO41" s="113">
        <f t="shared" si="10"/>
        <v>13.731106725043242</v>
      </c>
      <c r="AP41" s="113">
        <f t="shared" si="11"/>
        <v>-27.66314968506984</v>
      </c>
      <c r="AQ41" s="113">
        <f t="shared" si="12"/>
        <v>26.161799612851119</v>
      </c>
      <c r="AS41" s="113">
        <f t="shared" si="13"/>
        <v>37</v>
      </c>
      <c r="AT41" s="115">
        <f t="shared" si="14"/>
        <v>186.550003</v>
      </c>
      <c r="AV41" s="115"/>
    </row>
    <row r="42" spans="2:48" x14ac:dyDescent="0.35">
      <c r="B42" s="5">
        <v>42917</v>
      </c>
      <c r="C42" s="2">
        <v>169.39999399999999</v>
      </c>
      <c r="E42">
        <f t="shared" si="3"/>
        <v>38</v>
      </c>
      <c r="F42">
        <v>31.799987999999985</v>
      </c>
      <c r="S42" s="113">
        <f t="shared" si="6"/>
        <v>37</v>
      </c>
      <c r="T42" s="115">
        <f t="shared" si="7"/>
        <v>-10.138512764503256</v>
      </c>
      <c r="U42" s="115">
        <f t="shared" si="8"/>
        <v>-10.295906243896768</v>
      </c>
      <c r="AK42" s="113">
        <f t="shared" si="0"/>
        <v>37</v>
      </c>
      <c r="AL42" s="113">
        <f t="shared" si="1"/>
        <v>-10.138512764503256</v>
      </c>
      <c r="AM42" s="113">
        <f t="shared" si="2"/>
        <v>-10.295906243896768</v>
      </c>
      <c r="AN42" s="113">
        <f t="shared" si="9"/>
        <v>0.15739347939351234</v>
      </c>
      <c r="AO42" s="113">
        <f t="shared" si="10"/>
        <v>13.731106725043242</v>
      </c>
      <c r="AP42" s="113">
        <f t="shared" si="11"/>
        <v>-26.755081169566967</v>
      </c>
      <c r="AQ42" s="113">
        <f t="shared" si="12"/>
        <v>27.069868128353992</v>
      </c>
      <c r="AS42" s="113">
        <f t="shared" si="13"/>
        <v>38</v>
      </c>
      <c r="AT42" s="115">
        <f t="shared" si="14"/>
        <v>177</v>
      </c>
      <c r="AV42" s="115"/>
    </row>
    <row r="43" spans="2:48" x14ac:dyDescent="0.35">
      <c r="B43" s="5">
        <v>42948</v>
      </c>
      <c r="C43" s="2">
        <v>156.949997</v>
      </c>
      <c r="E43">
        <f t="shared" si="3"/>
        <v>39</v>
      </c>
      <c r="F43">
        <v>-24.549987999999985</v>
      </c>
      <c r="S43" s="113">
        <f t="shared" si="6"/>
        <v>38</v>
      </c>
      <c r="T43" s="115">
        <f t="shared" si="7"/>
        <v>-20.28850676450325</v>
      </c>
      <c r="U43" s="115">
        <f t="shared" si="8"/>
        <v>-19.342041084633966</v>
      </c>
      <c r="AK43" s="113">
        <f t="shared" si="0"/>
        <v>38</v>
      </c>
      <c r="AL43" s="113">
        <f t="shared" si="1"/>
        <v>-20.28850676450325</v>
      </c>
      <c r="AM43" s="113">
        <f t="shared" si="2"/>
        <v>-19.342041084633966</v>
      </c>
      <c r="AN43" s="113">
        <f t="shared" si="9"/>
        <v>-0.94646567986928432</v>
      </c>
      <c r="AO43" s="113">
        <f t="shared" si="10"/>
        <v>13.731106725043242</v>
      </c>
      <c r="AP43" s="113">
        <f t="shared" si="11"/>
        <v>-27.858940328829764</v>
      </c>
      <c r="AQ43" s="113">
        <f t="shared" si="12"/>
        <v>25.966008969091195</v>
      </c>
      <c r="AS43" s="113">
        <f t="shared" si="13"/>
        <v>39</v>
      </c>
      <c r="AT43" s="115">
        <f t="shared" si="14"/>
        <v>157.300003</v>
      </c>
      <c r="AV43" s="115"/>
    </row>
    <row r="44" spans="2:48" x14ac:dyDescent="0.35">
      <c r="B44" s="5">
        <v>42979</v>
      </c>
      <c r="C44" s="2">
        <v>170.949997</v>
      </c>
      <c r="E44">
        <f t="shared" si="3"/>
        <v>40</v>
      </c>
      <c r="F44">
        <v>26.449996999999996</v>
      </c>
      <c r="S44" s="113">
        <f t="shared" si="6"/>
        <v>39</v>
      </c>
      <c r="T44" s="115">
        <f t="shared" si="7"/>
        <v>11.511481235496737</v>
      </c>
      <c r="U44" s="115">
        <f t="shared" si="8"/>
        <v>13.289525599107716</v>
      </c>
      <c r="AK44" s="113">
        <f t="shared" si="0"/>
        <v>39</v>
      </c>
      <c r="AL44" s="113">
        <f t="shared" si="1"/>
        <v>11.511481235496737</v>
      </c>
      <c r="AM44" s="113">
        <f t="shared" si="2"/>
        <v>13.289525599107716</v>
      </c>
      <c r="AN44" s="113">
        <f t="shared" si="9"/>
        <v>-1.7780443636109791</v>
      </c>
      <c r="AO44" s="113">
        <f t="shared" si="10"/>
        <v>13.731106725043242</v>
      </c>
      <c r="AP44" s="113">
        <f t="shared" si="11"/>
        <v>-28.690519012571457</v>
      </c>
      <c r="AQ44" s="113">
        <f t="shared" si="12"/>
        <v>25.134430285349502</v>
      </c>
      <c r="AS44" s="113">
        <f t="shared" si="13"/>
        <v>40</v>
      </c>
      <c r="AT44" s="115">
        <f t="shared" si="14"/>
        <v>169.39999399999999</v>
      </c>
      <c r="AV44" s="115"/>
    </row>
    <row r="45" spans="2:48" x14ac:dyDescent="0.35">
      <c r="B45" s="5">
        <v>43009</v>
      </c>
      <c r="C45" s="2">
        <v>191.10000600000001</v>
      </c>
      <c r="E45">
        <f t="shared" si="3"/>
        <v>41</v>
      </c>
      <c r="F45">
        <v>6.1500090000000114</v>
      </c>
      <c r="S45" s="113">
        <f t="shared" si="6"/>
        <v>40</v>
      </c>
      <c r="T45" s="115">
        <f t="shared" si="7"/>
        <v>-13.038506764503248</v>
      </c>
      <c r="U45" s="115">
        <f t="shared" si="8"/>
        <v>-14.260165119128983</v>
      </c>
      <c r="AK45" s="113">
        <f t="shared" si="0"/>
        <v>40</v>
      </c>
      <c r="AL45" s="113">
        <f t="shared" si="1"/>
        <v>-13.038506764503248</v>
      </c>
      <c r="AM45" s="113">
        <f t="shared" si="2"/>
        <v>-14.260165119128983</v>
      </c>
      <c r="AN45" s="113">
        <f t="shared" si="9"/>
        <v>1.2216583546257347</v>
      </c>
      <c r="AO45" s="113">
        <f t="shared" si="10"/>
        <v>13.731106725043242</v>
      </c>
      <c r="AP45" s="113">
        <f t="shared" si="11"/>
        <v>-25.690816294334745</v>
      </c>
      <c r="AQ45" s="113">
        <f t="shared" si="12"/>
        <v>28.134133003586214</v>
      </c>
      <c r="AS45" s="113">
        <f t="shared" si="13"/>
        <v>41</v>
      </c>
      <c r="AT45" s="115">
        <f t="shared" si="14"/>
        <v>156.949997</v>
      </c>
      <c r="AV45" s="115"/>
    </row>
    <row r="46" spans="2:48" x14ac:dyDescent="0.35">
      <c r="B46" s="5">
        <v>43040</v>
      </c>
      <c r="C46" s="2">
        <v>180.64999399999999</v>
      </c>
      <c r="E46">
        <f t="shared" si="3"/>
        <v>42</v>
      </c>
      <c r="F46">
        <v>-30.600021000000027</v>
      </c>
      <c r="S46" s="113">
        <f t="shared" si="6"/>
        <v>41</v>
      </c>
      <c r="T46" s="115">
        <f t="shared" si="7"/>
        <v>13.411490235496748</v>
      </c>
      <c r="U46" s="115">
        <f t="shared" si="8"/>
        <v>14.722375994827097</v>
      </c>
      <c r="AK46" s="113">
        <f t="shared" si="0"/>
        <v>41</v>
      </c>
      <c r="AL46" s="113">
        <f t="shared" si="1"/>
        <v>13.411490235496748</v>
      </c>
      <c r="AM46" s="113">
        <f t="shared" si="2"/>
        <v>14.722375994827097</v>
      </c>
      <c r="AN46" s="113">
        <f t="shared" si="9"/>
        <v>-1.3108857593303487</v>
      </c>
      <c r="AO46" s="113">
        <f t="shared" si="10"/>
        <v>13.731106725043242</v>
      </c>
      <c r="AP46" s="113">
        <f t="shared" si="11"/>
        <v>-28.22336040829083</v>
      </c>
      <c r="AQ46" s="113">
        <f t="shared" si="12"/>
        <v>25.601588889630129</v>
      </c>
      <c r="AS46" s="113">
        <f t="shared" si="13"/>
        <v>42</v>
      </c>
      <c r="AT46" s="115">
        <f t="shared" si="14"/>
        <v>170.949997</v>
      </c>
      <c r="AV46" s="115"/>
    </row>
    <row r="47" spans="2:48" x14ac:dyDescent="0.35">
      <c r="B47" s="5">
        <v>43070</v>
      </c>
      <c r="C47" s="2">
        <v>195.199997</v>
      </c>
      <c r="E47">
        <f t="shared" si="3"/>
        <v>43</v>
      </c>
      <c r="F47">
        <v>25.000015000000019</v>
      </c>
      <c r="S47" s="113">
        <f t="shared" si="6"/>
        <v>42</v>
      </c>
      <c r="T47" s="115">
        <f t="shared" si="7"/>
        <v>19.561499235496758</v>
      </c>
      <c r="U47" s="115">
        <f t="shared" si="8"/>
        <v>18.208124090545798</v>
      </c>
      <c r="AK47" s="113">
        <f t="shared" si="0"/>
        <v>42</v>
      </c>
      <c r="AL47" s="113">
        <f t="shared" si="1"/>
        <v>19.561499235496758</v>
      </c>
      <c r="AM47" s="113">
        <f t="shared" si="2"/>
        <v>18.208124090545798</v>
      </c>
      <c r="AN47" s="113">
        <f t="shared" si="9"/>
        <v>1.3533751449509595</v>
      </c>
      <c r="AO47" s="113">
        <f t="shared" si="10"/>
        <v>13.731106725043242</v>
      </c>
      <c r="AP47" s="113">
        <f t="shared" si="11"/>
        <v>-25.55909950400952</v>
      </c>
      <c r="AQ47" s="113">
        <f t="shared" si="12"/>
        <v>28.265849793911439</v>
      </c>
      <c r="AS47" s="113">
        <f t="shared" si="13"/>
        <v>43</v>
      </c>
      <c r="AT47" s="115">
        <f t="shared" si="14"/>
        <v>191.10000600000001</v>
      </c>
      <c r="AV47" s="115"/>
    </row>
    <row r="48" spans="2:48" x14ac:dyDescent="0.35">
      <c r="B48" s="5">
        <v>43101</v>
      </c>
      <c r="C48" s="2">
        <v>203.449997</v>
      </c>
      <c r="E48">
        <f t="shared" si="3"/>
        <v>44</v>
      </c>
      <c r="F48">
        <v>-6.3000030000000038</v>
      </c>
      <c r="S48" s="113">
        <f t="shared" si="6"/>
        <v>43</v>
      </c>
      <c r="T48" s="115">
        <f t="shared" si="7"/>
        <v>-11.038521764503267</v>
      </c>
      <c r="U48" s="115">
        <f t="shared" si="8"/>
        <v>-12.712329211683391</v>
      </c>
      <c r="AK48" s="113">
        <f t="shared" si="0"/>
        <v>43</v>
      </c>
      <c r="AL48" s="113">
        <f t="shared" si="1"/>
        <v>-11.038521764503267</v>
      </c>
      <c r="AM48" s="113">
        <f t="shared" si="2"/>
        <v>-12.712329211683391</v>
      </c>
      <c r="AN48" s="113">
        <f t="shared" si="9"/>
        <v>1.6738074471801241</v>
      </c>
      <c r="AO48" s="113">
        <f t="shared" si="10"/>
        <v>13.731106725043242</v>
      </c>
      <c r="AP48" s="113">
        <f t="shared" si="11"/>
        <v>-25.238667201780355</v>
      </c>
      <c r="AQ48" s="113">
        <f t="shared" si="12"/>
        <v>28.586282096140604</v>
      </c>
      <c r="AS48" s="113">
        <f t="shared" si="13"/>
        <v>44</v>
      </c>
      <c r="AT48" s="115">
        <f t="shared" si="14"/>
        <v>180.64999399999999</v>
      </c>
      <c r="AV48" s="115"/>
    </row>
    <row r="49" spans="2:48" x14ac:dyDescent="0.35">
      <c r="B49" s="5">
        <v>43132</v>
      </c>
      <c r="C49" s="2">
        <v>188.300003</v>
      </c>
      <c r="E49">
        <f t="shared" si="3"/>
        <v>45</v>
      </c>
      <c r="F49">
        <v>-23.399993999999992</v>
      </c>
      <c r="S49" s="113">
        <f t="shared" si="6"/>
        <v>44</v>
      </c>
      <c r="T49" s="115">
        <f t="shared" si="7"/>
        <v>13.961493235496752</v>
      </c>
      <c r="U49" s="115">
        <f t="shared" si="8"/>
        <v>15.130091999417152</v>
      </c>
      <c r="AK49" s="113">
        <f t="shared" si="0"/>
        <v>44</v>
      </c>
      <c r="AL49" s="113">
        <f t="shared" si="1"/>
        <v>13.961493235496752</v>
      </c>
      <c r="AM49" s="113">
        <f t="shared" si="2"/>
        <v>15.130091999417152</v>
      </c>
      <c r="AN49" s="113">
        <f t="shared" si="9"/>
        <v>-1.1685987639204001</v>
      </c>
      <c r="AO49" s="113">
        <f t="shared" si="10"/>
        <v>13.731106725043242</v>
      </c>
      <c r="AP49" s="113">
        <f t="shared" si="11"/>
        <v>-28.08107341288088</v>
      </c>
      <c r="AQ49" s="113">
        <f t="shared" si="12"/>
        <v>25.74387588504008</v>
      </c>
      <c r="AS49" s="113">
        <f t="shared" si="13"/>
        <v>45</v>
      </c>
      <c r="AT49" s="115">
        <f t="shared" si="14"/>
        <v>195.199997</v>
      </c>
      <c r="AV49" s="115"/>
    </row>
    <row r="50" spans="2:48" x14ac:dyDescent="0.35">
      <c r="B50" s="5">
        <v>43160</v>
      </c>
      <c r="C50" s="2">
        <v>177.800003</v>
      </c>
      <c r="E50">
        <f t="shared" si="3"/>
        <v>46</v>
      </c>
      <c r="F50">
        <v>4.6499939999999924</v>
      </c>
      <c r="S50" s="113">
        <f t="shared" si="6"/>
        <v>45</v>
      </c>
      <c r="T50" s="115">
        <f t="shared" si="7"/>
        <v>7.661490235496748</v>
      </c>
      <c r="U50" s="115">
        <f t="shared" si="8"/>
        <v>6.2706352226898954</v>
      </c>
      <c r="AK50" s="113">
        <f t="shared" si="0"/>
        <v>45</v>
      </c>
      <c r="AL50" s="113">
        <f t="shared" si="1"/>
        <v>7.661490235496748</v>
      </c>
      <c r="AM50" s="113">
        <f t="shared" si="2"/>
        <v>6.2706352226898954</v>
      </c>
      <c r="AN50" s="113">
        <f t="shared" si="9"/>
        <v>1.3908550128068526</v>
      </c>
      <c r="AO50" s="113">
        <f t="shared" si="10"/>
        <v>13.731106725043242</v>
      </c>
      <c r="AP50" s="113">
        <f t="shared" si="11"/>
        <v>-25.521619636153627</v>
      </c>
      <c r="AQ50" s="113">
        <f t="shared" si="12"/>
        <v>28.303329661767332</v>
      </c>
      <c r="AS50" s="113">
        <f t="shared" si="13"/>
        <v>46</v>
      </c>
      <c r="AT50" s="115">
        <f t="shared" si="14"/>
        <v>203.449997</v>
      </c>
      <c r="AV50" s="115"/>
    </row>
    <row r="51" spans="2:48" x14ac:dyDescent="0.35">
      <c r="B51" s="5">
        <v>43191</v>
      </c>
      <c r="C51" s="2">
        <v>180.550003</v>
      </c>
      <c r="E51">
        <f t="shared" si="3"/>
        <v>47</v>
      </c>
      <c r="F51">
        <v>13.25</v>
      </c>
      <c r="S51" s="113">
        <f t="shared" si="6"/>
        <v>46</v>
      </c>
      <c r="T51" s="115">
        <f t="shared" si="7"/>
        <v>-15.738503764503244</v>
      </c>
      <c r="U51" s="115">
        <f t="shared" si="8"/>
        <v>-16.314940737477198</v>
      </c>
      <c r="AK51" s="113">
        <f t="shared" si="0"/>
        <v>46</v>
      </c>
      <c r="AL51" s="113">
        <f t="shared" si="1"/>
        <v>-15.738503764503244</v>
      </c>
      <c r="AM51" s="113">
        <f t="shared" si="2"/>
        <v>-16.314940737477198</v>
      </c>
      <c r="AN51" s="113">
        <f t="shared" si="9"/>
        <v>0.57643697297395313</v>
      </c>
      <c r="AO51" s="113">
        <f t="shared" si="10"/>
        <v>13.731106725043242</v>
      </c>
      <c r="AP51" s="113">
        <f t="shared" si="11"/>
        <v>-26.336037675986525</v>
      </c>
      <c r="AQ51" s="113">
        <f t="shared" si="12"/>
        <v>27.488911621934434</v>
      </c>
      <c r="AS51" s="113">
        <f t="shared" si="13"/>
        <v>47</v>
      </c>
      <c r="AT51" s="115">
        <f t="shared" si="14"/>
        <v>188.300003</v>
      </c>
      <c r="AV51" s="115"/>
    </row>
    <row r="52" spans="2:48" x14ac:dyDescent="0.35">
      <c r="B52" s="5">
        <v>43221</v>
      </c>
      <c r="C52" s="2">
        <v>177.89999399999999</v>
      </c>
      <c r="E52">
        <f t="shared" si="3"/>
        <v>48</v>
      </c>
      <c r="F52">
        <v>-5.4000090000000114</v>
      </c>
      <c r="S52" s="113">
        <f t="shared" si="6"/>
        <v>47</v>
      </c>
      <c r="T52" s="115">
        <f t="shared" si="7"/>
        <v>-11.088509764503252</v>
      </c>
      <c r="U52" s="115">
        <f t="shared" si="8"/>
        <v>-9.588735862980311</v>
      </c>
      <c r="AK52" s="113">
        <f t="shared" si="0"/>
        <v>47</v>
      </c>
      <c r="AL52" s="113">
        <f t="shared" si="1"/>
        <v>-11.088509764503252</v>
      </c>
      <c r="AM52" s="113">
        <f t="shared" si="2"/>
        <v>-9.588735862980311</v>
      </c>
      <c r="AN52" s="113">
        <f t="shared" si="9"/>
        <v>-1.499773901522941</v>
      </c>
      <c r="AO52" s="113">
        <f t="shared" si="10"/>
        <v>13.731106725043242</v>
      </c>
      <c r="AP52" s="113">
        <f t="shared" si="11"/>
        <v>-28.412248550483419</v>
      </c>
      <c r="AQ52" s="113">
        <f t="shared" si="12"/>
        <v>25.41270074743754</v>
      </c>
      <c r="AS52" s="113">
        <f t="shared" si="13"/>
        <v>48</v>
      </c>
      <c r="AT52" s="115">
        <f t="shared" si="14"/>
        <v>177.800003</v>
      </c>
      <c r="AV52" s="115"/>
    </row>
    <row r="53" spans="2:48" x14ac:dyDescent="0.35">
      <c r="B53" s="5">
        <v>43252</v>
      </c>
      <c r="C53" s="2">
        <v>158.39999399999999</v>
      </c>
      <c r="E53">
        <f t="shared" si="3"/>
        <v>49</v>
      </c>
      <c r="F53">
        <v>-16.849990999999989</v>
      </c>
      <c r="S53" s="113">
        <f t="shared" si="6"/>
        <v>48</v>
      </c>
      <c r="T53" s="115">
        <f t="shared" si="7"/>
        <v>2.161490235496748</v>
      </c>
      <c r="U53" s="115">
        <f t="shared" si="8"/>
        <v>3.0429482822832949</v>
      </c>
      <c r="AK53" s="113">
        <f t="shared" si="0"/>
        <v>48</v>
      </c>
      <c r="AL53" s="113">
        <f t="shared" si="1"/>
        <v>2.161490235496748</v>
      </c>
      <c r="AM53" s="113">
        <f t="shared" si="2"/>
        <v>3.0429482822832949</v>
      </c>
      <c r="AN53" s="113">
        <f t="shared" si="9"/>
        <v>-0.88145804678654693</v>
      </c>
      <c r="AO53" s="113">
        <f t="shared" si="10"/>
        <v>13.731106725043242</v>
      </c>
      <c r="AP53" s="113">
        <f t="shared" si="11"/>
        <v>-27.793932695747028</v>
      </c>
      <c r="AQ53" s="113">
        <f t="shared" si="12"/>
        <v>26.031016602173931</v>
      </c>
      <c r="AS53" s="113">
        <f t="shared" si="13"/>
        <v>49</v>
      </c>
      <c r="AT53" s="115">
        <f t="shared" si="14"/>
        <v>180.550003</v>
      </c>
      <c r="AV53" s="115"/>
    </row>
    <row r="54" spans="2:48" x14ac:dyDescent="0.35">
      <c r="B54" s="5">
        <v>43282</v>
      </c>
      <c r="C54" s="2">
        <v>165.699997</v>
      </c>
      <c r="E54">
        <f t="shared" si="3"/>
        <v>50</v>
      </c>
      <c r="F54">
        <v>26.800003000000004</v>
      </c>
      <c r="S54" s="113">
        <f t="shared" si="6"/>
        <v>49</v>
      </c>
      <c r="T54" s="115">
        <f t="shared" si="7"/>
        <v>-3.2385187645032634</v>
      </c>
      <c r="U54" s="115">
        <f t="shared" si="8"/>
        <v>-3.5182460703444152</v>
      </c>
      <c r="AK54" s="113">
        <f t="shared" si="0"/>
        <v>49</v>
      </c>
      <c r="AL54" s="113">
        <f t="shared" si="1"/>
        <v>-3.2385187645032634</v>
      </c>
      <c r="AM54" s="113">
        <f t="shared" si="2"/>
        <v>-3.5182460703444152</v>
      </c>
      <c r="AN54" s="113">
        <f t="shared" si="9"/>
        <v>0.2797273058411518</v>
      </c>
      <c r="AO54" s="113">
        <f t="shared" si="10"/>
        <v>13.731106725043242</v>
      </c>
      <c r="AP54" s="113">
        <f t="shared" si="11"/>
        <v>-26.632747343119327</v>
      </c>
      <c r="AQ54" s="113">
        <f t="shared" si="12"/>
        <v>27.192201954801632</v>
      </c>
      <c r="AS54" s="113">
        <f t="shared" si="13"/>
        <v>50</v>
      </c>
      <c r="AT54" s="115">
        <f t="shared" si="14"/>
        <v>177.89999399999999</v>
      </c>
      <c r="AV54" s="115"/>
    </row>
    <row r="55" spans="2:48" x14ac:dyDescent="0.35">
      <c r="B55" s="5">
        <v>43313</v>
      </c>
      <c r="C55" s="2">
        <v>180.050003</v>
      </c>
      <c r="E55">
        <f t="shared" si="3"/>
        <v>51</v>
      </c>
      <c r="F55">
        <v>7.0500030000000038</v>
      </c>
      <c r="S55" s="113">
        <f t="shared" si="6"/>
        <v>50</v>
      </c>
      <c r="T55" s="115">
        <f t="shared" si="7"/>
        <v>-20.088509764503254</v>
      </c>
      <c r="U55" s="115">
        <f t="shared" si="8"/>
        <v>-19.765090040193908</v>
      </c>
      <c r="AK55" s="113">
        <f t="shared" si="0"/>
        <v>50</v>
      </c>
      <c r="AL55" s="113">
        <f t="shared" si="1"/>
        <v>-20.088509764503254</v>
      </c>
      <c r="AM55" s="113">
        <f t="shared" si="2"/>
        <v>-19.765090040193908</v>
      </c>
      <c r="AN55" s="113">
        <f t="shared" si="9"/>
        <v>-0.32341972430934618</v>
      </c>
      <c r="AO55" s="113">
        <f t="shared" si="10"/>
        <v>13.731106725043242</v>
      </c>
      <c r="AP55" s="113">
        <f t="shared" si="11"/>
        <v>-27.235894373269826</v>
      </c>
      <c r="AQ55" s="113">
        <f t="shared" si="12"/>
        <v>26.589054924651133</v>
      </c>
      <c r="AS55" s="113">
        <f t="shared" si="13"/>
        <v>51</v>
      </c>
      <c r="AT55" s="115">
        <f t="shared" si="14"/>
        <v>158.39999399999999</v>
      </c>
      <c r="AV55" s="115"/>
    </row>
    <row r="56" spans="2:48" x14ac:dyDescent="0.35">
      <c r="B56" s="5">
        <v>43344</v>
      </c>
      <c r="C56" s="2">
        <v>177.199997</v>
      </c>
      <c r="E56">
        <f t="shared" si="3"/>
        <v>52</v>
      </c>
      <c r="F56">
        <v>-17.200012000000015</v>
      </c>
      <c r="S56" s="113">
        <f t="shared" si="6"/>
        <v>51</v>
      </c>
      <c r="T56" s="115">
        <f t="shared" si="7"/>
        <v>6.7114932354967518</v>
      </c>
      <c r="U56" s="115">
        <f t="shared" si="8"/>
        <v>8.5284269700729514</v>
      </c>
      <c r="AK56" s="113">
        <f t="shared" si="0"/>
        <v>51</v>
      </c>
      <c r="AL56" s="113">
        <f t="shared" si="1"/>
        <v>6.7114932354967518</v>
      </c>
      <c r="AM56" s="113">
        <f t="shared" si="2"/>
        <v>8.5284269700729514</v>
      </c>
      <c r="AN56" s="113">
        <f t="shared" si="9"/>
        <v>-1.8169337345761996</v>
      </c>
      <c r="AO56" s="113">
        <f t="shared" si="10"/>
        <v>13.731106725043242</v>
      </c>
      <c r="AP56" s="113">
        <f t="shared" si="11"/>
        <v>-28.729408383536679</v>
      </c>
      <c r="AQ56" s="113">
        <f t="shared" si="12"/>
        <v>25.09554091438428</v>
      </c>
      <c r="AS56" s="113">
        <f t="shared" si="13"/>
        <v>52</v>
      </c>
      <c r="AT56" s="115">
        <f t="shared" si="14"/>
        <v>165.699997</v>
      </c>
      <c r="AV56" s="115"/>
    </row>
    <row r="57" spans="2:48" x14ac:dyDescent="0.35">
      <c r="B57" s="5">
        <v>43374</v>
      </c>
      <c r="C57" s="2">
        <v>153.25</v>
      </c>
      <c r="E57">
        <f t="shared" si="3"/>
        <v>53</v>
      </c>
      <c r="F57">
        <v>-21.099990999999989</v>
      </c>
      <c r="S57" s="113">
        <f t="shared" si="6"/>
        <v>52</v>
      </c>
      <c r="T57" s="115">
        <f t="shared" si="7"/>
        <v>13.761496235496756</v>
      </c>
      <c r="U57" s="115">
        <f t="shared" si="8"/>
        <v>12.977508576787207</v>
      </c>
      <c r="AK57" s="113">
        <f t="shared" si="0"/>
        <v>52</v>
      </c>
      <c r="AL57" s="113">
        <f t="shared" si="1"/>
        <v>13.761496235496756</v>
      </c>
      <c r="AM57" s="113">
        <f t="shared" si="2"/>
        <v>12.977508576787207</v>
      </c>
      <c r="AN57" s="113">
        <f t="shared" si="9"/>
        <v>0.7839876587095489</v>
      </c>
      <c r="AO57" s="113">
        <f t="shared" si="10"/>
        <v>13.731106725043242</v>
      </c>
      <c r="AP57" s="113">
        <f t="shared" si="11"/>
        <v>-26.128486990250931</v>
      </c>
      <c r="AQ57" s="113">
        <f t="shared" si="12"/>
        <v>27.696462307670028</v>
      </c>
      <c r="AS57" s="113">
        <f t="shared" si="13"/>
        <v>53</v>
      </c>
      <c r="AT57" s="115">
        <f t="shared" si="14"/>
        <v>180.050003</v>
      </c>
      <c r="AV57" s="115"/>
    </row>
    <row r="58" spans="2:48" x14ac:dyDescent="0.35">
      <c r="B58" s="5">
        <v>43405</v>
      </c>
      <c r="C58" s="2">
        <v>140.300003</v>
      </c>
      <c r="E58">
        <f t="shared" si="3"/>
        <v>54</v>
      </c>
      <c r="F58">
        <v>11</v>
      </c>
      <c r="S58" s="113">
        <f t="shared" si="6"/>
        <v>53</v>
      </c>
      <c r="T58" s="115">
        <f t="shared" si="7"/>
        <v>-3.4385157645032596</v>
      </c>
      <c r="U58" s="115">
        <f t="shared" si="8"/>
        <v>-4.6314915149787845</v>
      </c>
      <c r="AK58" s="113">
        <f t="shared" si="0"/>
        <v>53</v>
      </c>
      <c r="AL58" s="113">
        <f t="shared" si="1"/>
        <v>-3.4385157645032596</v>
      </c>
      <c r="AM58" s="113">
        <f t="shared" si="2"/>
        <v>-4.6314915149787845</v>
      </c>
      <c r="AN58" s="113">
        <f t="shared" si="9"/>
        <v>1.192975750475525</v>
      </c>
      <c r="AO58" s="113">
        <f t="shared" si="10"/>
        <v>13.731106725043242</v>
      </c>
      <c r="AP58" s="113">
        <f t="shared" si="11"/>
        <v>-25.719498898484954</v>
      </c>
      <c r="AQ58" s="113">
        <f t="shared" si="12"/>
        <v>28.105450399436005</v>
      </c>
      <c r="AS58" s="113">
        <f t="shared" si="13"/>
        <v>54</v>
      </c>
      <c r="AT58" s="115">
        <f t="shared" si="14"/>
        <v>177.199997</v>
      </c>
      <c r="AV58" s="115"/>
    </row>
    <row r="59" spans="2:48" x14ac:dyDescent="0.35">
      <c r="B59" s="5">
        <v>43435</v>
      </c>
      <c r="C59" s="2">
        <v>149.89999399999999</v>
      </c>
      <c r="E59">
        <f t="shared" si="3"/>
        <v>55</v>
      </c>
      <c r="F59">
        <v>22.549987999999985</v>
      </c>
      <c r="S59" s="113">
        <f t="shared" si="6"/>
        <v>54</v>
      </c>
      <c r="T59" s="115">
        <f t="shared" si="7"/>
        <v>-24.53850676450325</v>
      </c>
      <c r="U59" s="115">
        <f t="shared" si="8"/>
        <v>-24.112750385055669</v>
      </c>
      <c r="AK59" s="113">
        <f t="shared" si="0"/>
        <v>54</v>
      </c>
      <c r="AL59" s="113">
        <f t="shared" si="1"/>
        <v>-24.53850676450325</v>
      </c>
      <c r="AM59" s="113">
        <f t="shared" si="2"/>
        <v>-24.112750385055669</v>
      </c>
      <c r="AN59" s="113">
        <f t="shared" si="9"/>
        <v>-0.42575637944758071</v>
      </c>
      <c r="AO59" s="113">
        <f t="shared" si="10"/>
        <v>13.731106725043242</v>
      </c>
      <c r="AP59" s="113">
        <f t="shared" si="11"/>
        <v>-27.33823102840806</v>
      </c>
      <c r="AQ59" s="113">
        <f t="shared" si="12"/>
        <v>26.486718269512899</v>
      </c>
      <c r="AS59" s="113">
        <f t="shared" si="13"/>
        <v>55</v>
      </c>
      <c r="AT59" s="115">
        <f t="shared" si="14"/>
        <v>153.25</v>
      </c>
      <c r="AV59" s="115"/>
    </row>
    <row r="60" spans="2:48" x14ac:dyDescent="0.35">
      <c r="B60" s="5">
        <v>43466</v>
      </c>
      <c r="C60" s="2">
        <v>141.25</v>
      </c>
      <c r="E60">
        <f t="shared" si="3"/>
        <v>56</v>
      </c>
      <c r="F60">
        <v>-18.249984999999981</v>
      </c>
      <c r="S60" s="113">
        <f t="shared" si="6"/>
        <v>55</v>
      </c>
      <c r="T60" s="115">
        <f t="shared" si="7"/>
        <v>-13.538506764503248</v>
      </c>
      <c r="U60" s="115">
        <f t="shared" si="8"/>
        <v>-11.321908230475366</v>
      </c>
      <c r="AK60" s="113">
        <f t="shared" si="0"/>
        <v>55</v>
      </c>
      <c r="AL60" s="113">
        <f t="shared" si="1"/>
        <v>-13.538506764503248</v>
      </c>
      <c r="AM60" s="113">
        <f t="shared" si="2"/>
        <v>-11.321908230475366</v>
      </c>
      <c r="AN60" s="113">
        <f t="shared" si="9"/>
        <v>-2.2165985340278826</v>
      </c>
      <c r="AO60" s="113">
        <f t="shared" si="10"/>
        <v>13.731106725043242</v>
      </c>
      <c r="AP60" s="113">
        <f t="shared" si="11"/>
        <v>-29.129073182988364</v>
      </c>
      <c r="AQ60" s="113">
        <f t="shared" si="12"/>
        <v>24.695876114932595</v>
      </c>
      <c r="AS60" s="113">
        <f t="shared" si="13"/>
        <v>56</v>
      </c>
      <c r="AT60" s="115">
        <f t="shared" si="14"/>
        <v>140.300003</v>
      </c>
      <c r="AV60" s="115"/>
    </row>
    <row r="61" spans="2:48" x14ac:dyDescent="0.35">
      <c r="B61" s="5">
        <v>43497</v>
      </c>
      <c r="C61" s="2">
        <v>148.64999399999999</v>
      </c>
      <c r="E61">
        <f t="shared" si="3"/>
        <v>57</v>
      </c>
      <c r="F61">
        <v>16.049987999999985</v>
      </c>
      <c r="S61" s="113">
        <f t="shared" si="6"/>
        <v>56</v>
      </c>
      <c r="T61" s="115">
        <f t="shared" si="7"/>
        <v>9.0114812354967366</v>
      </c>
      <c r="U61" s="115">
        <f t="shared" si="8"/>
        <v>10.052263592768751</v>
      </c>
      <c r="AK61" s="113">
        <f t="shared" si="0"/>
        <v>56</v>
      </c>
      <c r="AL61" s="113">
        <f t="shared" si="1"/>
        <v>9.0114812354967366</v>
      </c>
      <c r="AM61" s="113">
        <f t="shared" si="2"/>
        <v>10.052263592768751</v>
      </c>
      <c r="AN61" s="113">
        <f t="shared" si="9"/>
        <v>-1.0407823572720147</v>
      </c>
      <c r="AO61" s="113">
        <f t="shared" si="10"/>
        <v>13.731106725043242</v>
      </c>
      <c r="AP61" s="113">
        <f t="shared" si="11"/>
        <v>-27.953257006232494</v>
      </c>
      <c r="AQ61" s="113">
        <f t="shared" si="12"/>
        <v>25.871692291688465</v>
      </c>
      <c r="AS61" s="113">
        <f t="shared" si="13"/>
        <v>57</v>
      </c>
      <c r="AT61" s="115">
        <f t="shared" si="14"/>
        <v>149.89999399999999</v>
      </c>
      <c r="AV61" s="115"/>
    </row>
    <row r="62" spans="2:48" x14ac:dyDescent="0.35">
      <c r="B62" s="5">
        <v>43525</v>
      </c>
      <c r="C62" s="2">
        <v>159.75</v>
      </c>
      <c r="E62">
        <f t="shared" si="3"/>
        <v>58</v>
      </c>
      <c r="F62">
        <v>3.7000120000000152</v>
      </c>
      <c r="S62" s="113">
        <f t="shared" si="6"/>
        <v>57</v>
      </c>
      <c r="T62" s="115">
        <f t="shared" si="7"/>
        <v>-9.2385037645032444</v>
      </c>
      <c r="U62" s="115">
        <f t="shared" si="8"/>
        <v>-10.162572250577012</v>
      </c>
      <c r="AK62" s="113">
        <f t="shared" si="0"/>
        <v>57</v>
      </c>
      <c r="AL62" s="113">
        <f t="shared" si="1"/>
        <v>-9.2385037645032444</v>
      </c>
      <c r="AM62" s="113">
        <f t="shared" si="2"/>
        <v>-10.162572250577012</v>
      </c>
      <c r="AN62" s="113">
        <f t="shared" si="9"/>
        <v>0.92406848607376801</v>
      </c>
      <c r="AO62" s="113">
        <f t="shared" si="10"/>
        <v>13.731106725043242</v>
      </c>
      <c r="AP62" s="113">
        <f t="shared" si="11"/>
        <v>-25.988406162886712</v>
      </c>
      <c r="AQ62" s="113">
        <f t="shared" si="12"/>
        <v>27.836543135034248</v>
      </c>
      <c r="AS62" s="113">
        <f t="shared" si="13"/>
        <v>58</v>
      </c>
      <c r="AT62" s="115">
        <f t="shared" si="14"/>
        <v>141.25</v>
      </c>
      <c r="AV62" s="115"/>
    </row>
    <row r="63" spans="2:48" x14ac:dyDescent="0.35">
      <c r="B63" s="5">
        <v>43556</v>
      </c>
      <c r="C63" s="2">
        <v>169.199997</v>
      </c>
      <c r="E63">
        <f t="shared" si="3"/>
        <v>59</v>
      </c>
      <c r="F63">
        <v>-1.6500090000000114</v>
      </c>
      <c r="S63" s="113">
        <f t="shared" si="6"/>
        <v>58</v>
      </c>
      <c r="T63" s="115">
        <f t="shared" si="7"/>
        <v>6.8114842354967404</v>
      </c>
      <c r="U63" s="115">
        <f t="shared" si="8"/>
        <v>7.7456930002730129</v>
      </c>
      <c r="AK63" s="113">
        <f t="shared" si="0"/>
        <v>58</v>
      </c>
      <c r="AL63" s="113">
        <f t="shared" si="1"/>
        <v>6.8114842354967404</v>
      </c>
      <c r="AM63" s="113">
        <f t="shared" si="2"/>
        <v>7.7456930002730129</v>
      </c>
      <c r="AN63" s="113">
        <f t="shared" si="9"/>
        <v>-0.93420876477627246</v>
      </c>
      <c r="AO63" s="113">
        <f t="shared" si="10"/>
        <v>13.731106725043242</v>
      </c>
      <c r="AP63" s="113">
        <f t="shared" si="11"/>
        <v>-27.846683413736752</v>
      </c>
      <c r="AQ63" s="113">
        <f t="shared" si="12"/>
        <v>25.978265884184207</v>
      </c>
      <c r="AS63" s="113">
        <f t="shared" si="13"/>
        <v>59</v>
      </c>
      <c r="AT63" s="115">
        <f t="shared" si="14"/>
        <v>148.64999399999999</v>
      </c>
      <c r="AV63" s="115"/>
    </row>
    <row r="64" spans="2:48" x14ac:dyDescent="0.35">
      <c r="B64" s="5">
        <v>43586</v>
      </c>
      <c r="C64" s="2">
        <v>171.949997</v>
      </c>
      <c r="E64">
        <f t="shared" si="3"/>
        <v>60</v>
      </c>
      <c r="F64">
        <v>-6.6999969999999962</v>
      </c>
      <c r="S64" s="113">
        <f t="shared" si="6"/>
        <v>59</v>
      </c>
      <c r="T64" s="115">
        <f t="shared" si="7"/>
        <v>10.511496235496756</v>
      </c>
      <c r="U64" s="115">
        <f t="shared" si="8"/>
        <v>9.799462499184532</v>
      </c>
      <c r="AK64" s="113">
        <f t="shared" si="0"/>
        <v>59</v>
      </c>
      <c r="AL64" s="113">
        <f t="shared" si="1"/>
        <v>10.511496235496756</v>
      </c>
      <c r="AM64" s="113">
        <f t="shared" si="2"/>
        <v>9.799462499184532</v>
      </c>
      <c r="AN64" s="113">
        <f t="shared" si="9"/>
        <v>0.71203373631222355</v>
      </c>
      <c r="AO64" s="113">
        <f t="shared" si="10"/>
        <v>13.731106725043242</v>
      </c>
      <c r="AP64" s="113">
        <f t="shared" si="11"/>
        <v>-26.200440912648254</v>
      </c>
      <c r="AQ64" s="113">
        <f t="shared" si="12"/>
        <v>27.624508385272705</v>
      </c>
      <c r="AS64" s="113">
        <f t="shared" si="13"/>
        <v>60</v>
      </c>
      <c r="AT64" s="115">
        <f t="shared" si="14"/>
        <v>159.75</v>
      </c>
      <c r="AV64" s="115"/>
    </row>
    <row r="65" spans="2:48" x14ac:dyDescent="0.35">
      <c r="B65" s="5">
        <v>43617</v>
      </c>
      <c r="C65" s="2">
        <v>167.75</v>
      </c>
      <c r="E65">
        <f t="shared" si="3"/>
        <v>61</v>
      </c>
      <c r="F65">
        <v>-6.9499969999999962</v>
      </c>
      <c r="S65" s="113">
        <f t="shared" si="6"/>
        <v>60</v>
      </c>
      <c r="T65" s="115">
        <f t="shared" si="7"/>
        <v>8.8614872354967442</v>
      </c>
      <c r="U65" s="115">
        <f t="shared" si="8"/>
        <v>7.9606578459379351</v>
      </c>
      <c r="AK65" s="113">
        <f t="shared" si="0"/>
        <v>60</v>
      </c>
      <c r="AL65" s="113">
        <f t="shared" si="1"/>
        <v>8.8614872354967442</v>
      </c>
      <c r="AM65" s="113">
        <f t="shared" si="2"/>
        <v>7.9606578459379351</v>
      </c>
      <c r="AN65" s="113">
        <f t="shared" si="9"/>
        <v>0.90082938955880909</v>
      </c>
      <c r="AO65" s="113">
        <f t="shared" si="10"/>
        <v>13.731106725043242</v>
      </c>
      <c r="AP65" s="113">
        <f t="shared" si="11"/>
        <v>-26.011645259401671</v>
      </c>
      <c r="AQ65" s="113">
        <f t="shared" si="12"/>
        <v>27.813304038519288</v>
      </c>
      <c r="AS65" s="113">
        <f t="shared" si="13"/>
        <v>61</v>
      </c>
      <c r="AT65" s="115">
        <f t="shared" si="14"/>
        <v>169.199997</v>
      </c>
      <c r="AV65" s="115"/>
    </row>
    <row r="66" spans="2:48" x14ac:dyDescent="0.35">
      <c r="B66" s="5">
        <v>43647</v>
      </c>
      <c r="C66" s="2">
        <v>138.85000600000001</v>
      </c>
      <c r="E66">
        <f t="shared" si="3"/>
        <v>62</v>
      </c>
      <c r="F66">
        <v>-24.699996999999996</v>
      </c>
      <c r="S66" s="113">
        <f t="shared" si="6"/>
        <v>61</v>
      </c>
      <c r="T66" s="115">
        <f t="shared" si="7"/>
        <v>2.161490235496748</v>
      </c>
      <c r="U66" s="115">
        <f t="shared" si="8"/>
        <v>1.4296955530394633</v>
      </c>
      <c r="AK66" s="113">
        <f t="shared" si="0"/>
        <v>61</v>
      </c>
      <c r="AL66" s="113">
        <f t="shared" si="1"/>
        <v>2.161490235496748</v>
      </c>
      <c r="AM66" s="113">
        <f t="shared" si="2"/>
        <v>1.4296955530394633</v>
      </c>
      <c r="AN66" s="113">
        <f t="shared" si="9"/>
        <v>0.73179468245728474</v>
      </c>
      <c r="AO66" s="113">
        <f t="shared" si="10"/>
        <v>13.731106725043242</v>
      </c>
      <c r="AP66" s="113">
        <f t="shared" si="11"/>
        <v>-26.180679966503195</v>
      </c>
      <c r="AQ66" s="113">
        <f t="shared" si="12"/>
        <v>27.644269331417764</v>
      </c>
      <c r="AS66" s="113">
        <f t="shared" si="13"/>
        <v>62</v>
      </c>
      <c r="AT66" s="115">
        <f t="shared" si="14"/>
        <v>171.949997</v>
      </c>
      <c r="AV66" s="115"/>
    </row>
    <row r="67" spans="2:48" x14ac:dyDescent="0.35">
      <c r="B67" s="5">
        <v>43678</v>
      </c>
      <c r="C67" s="2">
        <v>121.199997</v>
      </c>
      <c r="E67">
        <f t="shared" si="3"/>
        <v>63</v>
      </c>
      <c r="F67">
        <v>11.249984999999981</v>
      </c>
      <c r="S67" s="113">
        <f t="shared" si="6"/>
        <v>62</v>
      </c>
      <c r="T67" s="115">
        <f t="shared" si="7"/>
        <v>-4.7885067645032482</v>
      </c>
      <c r="U67" s="115">
        <f t="shared" si="8"/>
        <v>-4.9199335414725622</v>
      </c>
      <c r="AK67" s="113">
        <f t="shared" si="0"/>
        <v>62</v>
      </c>
      <c r="AL67" s="113">
        <f t="shared" si="1"/>
        <v>-4.7885067645032482</v>
      </c>
      <c r="AM67" s="113">
        <f t="shared" si="2"/>
        <v>-4.9199335414725622</v>
      </c>
      <c r="AN67" s="113">
        <f t="shared" si="9"/>
        <v>0.13142677696931404</v>
      </c>
      <c r="AO67" s="113">
        <f t="shared" si="10"/>
        <v>13.731106725043242</v>
      </c>
      <c r="AP67" s="113">
        <f t="shared" si="11"/>
        <v>-26.781047871991166</v>
      </c>
      <c r="AQ67" s="113">
        <f t="shared" si="12"/>
        <v>27.043901425929793</v>
      </c>
      <c r="AS67" s="113">
        <f t="shared" si="13"/>
        <v>63</v>
      </c>
      <c r="AT67" s="115">
        <f t="shared" si="14"/>
        <v>167.75</v>
      </c>
      <c r="AV67" s="115"/>
    </row>
    <row r="68" spans="2:48" x14ac:dyDescent="0.35">
      <c r="B68" s="5">
        <v>43709</v>
      </c>
      <c r="C68" s="2">
        <v>131.800003</v>
      </c>
      <c r="E68">
        <f t="shared" si="3"/>
        <v>64</v>
      </c>
      <c r="F68">
        <v>28.250015000000019</v>
      </c>
      <c r="S68" s="113">
        <f t="shared" si="6"/>
        <v>63</v>
      </c>
      <c r="T68" s="115">
        <f t="shared" si="7"/>
        <v>-29.488503764503246</v>
      </c>
      <c r="U68" s="115">
        <f t="shared" si="8"/>
        <v>-29.036231945594459</v>
      </c>
      <c r="AK68" s="113">
        <f t="shared" si="0"/>
        <v>63</v>
      </c>
      <c r="AL68" s="113">
        <f t="shared" si="1"/>
        <v>-29.488503764503246</v>
      </c>
      <c r="AM68" s="113">
        <f t="shared" si="2"/>
        <v>-29.036231945594459</v>
      </c>
      <c r="AN68" s="113">
        <f t="shared" si="9"/>
        <v>-0.45227181890878754</v>
      </c>
      <c r="AO68" s="113">
        <f t="shared" si="10"/>
        <v>13.731106725043242</v>
      </c>
      <c r="AP68" s="113">
        <f t="shared" si="11"/>
        <v>-27.364746467869267</v>
      </c>
      <c r="AQ68" s="113">
        <f t="shared" si="12"/>
        <v>26.460202830051692</v>
      </c>
      <c r="AS68" s="113">
        <f t="shared" si="13"/>
        <v>64</v>
      </c>
      <c r="AT68" s="115">
        <f t="shared" si="14"/>
        <v>138.85000600000001</v>
      </c>
      <c r="AV68" s="115"/>
    </row>
    <row r="69" spans="2:48" x14ac:dyDescent="0.35">
      <c r="B69" s="5">
        <v>43739</v>
      </c>
      <c r="C69" s="2">
        <v>141.699997</v>
      </c>
      <c r="E69">
        <f t="shared" si="3"/>
        <v>65</v>
      </c>
      <c r="F69">
        <v>-0.70001200000001518</v>
      </c>
      <c r="S69" s="113">
        <f t="shared" si="6"/>
        <v>64</v>
      </c>
      <c r="T69" s="115">
        <f t="shared" si="7"/>
        <v>-18.238518764503265</v>
      </c>
      <c r="U69" s="115">
        <f t="shared" si="8"/>
        <v>-15.569322254917715</v>
      </c>
      <c r="AK69" s="113">
        <f t="shared" si="0"/>
        <v>64</v>
      </c>
      <c r="AL69" s="113">
        <f t="shared" si="1"/>
        <v>-18.238518764503265</v>
      </c>
      <c r="AM69" s="113">
        <f t="shared" si="2"/>
        <v>-15.569322254917715</v>
      </c>
      <c r="AN69" s="113">
        <f t="shared" si="9"/>
        <v>-2.6691965095855501</v>
      </c>
      <c r="AO69" s="113">
        <f t="shared" si="10"/>
        <v>13.731106725043242</v>
      </c>
      <c r="AP69" s="113">
        <f t="shared" si="11"/>
        <v>-29.58167115854603</v>
      </c>
      <c r="AQ69" s="113">
        <f t="shared" si="12"/>
        <v>24.243278139374929</v>
      </c>
      <c r="AS69" s="113">
        <f t="shared" si="13"/>
        <v>65</v>
      </c>
      <c r="AT69" s="115">
        <f t="shared" si="14"/>
        <v>121.199997</v>
      </c>
      <c r="AV69" s="115"/>
    </row>
    <row r="70" spans="2:48" x14ac:dyDescent="0.35">
      <c r="B70" s="5">
        <v>43770</v>
      </c>
      <c r="C70" s="2">
        <v>131.75</v>
      </c>
      <c r="E70">
        <f t="shared" si="3"/>
        <v>66</v>
      </c>
      <c r="F70">
        <v>-19.849990999999989</v>
      </c>
      <c r="S70" s="113">
        <f t="shared" si="6"/>
        <v>65</v>
      </c>
      <c r="T70" s="115">
        <f t="shared" si="7"/>
        <v>10.011496235496756</v>
      </c>
      <c r="U70" s="115">
        <f t="shared" si="8"/>
        <v>11.442728108051911</v>
      </c>
      <c r="AK70" s="113">
        <f t="shared" ref="AK70:AK125" si="16">S70</f>
        <v>65</v>
      </c>
      <c r="AL70" s="113">
        <f t="shared" ref="AL70:AL125" si="17">T70</f>
        <v>10.011496235496756</v>
      </c>
      <c r="AM70" s="113">
        <f t="shared" ref="AM70:AM125" si="18">U70</f>
        <v>11.442728108051911</v>
      </c>
      <c r="AN70" s="113">
        <f t="shared" si="9"/>
        <v>-1.4312318725551556</v>
      </c>
      <c r="AO70" s="113">
        <f t="shared" si="10"/>
        <v>13.731106725043242</v>
      </c>
      <c r="AP70" s="113">
        <f t="shared" si="11"/>
        <v>-28.343706521515635</v>
      </c>
      <c r="AQ70" s="113">
        <f t="shared" si="12"/>
        <v>25.481242776405324</v>
      </c>
      <c r="AS70" s="113">
        <f t="shared" si="13"/>
        <v>66</v>
      </c>
      <c r="AT70" s="115">
        <f t="shared" si="14"/>
        <v>131.800003</v>
      </c>
      <c r="AV70" s="115"/>
    </row>
    <row r="71" spans="2:48" x14ac:dyDescent="0.35">
      <c r="B71" s="5">
        <v>43800</v>
      </c>
      <c r="C71" s="2">
        <v>128.800003</v>
      </c>
      <c r="E71">
        <f t="shared" ref="E71:E123" si="19">E70+1</f>
        <v>67</v>
      </c>
      <c r="F71">
        <v>7</v>
      </c>
      <c r="S71" s="113">
        <f t="shared" ref="S71:S125" si="20">S70+1</f>
        <v>66</v>
      </c>
      <c r="T71" s="115">
        <f t="shared" ref="T71:T125" si="21">C69-C68-Y$6</f>
        <v>9.3114842354967404</v>
      </c>
      <c r="U71" s="115">
        <f t="shared" ref="U71:U125" si="22">T71-SUMPRODUCT(U70,Y$5)</f>
        <v>8.2595953408434255</v>
      </c>
      <c r="AK71" s="113">
        <f t="shared" si="16"/>
        <v>66</v>
      </c>
      <c r="AL71" s="113">
        <f t="shared" si="17"/>
        <v>9.3114842354967404</v>
      </c>
      <c r="AM71" s="113">
        <f t="shared" si="18"/>
        <v>8.2595953408434255</v>
      </c>
      <c r="AN71" s="113">
        <f t="shared" ref="AN71:AN125" si="23">AL71-AM71</f>
        <v>1.0518888946533149</v>
      </c>
      <c r="AO71" s="113">
        <f t="shared" ref="AO71:AO125" si="24">Y$15</f>
        <v>13.731106725043242</v>
      </c>
      <c r="AP71" s="113">
        <f t="shared" ref="AP71:AP125" si="25">AN71-_xlfn.NORM.S.INV(1-AO$3/2)*AO71</f>
        <v>-25.860585754307166</v>
      </c>
      <c r="AQ71" s="113">
        <f t="shared" ref="AQ71:AQ125" si="26">AN71+_xlfn.NORM.S.INV(1-AO$3/2)*AO71</f>
        <v>27.964363543613793</v>
      </c>
      <c r="AS71" s="113">
        <f t="shared" ref="AS71:AS130" si="27">AS70+1</f>
        <v>67</v>
      </c>
      <c r="AT71" s="115">
        <f t="shared" ref="AT71:AT125" si="28">C69</f>
        <v>141.699997</v>
      </c>
      <c r="AV71" s="115"/>
    </row>
    <row r="72" spans="2:48" x14ac:dyDescent="0.35">
      <c r="B72" s="5">
        <v>43831</v>
      </c>
      <c r="C72" s="2">
        <v>108.949997</v>
      </c>
      <c r="E72">
        <f t="shared" si="19"/>
        <v>68</v>
      </c>
      <c r="F72">
        <v>-16.900009000000011</v>
      </c>
      <c r="S72" s="113">
        <f t="shared" si="20"/>
        <v>67</v>
      </c>
      <c r="T72" s="115">
        <f t="shared" si="21"/>
        <v>-10.538506764503248</v>
      </c>
      <c r="U72" s="115">
        <f t="shared" si="22"/>
        <v>-11.297781697134903</v>
      </c>
      <c r="AK72" s="113">
        <f t="shared" si="16"/>
        <v>67</v>
      </c>
      <c r="AL72" s="113">
        <f t="shared" si="17"/>
        <v>-10.538506764503248</v>
      </c>
      <c r="AM72" s="113">
        <f t="shared" si="18"/>
        <v>-11.297781697134903</v>
      </c>
      <c r="AN72" s="113">
        <f t="shared" si="23"/>
        <v>0.75927493263165502</v>
      </c>
      <c r="AO72" s="113">
        <f t="shared" si="24"/>
        <v>13.731106725043242</v>
      </c>
      <c r="AP72" s="113">
        <f t="shared" si="25"/>
        <v>-26.153199716328825</v>
      </c>
      <c r="AQ72" s="113">
        <f t="shared" si="26"/>
        <v>27.671749581592135</v>
      </c>
      <c r="AS72" s="113">
        <f t="shared" si="27"/>
        <v>68</v>
      </c>
      <c r="AT72" s="115">
        <f t="shared" si="28"/>
        <v>131.75</v>
      </c>
      <c r="AV72" s="115"/>
    </row>
    <row r="73" spans="2:48" x14ac:dyDescent="0.35">
      <c r="B73" s="5">
        <v>43862</v>
      </c>
      <c r="C73" s="2">
        <v>91.949996999999996</v>
      </c>
      <c r="E73">
        <f t="shared" si="19"/>
        <v>69</v>
      </c>
      <c r="F73">
        <v>2.8500060000000076</v>
      </c>
      <c r="S73" s="113">
        <f t="shared" si="20"/>
        <v>68</v>
      </c>
      <c r="T73" s="115">
        <f t="shared" si="21"/>
        <v>-3.5385067645032482</v>
      </c>
      <c r="U73" s="115">
        <f t="shared" si="22"/>
        <v>-2.4999422727828469</v>
      </c>
      <c r="AK73" s="113">
        <f t="shared" si="16"/>
        <v>68</v>
      </c>
      <c r="AL73" s="113">
        <f t="shared" si="17"/>
        <v>-3.5385067645032482</v>
      </c>
      <c r="AM73" s="113">
        <f t="shared" si="18"/>
        <v>-2.4999422727828469</v>
      </c>
      <c r="AN73" s="113">
        <f t="shared" si="23"/>
        <v>-1.0385644917204013</v>
      </c>
      <c r="AO73" s="113">
        <f t="shared" si="24"/>
        <v>13.731106725043242</v>
      </c>
      <c r="AP73" s="113">
        <f t="shared" si="25"/>
        <v>-27.95103914068088</v>
      </c>
      <c r="AQ73" s="113">
        <f t="shared" si="26"/>
        <v>25.873910157240079</v>
      </c>
      <c r="AS73" s="113">
        <f t="shared" si="27"/>
        <v>69</v>
      </c>
      <c r="AT73" s="115">
        <f t="shared" si="28"/>
        <v>128.800003</v>
      </c>
      <c r="AV73" s="115"/>
    </row>
    <row r="74" spans="2:48" x14ac:dyDescent="0.35">
      <c r="B74" s="5">
        <v>43891</v>
      </c>
      <c r="C74" s="2">
        <v>68.300003000000004</v>
      </c>
      <c r="E74">
        <f t="shared" si="19"/>
        <v>70</v>
      </c>
      <c r="F74">
        <v>-6.6499939999999924</v>
      </c>
      <c r="S74" s="113">
        <f t="shared" si="20"/>
        <v>69</v>
      </c>
      <c r="T74" s="115">
        <f t="shared" si="21"/>
        <v>-20.438515764503261</v>
      </c>
      <c r="U74" s="115">
        <f t="shared" si="22"/>
        <v>-20.208705050730885</v>
      </c>
      <c r="AK74" s="113">
        <f t="shared" si="16"/>
        <v>69</v>
      </c>
      <c r="AL74" s="113">
        <f t="shared" si="17"/>
        <v>-20.438515764503261</v>
      </c>
      <c r="AM74" s="113">
        <f t="shared" si="18"/>
        <v>-20.208705050730885</v>
      </c>
      <c r="AN74" s="113">
        <f t="shared" si="23"/>
        <v>-0.22981071377237683</v>
      </c>
      <c r="AO74" s="113">
        <f t="shared" si="24"/>
        <v>13.731106725043242</v>
      </c>
      <c r="AP74" s="113">
        <f t="shared" si="25"/>
        <v>-27.142285362732856</v>
      </c>
      <c r="AQ74" s="113">
        <f t="shared" si="26"/>
        <v>26.682663935188103</v>
      </c>
      <c r="AS74" s="113">
        <f t="shared" si="27"/>
        <v>70</v>
      </c>
      <c r="AT74" s="115">
        <f t="shared" si="28"/>
        <v>108.949997</v>
      </c>
      <c r="AV74" s="115"/>
    </row>
    <row r="75" spans="2:48" x14ac:dyDescent="0.35">
      <c r="B75" s="5">
        <v>43922</v>
      </c>
      <c r="C75" s="2">
        <v>79.900002000000001</v>
      </c>
      <c r="E75">
        <f t="shared" si="19"/>
        <v>71</v>
      </c>
      <c r="F75">
        <v>35.249992999999989</v>
      </c>
      <c r="S75" s="113">
        <f t="shared" si="20"/>
        <v>70</v>
      </c>
      <c r="T75" s="115">
        <f t="shared" si="21"/>
        <v>-17.588509764503254</v>
      </c>
      <c r="U75" s="115">
        <f t="shared" si="22"/>
        <v>-15.730796095397542</v>
      </c>
      <c r="AK75" s="113">
        <f t="shared" si="16"/>
        <v>70</v>
      </c>
      <c r="AL75" s="113">
        <f t="shared" si="17"/>
        <v>-17.588509764503254</v>
      </c>
      <c r="AM75" s="113">
        <f t="shared" si="18"/>
        <v>-15.730796095397542</v>
      </c>
      <c r="AN75" s="113">
        <f t="shared" si="23"/>
        <v>-1.8577136691057117</v>
      </c>
      <c r="AO75" s="113">
        <f t="shared" si="24"/>
        <v>13.731106725043242</v>
      </c>
      <c r="AP75" s="113">
        <f t="shared" si="25"/>
        <v>-28.770188318066189</v>
      </c>
      <c r="AQ75" s="113">
        <f t="shared" si="26"/>
        <v>25.05476097985477</v>
      </c>
      <c r="AS75" s="113">
        <f t="shared" si="27"/>
        <v>71</v>
      </c>
      <c r="AT75" s="115">
        <f t="shared" si="28"/>
        <v>91.949996999999996</v>
      </c>
      <c r="AV75" s="115"/>
    </row>
    <row r="76" spans="2:48" x14ac:dyDescent="0.35">
      <c r="B76" s="5">
        <v>43952</v>
      </c>
      <c r="C76" s="2">
        <v>83.199996999999996</v>
      </c>
      <c r="E76">
        <f t="shared" si="19"/>
        <v>72</v>
      </c>
      <c r="F76">
        <v>-8.3000040000000013</v>
      </c>
      <c r="S76" s="113">
        <f t="shared" si="20"/>
        <v>71</v>
      </c>
      <c r="T76" s="115">
        <f t="shared" si="21"/>
        <v>-24.238503764503246</v>
      </c>
      <c r="U76" s="115">
        <f t="shared" si="22"/>
        <v>-22.792428181779165</v>
      </c>
      <c r="AK76" s="113">
        <f t="shared" si="16"/>
        <v>71</v>
      </c>
      <c r="AL76" s="113">
        <f t="shared" si="17"/>
        <v>-24.238503764503246</v>
      </c>
      <c r="AM76" s="113">
        <f t="shared" si="18"/>
        <v>-22.792428181779165</v>
      </c>
      <c r="AN76" s="113">
        <f t="shared" si="23"/>
        <v>-1.446075582724081</v>
      </c>
      <c r="AO76" s="113">
        <f t="shared" si="24"/>
        <v>13.731106725043242</v>
      </c>
      <c r="AP76" s="113">
        <f t="shared" si="25"/>
        <v>-28.358550231684561</v>
      </c>
      <c r="AQ76" s="113">
        <f t="shared" si="26"/>
        <v>25.466399066236399</v>
      </c>
      <c r="AS76" s="113">
        <f t="shared" si="27"/>
        <v>72</v>
      </c>
      <c r="AT76" s="115">
        <f t="shared" si="28"/>
        <v>68.300003000000004</v>
      </c>
      <c r="AV76" s="115"/>
    </row>
    <row r="77" spans="2:48" x14ac:dyDescent="0.35">
      <c r="B77" s="5">
        <v>43983</v>
      </c>
      <c r="C77" s="2">
        <v>81.349997999999999</v>
      </c>
      <c r="E77">
        <f t="shared" si="19"/>
        <v>73</v>
      </c>
      <c r="F77">
        <v>-5.1499939999999924</v>
      </c>
      <c r="S77" s="113">
        <f t="shared" si="20"/>
        <v>72</v>
      </c>
      <c r="T77" s="115">
        <f t="shared" si="21"/>
        <v>11.011489235496745</v>
      </c>
      <c r="U77" s="115">
        <f t="shared" si="22"/>
        <v>13.106715291748678</v>
      </c>
      <c r="AK77" s="113">
        <f t="shared" si="16"/>
        <v>72</v>
      </c>
      <c r="AL77" s="113">
        <f t="shared" si="17"/>
        <v>11.011489235496745</v>
      </c>
      <c r="AM77" s="113">
        <f t="shared" si="18"/>
        <v>13.106715291748678</v>
      </c>
      <c r="AN77" s="113">
        <f t="shared" si="23"/>
        <v>-2.0952260562519331</v>
      </c>
      <c r="AO77" s="113">
        <f t="shared" si="24"/>
        <v>13.731106725043242</v>
      </c>
      <c r="AP77" s="113">
        <f t="shared" si="25"/>
        <v>-29.007700705212415</v>
      </c>
      <c r="AQ77" s="113">
        <f t="shared" si="26"/>
        <v>24.817248592708545</v>
      </c>
      <c r="AS77" s="113">
        <f t="shared" si="27"/>
        <v>73</v>
      </c>
      <c r="AT77" s="115">
        <f t="shared" si="28"/>
        <v>79.900002000000001</v>
      </c>
      <c r="AV77" s="115"/>
    </row>
    <row r="78" spans="2:48" x14ac:dyDescent="0.35">
      <c r="B78" s="5">
        <v>44013</v>
      </c>
      <c r="C78" s="2">
        <v>78.300003000000004</v>
      </c>
      <c r="E78">
        <f t="shared" si="19"/>
        <v>74</v>
      </c>
      <c r="F78">
        <v>-1.1999959999999987</v>
      </c>
      <c r="S78" s="113">
        <f t="shared" si="20"/>
        <v>73</v>
      </c>
      <c r="T78" s="115">
        <f t="shared" si="21"/>
        <v>2.7114852354967436</v>
      </c>
      <c r="U78" s="115">
        <f t="shared" si="22"/>
        <v>1.5066319758032056</v>
      </c>
      <c r="AK78" s="113">
        <f t="shared" si="16"/>
        <v>73</v>
      </c>
      <c r="AL78" s="113">
        <f t="shared" si="17"/>
        <v>2.7114852354967436</v>
      </c>
      <c r="AM78" s="113">
        <f t="shared" si="18"/>
        <v>1.5066319758032056</v>
      </c>
      <c r="AN78" s="113">
        <f t="shared" si="23"/>
        <v>1.204853259693538</v>
      </c>
      <c r="AO78" s="113">
        <f t="shared" si="24"/>
        <v>13.731106725043242</v>
      </c>
      <c r="AP78" s="113">
        <f t="shared" si="25"/>
        <v>-25.70762138926694</v>
      </c>
      <c r="AQ78" s="113">
        <f t="shared" si="26"/>
        <v>28.117327908654019</v>
      </c>
      <c r="AS78" s="113">
        <f t="shared" si="27"/>
        <v>74</v>
      </c>
      <c r="AT78" s="115">
        <f t="shared" si="28"/>
        <v>83.199996999999996</v>
      </c>
      <c r="AV78" s="115"/>
    </row>
    <row r="79" spans="2:48" x14ac:dyDescent="0.35">
      <c r="B79" s="5">
        <v>44044</v>
      </c>
      <c r="C79" s="2">
        <v>81.949996999999996</v>
      </c>
      <c r="E79">
        <f t="shared" si="19"/>
        <v>75</v>
      </c>
      <c r="F79">
        <v>6.699988999999988</v>
      </c>
      <c r="S79" s="113">
        <f t="shared" si="20"/>
        <v>74</v>
      </c>
      <c r="T79" s="115">
        <f t="shared" si="21"/>
        <v>-2.4385087645032488</v>
      </c>
      <c r="U79" s="115">
        <f t="shared" si="22"/>
        <v>-2.577008030474778</v>
      </c>
      <c r="AK79" s="113">
        <f t="shared" si="16"/>
        <v>74</v>
      </c>
      <c r="AL79" s="113">
        <f t="shared" si="17"/>
        <v>-2.4385087645032488</v>
      </c>
      <c r="AM79" s="113">
        <f t="shared" si="18"/>
        <v>-2.577008030474778</v>
      </c>
      <c r="AN79" s="113">
        <f t="shared" si="23"/>
        <v>0.13849926597152917</v>
      </c>
      <c r="AO79" s="113">
        <f t="shared" si="24"/>
        <v>13.731106725043242</v>
      </c>
      <c r="AP79" s="113">
        <f t="shared" si="25"/>
        <v>-26.773975382988951</v>
      </c>
      <c r="AQ79" s="113">
        <f t="shared" si="26"/>
        <v>27.050973914932008</v>
      </c>
      <c r="AS79" s="113">
        <f t="shared" si="27"/>
        <v>75</v>
      </c>
      <c r="AT79" s="115">
        <f t="shared" si="28"/>
        <v>81.349997999999999</v>
      </c>
      <c r="AV79" s="115"/>
    </row>
    <row r="80" spans="2:48" x14ac:dyDescent="0.35">
      <c r="B80" s="5">
        <v>44075</v>
      </c>
      <c r="C80" s="2">
        <v>69.25</v>
      </c>
      <c r="E80">
        <f t="shared" si="19"/>
        <v>76</v>
      </c>
      <c r="F80">
        <v>-16.349990999999989</v>
      </c>
      <c r="S80" s="113">
        <f t="shared" si="20"/>
        <v>75</v>
      </c>
      <c r="T80" s="115">
        <f t="shared" si="21"/>
        <v>-3.6385047645032476</v>
      </c>
      <c r="U80" s="115">
        <f t="shared" si="22"/>
        <v>-3.4016096724332567</v>
      </c>
      <c r="AK80" s="113">
        <f t="shared" si="16"/>
        <v>75</v>
      </c>
      <c r="AL80" s="113">
        <f t="shared" si="17"/>
        <v>-3.6385047645032476</v>
      </c>
      <c r="AM80" s="113">
        <f t="shared" si="18"/>
        <v>-3.4016096724332567</v>
      </c>
      <c r="AN80" s="113">
        <f t="shared" si="23"/>
        <v>-0.23689509206999082</v>
      </c>
      <c r="AO80" s="113">
        <f t="shared" si="24"/>
        <v>13.731106725043242</v>
      </c>
      <c r="AP80" s="113">
        <f t="shared" si="25"/>
        <v>-27.149369741030469</v>
      </c>
      <c r="AQ80" s="113">
        <f t="shared" si="26"/>
        <v>26.67557955689049</v>
      </c>
      <c r="AS80" s="113">
        <f t="shared" si="27"/>
        <v>76</v>
      </c>
      <c r="AT80" s="115">
        <f t="shared" si="28"/>
        <v>78.300003000000004</v>
      </c>
      <c r="AV80" s="115"/>
    </row>
    <row r="81" spans="2:48" x14ac:dyDescent="0.35">
      <c r="B81" s="5">
        <v>44105</v>
      </c>
      <c r="C81" s="2">
        <v>64.900002000000001</v>
      </c>
      <c r="E81">
        <f t="shared" si="19"/>
        <v>77</v>
      </c>
      <c r="F81">
        <v>8.3499989999999968</v>
      </c>
      <c r="S81" s="113">
        <f t="shared" si="20"/>
        <v>76</v>
      </c>
      <c r="T81" s="115">
        <f t="shared" si="21"/>
        <v>3.0614842354967404</v>
      </c>
      <c r="U81" s="115">
        <f t="shared" si="22"/>
        <v>3.3741819946840823</v>
      </c>
      <c r="AK81" s="113">
        <f t="shared" si="16"/>
        <v>76</v>
      </c>
      <c r="AL81" s="113">
        <f t="shared" si="17"/>
        <v>3.0614842354967404</v>
      </c>
      <c r="AM81" s="113">
        <f t="shared" si="18"/>
        <v>3.3741819946840823</v>
      </c>
      <c r="AN81" s="113">
        <f t="shared" si="23"/>
        <v>-0.31269775918734188</v>
      </c>
      <c r="AO81" s="113">
        <f t="shared" si="24"/>
        <v>13.731106725043242</v>
      </c>
      <c r="AP81" s="113">
        <f t="shared" si="25"/>
        <v>-27.22517240814782</v>
      </c>
      <c r="AQ81" s="113">
        <f t="shared" si="26"/>
        <v>26.599776889773139</v>
      </c>
      <c r="AS81" s="113">
        <f t="shared" si="27"/>
        <v>77</v>
      </c>
      <c r="AT81" s="115">
        <f t="shared" si="28"/>
        <v>81.949996999999996</v>
      </c>
      <c r="AV81" s="115"/>
    </row>
    <row r="82" spans="2:48" x14ac:dyDescent="0.35">
      <c r="B82" s="5">
        <v>44136</v>
      </c>
      <c r="C82" s="2">
        <v>78.5</v>
      </c>
      <c r="E82">
        <f t="shared" si="19"/>
        <v>78</v>
      </c>
      <c r="F82">
        <v>17.949995999999999</v>
      </c>
      <c r="S82" s="113">
        <f t="shared" si="20"/>
        <v>77</v>
      </c>
      <c r="T82" s="115">
        <f t="shared" si="21"/>
        <v>-13.288506764503248</v>
      </c>
      <c r="U82" s="115">
        <f t="shared" si="22"/>
        <v>-13.598683195790629</v>
      </c>
      <c r="AK82" s="113">
        <f t="shared" si="16"/>
        <v>77</v>
      </c>
      <c r="AL82" s="113">
        <f t="shared" si="17"/>
        <v>-13.288506764503248</v>
      </c>
      <c r="AM82" s="113">
        <f t="shared" si="18"/>
        <v>-13.598683195790629</v>
      </c>
      <c r="AN82" s="113">
        <f t="shared" si="23"/>
        <v>0.31017643128738115</v>
      </c>
      <c r="AO82" s="113">
        <f t="shared" si="24"/>
        <v>13.731106725043242</v>
      </c>
      <c r="AP82" s="113">
        <f t="shared" si="25"/>
        <v>-26.602298217673098</v>
      </c>
      <c r="AQ82" s="113">
        <f t="shared" si="26"/>
        <v>27.222651080247861</v>
      </c>
      <c r="AS82" s="113">
        <f t="shared" si="27"/>
        <v>78</v>
      </c>
      <c r="AT82" s="115">
        <f t="shared" si="28"/>
        <v>69.25</v>
      </c>
      <c r="AV82" s="115"/>
    </row>
    <row r="83" spans="2:48" x14ac:dyDescent="0.35">
      <c r="B83" s="5">
        <v>44166</v>
      </c>
      <c r="C83" s="2">
        <v>93.050003000000004</v>
      </c>
      <c r="E83">
        <f t="shared" si="19"/>
        <v>79</v>
      </c>
      <c r="F83">
        <v>0.95000500000000443</v>
      </c>
      <c r="S83" s="113">
        <f t="shared" si="20"/>
        <v>78</v>
      </c>
      <c r="T83" s="115">
        <f t="shared" si="21"/>
        <v>-4.9385077645032514</v>
      </c>
      <c r="U83" s="115">
        <f t="shared" si="22"/>
        <v>-3.6884296624556026</v>
      </c>
      <c r="AK83" s="113">
        <f t="shared" si="16"/>
        <v>78</v>
      </c>
      <c r="AL83" s="113">
        <f t="shared" si="17"/>
        <v>-4.9385077645032514</v>
      </c>
      <c r="AM83" s="113">
        <f t="shared" si="18"/>
        <v>-3.6884296624556026</v>
      </c>
      <c r="AN83" s="113">
        <f t="shared" si="23"/>
        <v>-1.2500781020476488</v>
      </c>
      <c r="AO83" s="113">
        <f t="shared" si="24"/>
        <v>13.731106725043242</v>
      </c>
      <c r="AP83" s="113">
        <f t="shared" si="25"/>
        <v>-28.162552751008128</v>
      </c>
      <c r="AQ83" s="113">
        <f t="shared" si="26"/>
        <v>25.662396546912831</v>
      </c>
      <c r="AS83" s="113">
        <f t="shared" si="27"/>
        <v>79</v>
      </c>
      <c r="AT83" s="115">
        <f t="shared" si="28"/>
        <v>64.900002000000001</v>
      </c>
      <c r="AV83" s="115"/>
    </row>
    <row r="84" spans="2:48" x14ac:dyDescent="0.35">
      <c r="B84" s="5">
        <v>44197</v>
      </c>
      <c r="C84" s="2">
        <v>88.300003000000004</v>
      </c>
      <c r="E84">
        <f t="shared" si="19"/>
        <v>80</v>
      </c>
      <c r="F84">
        <v>-19.300003000000004</v>
      </c>
      <c r="S84" s="113">
        <f t="shared" si="20"/>
        <v>79</v>
      </c>
      <c r="T84" s="115">
        <f t="shared" si="21"/>
        <v>13.011488235496747</v>
      </c>
      <c r="U84" s="115">
        <f t="shared" si="22"/>
        <v>13.350552326158555</v>
      </c>
      <c r="AK84" s="113">
        <f t="shared" si="16"/>
        <v>79</v>
      </c>
      <c r="AL84" s="113">
        <f t="shared" si="17"/>
        <v>13.011488235496747</v>
      </c>
      <c r="AM84" s="113">
        <f t="shared" si="18"/>
        <v>13.350552326158555</v>
      </c>
      <c r="AN84" s="113">
        <f t="shared" si="23"/>
        <v>-0.33906409066180743</v>
      </c>
      <c r="AO84" s="113">
        <f t="shared" si="24"/>
        <v>13.731106725043242</v>
      </c>
      <c r="AP84" s="113">
        <f t="shared" si="25"/>
        <v>-27.251538739622287</v>
      </c>
      <c r="AQ84" s="113">
        <f t="shared" si="26"/>
        <v>26.573410558298672</v>
      </c>
      <c r="AS84" s="113">
        <f t="shared" si="27"/>
        <v>80</v>
      </c>
      <c r="AT84" s="115">
        <f t="shared" si="28"/>
        <v>78.5</v>
      </c>
      <c r="AV84" s="115"/>
    </row>
    <row r="85" spans="2:48" x14ac:dyDescent="0.35">
      <c r="B85" s="5">
        <v>44228</v>
      </c>
      <c r="C85" s="2">
        <v>111</v>
      </c>
      <c r="E85">
        <f t="shared" si="19"/>
        <v>81</v>
      </c>
      <c r="F85">
        <v>27.449996999999996</v>
      </c>
      <c r="S85" s="113">
        <f t="shared" si="20"/>
        <v>80</v>
      </c>
      <c r="T85" s="115">
        <f t="shared" si="21"/>
        <v>13.961493235496752</v>
      </c>
      <c r="U85" s="115">
        <f t="shared" si="22"/>
        <v>12.734224913050786</v>
      </c>
      <c r="AK85" s="113">
        <f t="shared" si="16"/>
        <v>80</v>
      </c>
      <c r="AL85" s="113">
        <f t="shared" si="17"/>
        <v>13.961493235496752</v>
      </c>
      <c r="AM85" s="113">
        <f t="shared" si="18"/>
        <v>12.734224913050786</v>
      </c>
      <c r="AN85" s="113">
        <f t="shared" si="23"/>
        <v>1.2272683224459655</v>
      </c>
      <c r="AO85" s="113">
        <f t="shared" si="24"/>
        <v>13.731106725043242</v>
      </c>
      <c r="AP85" s="113">
        <f t="shared" si="25"/>
        <v>-25.685206326514514</v>
      </c>
      <c r="AQ85" s="113">
        <f t="shared" si="26"/>
        <v>28.139742971406445</v>
      </c>
      <c r="AS85" s="113">
        <f t="shared" si="27"/>
        <v>81</v>
      </c>
      <c r="AT85" s="115">
        <f t="shared" si="28"/>
        <v>93.050003000000004</v>
      </c>
      <c r="AV85" s="115"/>
    </row>
    <row r="86" spans="2:48" x14ac:dyDescent="0.35">
      <c r="B86" s="5">
        <v>44256</v>
      </c>
      <c r="C86" s="2">
        <v>102.150002</v>
      </c>
      <c r="E86">
        <f t="shared" si="19"/>
        <v>82</v>
      </c>
      <c r="F86">
        <v>-31.549994999999996</v>
      </c>
      <c r="S86" s="113">
        <f t="shared" si="20"/>
        <v>81</v>
      </c>
      <c r="T86" s="115">
        <f t="shared" si="21"/>
        <v>-5.338509764503252</v>
      </c>
      <c r="U86" s="115">
        <f t="shared" si="22"/>
        <v>-6.5091213216047477</v>
      </c>
      <c r="AK86" s="113">
        <f t="shared" si="16"/>
        <v>81</v>
      </c>
      <c r="AL86" s="113">
        <f t="shared" si="17"/>
        <v>-5.338509764503252</v>
      </c>
      <c r="AM86" s="113">
        <f t="shared" si="18"/>
        <v>-6.5091213216047477</v>
      </c>
      <c r="AN86" s="113">
        <f t="shared" si="23"/>
        <v>1.1706115571014957</v>
      </c>
      <c r="AO86" s="113">
        <f t="shared" si="24"/>
        <v>13.731106725043242</v>
      </c>
      <c r="AP86" s="113">
        <f t="shared" si="25"/>
        <v>-25.741863091858985</v>
      </c>
      <c r="AQ86" s="113">
        <f t="shared" si="26"/>
        <v>28.083086206061974</v>
      </c>
      <c r="AS86" s="113">
        <f t="shared" si="27"/>
        <v>82</v>
      </c>
      <c r="AT86" s="115">
        <f t="shared" si="28"/>
        <v>88.300003000000004</v>
      </c>
      <c r="AV86" s="115"/>
    </row>
    <row r="87" spans="2:48" x14ac:dyDescent="0.35">
      <c r="B87" s="5">
        <v>44287</v>
      </c>
      <c r="C87" s="2">
        <v>108.150002</v>
      </c>
      <c r="E87">
        <f t="shared" si="19"/>
        <v>83</v>
      </c>
      <c r="F87">
        <v>14.849997999999999</v>
      </c>
      <c r="S87" s="113">
        <f t="shared" si="20"/>
        <v>82</v>
      </c>
      <c r="T87" s="115">
        <f t="shared" si="21"/>
        <v>22.111487235496742</v>
      </c>
      <c r="U87" s="115">
        <f t="shared" si="22"/>
        <v>22.709847378942708</v>
      </c>
      <c r="AK87" s="113">
        <f t="shared" si="16"/>
        <v>82</v>
      </c>
      <c r="AL87" s="113">
        <f t="shared" si="17"/>
        <v>22.111487235496742</v>
      </c>
      <c r="AM87" s="113">
        <f t="shared" si="18"/>
        <v>22.709847378942708</v>
      </c>
      <c r="AN87" s="113">
        <f t="shared" si="23"/>
        <v>-0.59836014344596578</v>
      </c>
      <c r="AO87" s="113">
        <f t="shared" si="24"/>
        <v>13.731106725043242</v>
      </c>
      <c r="AP87" s="113">
        <f t="shared" si="25"/>
        <v>-27.510834792406445</v>
      </c>
      <c r="AQ87" s="113">
        <f t="shared" si="26"/>
        <v>26.314114505514514</v>
      </c>
      <c r="AS87" s="113">
        <f t="shared" si="27"/>
        <v>83</v>
      </c>
      <c r="AT87" s="115">
        <f t="shared" si="28"/>
        <v>111</v>
      </c>
      <c r="AV87" s="115"/>
    </row>
    <row r="88" spans="2:48" x14ac:dyDescent="0.35">
      <c r="B88" s="5">
        <v>44317</v>
      </c>
      <c r="C88" s="2">
        <v>113.650002</v>
      </c>
      <c r="E88">
        <f t="shared" si="19"/>
        <v>84</v>
      </c>
      <c r="F88">
        <v>-0.5</v>
      </c>
      <c r="S88" s="113">
        <f t="shared" si="20"/>
        <v>83</v>
      </c>
      <c r="T88" s="115">
        <f t="shared" si="21"/>
        <v>-9.4385077645032514</v>
      </c>
      <c r="U88" s="115">
        <f t="shared" si="22"/>
        <v>-11.526142464166531</v>
      </c>
      <c r="AK88" s="113">
        <f t="shared" si="16"/>
        <v>83</v>
      </c>
      <c r="AL88" s="113">
        <f t="shared" si="17"/>
        <v>-9.4385077645032514</v>
      </c>
      <c r="AM88" s="113">
        <f t="shared" si="18"/>
        <v>-11.526142464166531</v>
      </c>
      <c r="AN88" s="113">
        <f t="shared" si="23"/>
        <v>2.0876346996632797</v>
      </c>
      <c r="AO88" s="113">
        <f t="shared" si="24"/>
        <v>13.731106725043242</v>
      </c>
      <c r="AP88" s="113">
        <f t="shared" si="25"/>
        <v>-24.8248399492972</v>
      </c>
      <c r="AQ88" s="113">
        <f t="shared" si="26"/>
        <v>29.000109348623759</v>
      </c>
      <c r="AS88" s="113">
        <f t="shared" si="27"/>
        <v>84</v>
      </c>
      <c r="AT88" s="115">
        <f t="shared" si="28"/>
        <v>102.150002</v>
      </c>
      <c r="AV88" s="115"/>
    </row>
    <row r="89" spans="2:48" x14ac:dyDescent="0.35">
      <c r="B89" s="5">
        <v>44348</v>
      </c>
      <c r="C89" s="2">
        <v>117.699997</v>
      </c>
      <c r="E89">
        <f t="shared" si="19"/>
        <v>85</v>
      </c>
      <c r="F89">
        <v>-1.4500050000000044</v>
      </c>
      <c r="S89" s="113">
        <f t="shared" si="20"/>
        <v>84</v>
      </c>
      <c r="T89" s="115">
        <f t="shared" si="21"/>
        <v>5.411490235496748</v>
      </c>
      <c r="U89" s="115">
        <f t="shared" si="22"/>
        <v>6.4710471122975965</v>
      </c>
      <c r="AK89" s="113">
        <f t="shared" si="16"/>
        <v>84</v>
      </c>
      <c r="AL89" s="113">
        <f t="shared" si="17"/>
        <v>5.411490235496748</v>
      </c>
      <c r="AM89" s="113">
        <f t="shared" si="18"/>
        <v>6.4710471122975965</v>
      </c>
      <c r="AN89" s="113">
        <f t="shared" si="23"/>
        <v>-1.0595568768008485</v>
      </c>
      <c r="AO89" s="113">
        <f t="shared" si="24"/>
        <v>13.731106725043242</v>
      </c>
      <c r="AP89" s="113">
        <f t="shared" si="25"/>
        <v>-27.972031525761327</v>
      </c>
      <c r="AQ89" s="113">
        <f t="shared" si="26"/>
        <v>25.852917772159632</v>
      </c>
      <c r="AS89" s="113">
        <f t="shared" si="27"/>
        <v>85</v>
      </c>
      <c r="AT89" s="115">
        <f t="shared" si="28"/>
        <v>108.150002</v>
      </c>
      <c r="AV89" s="115"/>
    </row>
    <row r="90" spans="2:48" x14ac:dyDescent="0.35">
      <c r="B90" s="5">
        <v>44378</v>
      </c>
      <c r="C90" s="2">
        <v>115.300003</v>
      </c>
      <c r="E90">
        <f t="shared" si="19"/>
        <v>86</v>
      </c>
      <c r="F90">
        <v>-6.449988999999988</v>
      </c>
      <c r="S90" s="113">
        <f t="shared" si="20"/>
        <v>85</v>
      </c>
      <c r="T90" s="115">
        <f t="shared" si="21"/>
        <v>4.911490235496748</v>
      </c>
      <c r="U90" s="115">
        <f t="shared" si="22"/>
        <v>4.3166301173563468</v>
      </c>
      <c r="AK90" s="113">
        <f t="shared" si="16"/>
        <v>85</v>
      </c>
      <c r="AL90" s="113">
        <f t="shared" si="17"/>
        <v>4.911490235496748</v>
      </c>
      <c r="AM90" s="113">
        <f t="shared" si="18"/>
        <v>4.3166301173563468</v>
      </c>
      <c r="AN90" s="113">
        <f t="shared" si="23"/>
        <v>0.59486011814040118</v>
      </c>
      <c r="AO90" s="113">
        <f t="shared" si="24"/>
        <v>13.731106725043242</v>
      </c>
      <c r="AP90" s="113">
        <f t="shared" si="25"/>
        <v>-26.31761453082008</v>
      </c>
      <c r="AQ90" s="113">
        <f t="shared" si="26"/>
        <v>27.507334767100879</v>
      </c>
      <c r="AS90" s="113">
        <f t="shared" si="27"/>
        <v>86</v>
      </c>
      <c r="AT90" s="115">
        <f t="shared" si="28"/>
        <v>113.650002</v>
      </c>
      <c r="AV90" s="115"/>
    </row>
    <row r="91" spans="2:48" x14ac:dyDescent="0.35">
      <c r="B91" s="5">
        <v>44409</v>
      </c>
      <c r="C91" s="2">
        <v>120.550003</v>
      </c>
      <c r="E91">
        <f t="shared" si="19"/>
        <v>87</v>
      </c>
      <c r="F91">
        <v>7.6499939999999924</v>
      </c>
      <c r="S91" s="113">
        <f t="shared" si="20"/>
        <v>86</v>
      </c>
      <c r="T91" s="115">
        <f t="shared" si="21"/>
        <v>3.4614852354967436</v>
      </c>
      <c r="U91" s="115">
        <f t="shared" si="22"/>
        <v>3.064672933404371</v>
      </c>
      <c r="AK91" s="113">
        <f t="shared" si="16"/>
        <v>86</v>
      </c>
      <c r="AL91" s="113">
        <f t="shared" si="17"/>
        <v>3.4614852354967436</v>
      </c>
      <c r="AM91" s="113">
        <f t="shared" si="18"/>
        <v>3.064672933404371</v>
      </c>
      <c r="AN91" s="113">
        <f t="shared" si="23"/>
        <v>0.39681230209237262</v>
      </c>
      <c r="AO91" s="113">
        <f t="shared" si="24"/>
        <v>13.731106725043242</v>
      </c>
      <c r="AP91" s="113">
        <f t="shared" si="25"/>
        <v>-26.515662346868108</v>
      </c>
      <c r="AQ91" s="113">
        <f t="shared" si="26"/>
        <v>27.309286951052851</v>
      </c>
      <c r="AS91" s="113">
        <f t="shared" si="27"/>
        <v>87</v>
      </c>
      <c r="AT91" s="115">
        <f t="shared" si="28"/>
        <v>117.699997</v>
      </c>
      <c r="AV91" s="115"/>
    </row>
    <row r="92" spans="2:48" x14ac:dyDescent="0.35">
      <c r="B92" s="5">
        <v>44440</v>
      </c>
      <c r="C92" s="2">
        <v>144.5</v>
      </c>
      <c r="E92">
        <f t="shared" si="19"/>
        <v>88</v>
      </c>
      <c r="F92">
        <v>18.699996999999996</v>
      </c>
      <c r="S92" s="113">
        <f t="shared" si="20"/>
        <v>87</v>
      </c>
      <c r="T92" s="115">
        <f t="shared" si="21"/>
        <v>-2.9885037645032444</v>
      </c>
      <c r="U92" s="115">
        <f t="shared" si="22"/>
        <v>-3.27022813949073</v>
      </c>
      <c r="AK92" s="113">
        <f t="shared" si="16"/>
        <v>87</v>
      </c>
      <c r="AL92" s="113">
        <f t="shared" si="17"/>
        <v>-2.9885037645032444</v>
      </c>
      <c r="AM92" s="113">
        <f t="shared" si="18"/>
        <v>-3.27022813949073</v>
      </c>
      <c r="AN92" s="113">
        <f t="shared" si="23"/>
        <v>0.28172437498748559</v>
      </c>
      <c r="AO92" s="113">
        <f t="shared" si="24"/>
        <v>13.731106725043242</v>
      </c>
      <c r="AP92" s="113">
        <f t="shared" si="25"/>
        <v>-26.630750273972993</v>
      </c>
      <c r="AQ92" s="113">
        <f t="shared" si="26"/>
        <v>27.194199023947967</v>
      </c>
      <c r="AS92" s="113">
        <f t="shared" si="27"/>
        <v>88</v>
      </c>
      <c r="AT92" s="115">
        <f t="shared" si="28"/>
        <v>115.300003</v>
      </c>
      <c r="AV92" s="115"/>
    </row>
    <row r="93" spans="2:48" x14ac:dyDescent="0.35">
      <c r="B93" s="5">
        <v>44470</v>
      </c>
      <c r="C93" s="2">
        <v>149.050003</v>
      </c>
      <c r="E93">
        <f t="shared" si="19"/>
        <v>89</v>
      </c>
      <c r="F93">
        <v>-19.399993999999992</v>
      </c>
      <c r="S93" s="113">
        <f t="shared" si="20"/>
        <v>88</v>
      </c>
      <c r="T93" s="115">
        <f t="shared" si="21"/>
        <v>4.661490235496748</v>
      </c>
      <c r="U93" s="115">
        <f t="shared" si="22"/>
        <v>4.9621105622606514</v>
      </c>
      <c r="AK93" s="113">
        <f t="shared" si="16"/>
        <v>88</v>
      </c>
      <c r="AL93" s="113">
        <f t="shared" si="17"/>
        <v>4.661490235496748</v>
      </c>
      <c r="AM93" s="113">
        <f t="shared" si="18"/>
        <v>4.9621105622606514</v>
      </c>
      <c r="AN93" s="113">
        <f t="shared" si="23"/>
        <v>-0.30062032676390338</v>
      </c>
      <c r="AO93" s="113">
        <f t="shared" si="24"/>
        <v>13.731106725043242</v>
      </c>
      <c r="AP93" s="113">
        <f t="shared" si="25"/>
        <v>-27.213094975724381</v>
      </c>
      <c r="AQ93" s="113">
        <f t="shared" si="26"/>
        <v>26.611854322196578</v>
      </c>
      <c r="AS93" s="113">
        <f t="shared" si="27"/>
        <v>89</v>
      </c>
      <c r="AT93" s="115">
        <f t="shared" si="28"/>
        <v>120.550003</v>
      </c>
      <c r="AV93" s="115"/>
    </row>
    <row r="94" spans="2:48" x14ac:dyDescent="0.35">
      <c r="B94" s="5">
        <v>44501</v>
      </c>
      <c r="C94" s="2">
        <v>142.10000600000001</v>
      </c>
      <c r="E94">
        <f t="shared" si="19"/>
        <v>90</v>
      </c>
      <c r="F94">
        <v>-11.5</v>
      </c>
      <c r="S94" s="113">
        <f t="shared" si="20"/>
        <v>89</v>
      </c>
      <c r="T94" s="115">
        <f t="shared" si="21"/>
        <v>23.361487235496742</v>
      </c>
      <c r="U94" s="115">
        <f t="shared" si="22"/>
        <v>22.905338234559544</v>
      </c>
      <c r="AK94" s="113">
        <f t="shared" si="16"/>
        <v>89</v>
      </c>
      <c r="AL94" s="113">
        <f t="shared" si="17"/>
        <v>23.361487235496742</v>
      </c>
      <c r="AM94" s="113">
        <f t="shared" si="18"/>
        <v>22.905338234559544</v>
      </c>
      <c r="AN94" s="113">
        <f t="shared" si="23"/>
        <v>0.45614900093719868</v>
      </c>
      <c r="AO94" s="113">
        <f t="shared" si="24"/>
        <v>13.731106725043242</v>
      </c>
      <c r="AP94" s="113">
        <f t="shared" si="25"/>
        <v>-26.456325648023281</v>
      </c>
      <c r="AQ94" s="113">
        <f t="shared" si="26"/>
        <v>27.368623649897678</v>
      </c>
      <c r="AS94" s="113">
        <f t="shared" si="27"/>
        <v>90</v>
      </c>
      <c r="AT94" s="115">
        <f t="shared" si="28"/>
        <v>144.5</v>
      </c>
      <c r="AV94" s="115"/>
    </row>
    <row r="95" spans="2:48" x14ac:dyDescent="0.35">
      <c r="B95" s="5">
        <v>44531</v>
      </c>
      <c r="C95" s="2">
        <v>142.39999399999999</v>
      </c>
      <c r="E95">
        <f t="shared" si="19"/>
        <v>91</v>
      </c>
      <c r="F95">
        <v>7.249984999999981</v>
      </c>
      <c r="S95" s="113">
        <f t="shared" si="20"/>
        <v>90</v>
      </c>
      <c r="T95" s="115">
        <f t="shared" si="21"/>
        <v>3.9614932354967518</v>
      </c>
      <c r="U95" s="115">
        <f t="shared" si="22"/>
        <v>1.8558877636462934</v>
      </c>
      <c r="AK95" s="113">
        <f t="shared" si="16"/>
        <v>90</v>
      </c>
      <c r="AL95" s="113">
        <f t="shared" si="17"/>
        <v>3.9614932354967518</v>
      </c>
      <c r="AM95" s="113">
        <f t="shared" si="18"/>
        <v>1.8558877636462934</v>
      </c>
      <c r="AN95" s="113">
        <f t="shared" si="23"/>
        <v>2.1056054718504584</v>
      </c>
      <c r="AO95" s="113">
        <f t="shared" si="24"/>
        <v>13.731106725043242</v>
      </c>
      <c r="AP95" s="113">
        <f t="shared" si="25"/>
        <v>-24.80686917711002</v>
      </c>
      <c r="AQ95" s="113">
        <f t="shared" si="26"/>
        <v>29.018080120810939</v>
      </c>
      <c r="AS95" s="113">
        <f t="shared" si="27"/>
        <v>91</v>
      </c>
      <c r="AT95" s="115">
        <f t="shared" si="28"/>
        <v>149.050003</v>
      </c>
      <c r="AV95" s="115"/>
    </row>
    <row r="96" spans="2:48" x14ac:dyDescent="0.35">
      <c r="B96" s="5">
        <v>44562</v>
      </c>
      <c r="C96" s="2">
        <v>172.60000600000001</v>
      </c>
      <c r="E96">
        <f t="shared" si="19"/>
        <v>92</v>
      </c>
      <c r="F96">
        <v>29.90002400000003</v>
      </c>
      <c r="S96" s="113">
        <f t="shared" si="20"/>
        <v>91</v>
      </c>
      <c r="T96" s="115">
        <f t="shared" si="21"/>
        <v>-7.5385067645032482</v>
      </c>
      <c r="U96" s="115">
        <f t="shared" si="22"/>
        <v>-7.7091118605842093</v>
      </c>
      <c r="AK96" s="113">
        <f t="shared" si="16"/>
        <v>91</v>
      </c>
      <c r="AL96" s="113">
        <f t="shared" si="17"/>
        <v>-7.5385067645032482</v>
      </c>
      <c r="AM96" s="113">
        <f t="shared" si="18"/>
        <v>-7.7091118605842093</v>
      </c>
      <c r="AN96" s="113">
        <f t="shared" si="23"/>
        <v>0.17060509608096108</v>
      </c>
      <c r="AO96" s="113">
        <f t="shared" si="24"/>
        <v>13.731106725043242</v>
      </c>
      <c r="AP96" s="113">
        <f t="shared" si="25"/>
        <v>-26.741869552879518</v>
      </c>
      <c r="AQ96" s="113">
        <f t="shared" si="26"/>
        <v>27.083079745041442</v>
      </c>
      <c r="AS96" s="113">
        <f t="shared" si="27"/>
        <v>92</v>
      </c>
      <c r="AT96" s="115">
        <f t="shared" si="28"/>
        <v>142.10000600000001</v>
      </c>
      <c r="AV96" s="115"/>
    </row>
    <row r="97" spans="2:48" x14ac:dyDescent="0.35">
      <c r="B97" s="5">
        <v>44593</v>
      </c>
      <c r="C97" s="2">
        <v>160.64999399999999</v>
      </c>
      <c r="E97">
        <f t="shared" si="19"/>
        <v>93</v>
      </c>
      <c r="F97">
        <v>-42.15002400000003</v>
      </c>
      <c r="S97" s="113">
        <f t="shared" si="20"/>
        <v>92</v>
      </c>
      <c r="T97" s="115">
        <f t="shared" si="21"/>
        <v>-0.28852176450326728</v>
      </c>
      <c r="U97" s="115">
        <f t="shared" si="22"/>
        <v>0.4201491990305537</v>
      </c>
      <c r="AK97" s="113">
        <f t="shared" si="16"/>
        <v>92</v>
      </c>
      <c r="AL97" s="113">
        <f t="shared" si="17"/>
        <v>-0.28852176450326728</v>
      </c>
      <c r="AM97" s="113">
        <f t="shared" si="18"/>
        <v>0.4201491990305537</v>
      </c>
      <c r="AN97" s="113">
        <f t="shared" si="23"/>
        <v>-0.70867096353382097</v>
      </c>
      <c r="AO97" s="113">
        <f t="shared" si="24"/>
        <v>13.731106725043242</v>
      </c>
      <c r="AP97" s="113">
        <f t="shared" si="25"/>
        <v>-27.621145612494299</v>
      </c>
      <c r="AQ97" s="113">
        <f t="shared" si="26"/>
        <v>26.20380368542666</v>
      </c>
      <c r="AS97" s="113">
        <f t="shared" si="27"/>
        <v>93</v>
      </c>
      <c r="AT97" s="115">
        <f t="shared" si="28"/>
        <v>142.39999399999999</v>
      </c>
      <c r="AV97" s="115"/>
    </row>
    <row r="98" spans="2:48" x14ac:dyDescent="0.35">
      <c r="B98" s="5">
        <v>44621</v>
      </c>
      <c r="C98" s="2">
        <v>163.89999399999999</v>
      </c>
      <c r="E98">
        <f t="shared" si="19"/>
        <v>94</v>
      </c>
      <c r="F98">
        <v>15.200012000000015</v>
      </c>
      <c r="S98" s="113">
        <f t="shared" si="20"/>
        <v>93</v>
      </c>
      <c r="T98" s="115">
        <f t="shared" si="21"/>
        <v>29.611502235496761</v>
      </c>
      <c r="U98" s="115">
        <f t="shared" si="22"/>
        <v>29.572879428733859</v>
      </c>
      <c r="AK98" s="113">
        <f t="shared" si="16"/>
        <v>93</v>
      </c>
      <c r="AL98" s="113">
        <f t="shared" si="17"/>
        <v>29.611502235496761</v>
      </c>
      <c r="AM98" s="113">
        <f t="shared" si="18"/>
        <v>29.572879428733859</v>
      </c>
      <c r="AN98" s="113">
        <f t="shared" si="23"/>
        <v>3.8622806762901973E-2</v>
      </c>
      <c r="AO98" s="113">
        <f t="shared" si="24"/>
        <v>13.731106725043242</v>
      </c>
      <c r="AP98" s="113">
        <f t="shared" si="25"/>
        <v>-26.873851842197578</v>
      </c>
      <c r="AQ98" s="113">
        <f t="shared" si="26"/>
        <v>26.951097455723382</v>
      </c>
      <c r="AS98" s="113">
        <f t="shared" si="27"/>
        <v>94</v>
      </c>
      <c r="AT98" s="115">
        <f t="shared" si="28"/>
        <v>172.60000600000001</v>
      </c>
      <c r="AV98" s="115"/>
    </row>
    <row r="99" spans="2:48" x14ac:dyDescent="0.35">
      <c r="B99" s="5">
        <v>44652</v>
      </c>
      <c r="C99" s="2">
        <v>160.449997</v>
      </c>
      <c r="E99">
        <f t="shared" si="19"/>
        <v>95</v>
      </c>
      <c r="F99">
        <v>-6.6999969999999962</v>
      </c>
      <c r="S99" s="113">
        <f t="shared" si="20"/>
        <v>94</v>
      </c>
      <c r="T99" s="115">
        <f t="shared" si="21"/>
        <v>-12.538521764503267</v>
      </c>
      <c r="U99" s="115">
        <f t="shared" si="22"/>
        <v>-15.25705034966796</v>
      </c>
      <c r="AK99" s="113">
        <f t="shared" si="16"/>
        <v>94</v>
      </c>
      <c r="AL99" s="113">
        <f t="shared" si="17"/>
        <v>-12.538521764503267</v>
      </c>
      <c r="AM99" s="113">
        <f t="shared" si="18"/>
        <v>-15.25705034966796</v>
      </c>
      <c r="AN99" s="113">
        <f t="shared" si="23"/>
        <v>2.7185285851646928</v>
      </c>
      <c r="AO99" s="113">
        <f t="shared" si="24"/>
        <v>13.731106725043242</v>
      </c>
      <c r="AP99" s="113">
        <f t="shared" si="25"/>
        <v>-24.193946063795785</v>
      </c>
      <c r="AQ99" s="113">
        <f t="shared" si="26"/>
        <v>29.631003234125174</v>
      </c>
      <c r="AS99" s="113">
        <f t="shared" si="27"/>
        <v>95</v>
      </c>
      <c r="AT99" s="115">
        <f t="shared" si="28"/>
        <v>160.64999399999999</v>
      </c>
      <c r="AV99" s="115"/>
    </row>
    <row r="100" spans="2:48" x14ac:dyDescent="0.35">
      <c r="B100" s="5">
        <v>44682</v>
      </c>
      <c r="C100" s="2">
        <v>151.25</v>
      </c>
      <c r="E100">
        <f t="shared" si="19"/>
        <v>96</v>
      </c>
      <c r="F100">
        <v>-5.75</v>
      </c>
      <c r="S100" s="113">
        <f t="shared" si="20"/>
        <v>95</v>
      </c>
      <c r="T100" s="115">
        <f t="shared" si="21"/>
        <v>2.661490235496748</v>
      </c>
      <c r="U100" s="115">
        <f t="shared" si="22"/>
        <v>4.0640160734295039</v>
      </c>
      <c r="AK100" s="113">
        <f t="shared" si="16"/>
        <v>95</v>
      </c>
      <c r="AL100" s="113">
        <f t="shared" si="17"/>
        <v>2.661490235496748</v>
      </c>
      <c r="AM100" s="113">
        <f t="shared" si="18"/>
        <v>4.0640160734295039</v>
      </c>
      <c r="AN100" s="113">
        <f t="shared" si="23"/>
        <v>-1.4025258379327559</v>
      </c>
      <c r="AO100" s="113">
        <f t="shared" si="24"/>
        <v>13.731106725043242</v>
      </c>
      <c r="AP100" s="113">
        <f t="shared" si="25"/>
        <v>-28.315000486893236</v>
      </c>
      <c r="AQ100" s="113">
        <f t="shared" si="26"/>
        <v>25.509948811027723</v>
      </c>
      <c r="AS100" s="113">
        <f t="shared" si="27"/>
        <v>96</v>
      </c>
      <c r="AT100" s="115">
        <f t="shared" si="28"/>
        <v>163.89999399999999</v>
      </c>
      <c r="AV100" s="115"/>
    </row>
    <row r="101" spans="2:48" x14ac:dyDescent="0.35">
      <c r="B101" s="5">
        <v>44713</v>
      </c>
      <c r="C101" s="2">
        <v>151.550003</v>
      </c>
      <c r="E101">
        <f t="shared" si="19"/>
        <v>97</v>
      </c>
      <c r="F101">
        <v>9.5</v>
      </c>
      <c r="S101" s="113">
        <f t="shared" si="20"/>
        <v>96</v>
      </c>
      <c r="T101" s="115">
        <f t="shared" si="21"/>
        <v>-4.0385067645032482</v>
      </c>
      <c r="U101" s="115">
        <f t="shared" si="22"/>
        <v>-4.4120971648838134</v>
      </c>
      <c r="AK101" s="113">
        <f t="shared" si="16"/>
        <v>96</v>
      </c>
      <c r="AL101" s="113">
        <f t="shared" si="17"/>
        <v>-4.0385067645032482</v>
      </c>
      <c r="AM101" s="113">
        <f t="shared" si="18"/>
        <v>-4.4120971648838134</v>
      </c>
      <c r="AN101" s="113">
        <f t="shared" si="23"/>
        <v>0.37359040038056524</v>
      </c>
      <c r="AO101" s="113">
        <f t="shared" si="24"/>
        <v>13.731106725043242</v>
      </c>
      <c r="AP101" s="113">
        <f t="shared" si="25"/>
        <v>-26.538884248579915</v>
      </c>
      <c r="AQ101" s="113">
        <f t="shared" si="26"/>
        <v>27.286065049341044</v>
      </c>
      <c r="AS101" s="113">
        <f t="shared" si="27"/>
        <v>97</v>
      </c>
      <c r="AT101" s="115">
        <f t="shared" si="28"/>
        <v>160.449997</v>
      </c>
      <c r="AV101" s="115"/>
    </row>
    <row r="102" spans="2:48" x14ac:dyDescent="0.35">
      <c r="B102" s="5">
        <v>44743</v>
      </c>
      <c r="C102" s="2">
        <v>134.14999399999999</v>
      </c>
      <c r="E102">
        <f t="shared" si="19"/>
        <v>98</v>
      </c>
      <c r="F102">
        <v>-17.700012000000015</v>
      </c>
      <c r="S102" s="113">
        <f t="shared" si="20"/>
        <v>97</v>
      </c>
      <c r="T102" s="115">
        <f t="shared" si="21"/>
        <v>-9.7885067645032482</v>
      </c>
      <c r="U102" s="115">
        <f t="shared" si="22"/>
        <v>-9.3829185196329625</v>
      </c>
      <c r="AK102" s="113">
        <f t="shared" si="16"/>
        <v>97</v>
      </c>
      <c r="AL102" s="113">
        <f t="shared" si="17"/>
        <v>-9.7885067645032482</v>
      </c>
      <c r="AM102" s="113">
        <f t="shared" si="18"/>
        <v>-9.3829185196329625</v>
      </c>
      <c r="AN102" s="113">
        <f t="shared" si="23"/>
        <v>-0.40558824487028566</v>
      </c>
      <c r="AO102" s="113">
        <f t="shared" si="24"/>
        <v>13.731106725043242</v>
      </c>
      <c r="AP102" s="113">
        <f t="shared" si="25"/>
        <v>-27.318062893830763</v>
      </c>
      <c r="AQ102" s="113">
        <f t="shared" si="26"/>
        <v>26.506886404090196</v>
      </c>
      <c r="AS102" s="113">
        <f t="shared" si="27"/>
        <v>98</v>
      </c>
      <c r="AT102" s="115">
        <f t="shared" si="28"/>
        <v>151.25</v>
      </c>
      <c r="AV102" s="115"/>
    </row>
    <row r="103" spans="2:48" x14ac:dyDescent="0.35">
      <c r="B103" s="5">
        <v>44774</v>
      </c>
      <c r="C103" s="2">
        <v>138.60000600000001</v>
      </c>
      <c r="E103">
        <f t="shared" si="19"/>
        <v>99</v>
      </c>
      <c r="F103">
        <v>21.850021000000027</v>
      </c>
      <c r="S103" s="113">
        <f t="shared" si="20"/>
        <v>98</v>
      </c>
      <c r="T103" s="115">
        <f t="shared" si="21"/>
        <v>-0.2885067645032483</v>
      </c>
      <c r="U103" s="115">
        <f t="shared" si="22"/>
        <v>0.57403123317002991</v>
      </c>
      <c r="AK103" s="113">
        <f t="shared" si="16"/>
        <v>98</v>
      </c>
      <c r="AL103" s="113">
        <f t="shared" si="17"/>
        <v>-0.2885067645032483</v>
      </c>
      <c r="AM103" s="113">
        <f t="shared" si="18"/>
        <v>0.57403123317002991</v>
      </c>
      <c r="AN103" s="113">
        <f t="shared" si="23"/>
        <v>-0.86253799767327821</v>
      </c>
      <c r="AO103" s="113">
        <f t="shared" si="24"/>
        <v>13.731106725043242</v>
      </c>
      <c r="AP103" s="113">
        <f t="shared" si="25"/>
        <v>-27.775012646633758</v>
      </c>
      <c r="AQ103" s="113">
        <f t="shared" si="26"/>
        <v>26.049936651287201</v>
      </c>
      <c r="AS103" s="113">
        <f t="shared" si="27"/>
        <v>99</v>
      </c>
      <c r="AT103" s="115">
        <f t="shared" si="28"/>
        <v>151.550003</v>
      </c>
      <c r="AV103" s="115"/>
    </row>
    <row r="104" spans="2:48" x14ac:dyDescent="0.35">
      <c r="B104" s="5">
        <v>44805</v>
      </c>
      <c r="C104" s="2">
        <v>126.800003</v>
      </c>
      <c r="E104">
        <f t="shared" si="19"/>
        <v>100</v>
      </c>
      <c r="F104">
        <v>-16.250015000000019</v>
      </c>
      <c r="S104" s="113">
        <f t="shared" si="20"/>
        <v>99</v>
      </c>
      <c r="T104" s="115">
        <f t="shared" si="21"/>
        <v>-17.988518764503265</v>
      </c>
      <c r="U104" s="115">
        <f t="shared" si="22"/>
        <v>-18.041287393946693</v>
      </c>
      <c r="AK104" s="113">
        <f t="shared" si="16"/>
        <v>99</v>
      </c>
      <c r="AL104" s="113">
        <f t="shared" si="17"/>
        <v>-17.988518764503265</v>
      </c>
      <c r="AM104" s="113">
        <f t="shared" si="18"/>
        <v>-18.041287393946693</v>
      </c>
      <c r="AN104" s="113">
        <f t="shared" si="23"/>
        <v>5.2768629443427528E-2</v>
      </c>
      <c r="AO104" s="113">
        <f t="shared" si="24"/>
        <v>13.731106725043242</v>
      </c>
      <c r="AP104" s="113">
        <f t="shared" si="25"/>
        <v>-26.859706019517052</v>
      </c>
      <c r="AQ104" s="113">
        <f t="shared" si="26"/>
        <v>26.965243278403907</v>
      </c>
      <c r="AS104" s="113">
        <f t="shared" si="27"/>
        <v>100</v>
      </c>
      <c r="AT104" s="115">
        <f t="shared" si="28"/>
        <v>134.14999399999999</v>
      </c>
      <c r="AV104" s="115"/>
    </row>
    <row r="105" spans="2:48" x14ac:dyDescent="0.35">
      <c r="B105" s="5">
        <v>44835</v>
      </c>
      <c r="C105" s="2">
        <v>134.050003</v>
      </c>
      <c r="E105">
        <f t="shared" si="19"/>
        <v>101</v>
      </c>
      <c r="F105">
        <v>19.050003000000004</v>
      </c>
      <c r="S105" s="113">
        <f t="shared" si="20"/>
        <v>100</v>
      </c>
      <c r="T105" s="115">
        <f t="shared" si="21"/>
        <v>3.8615022354967632</v>
      </c>
      <c r="U105" s="115">
        <f t="shared" si="22"/>
        <v>5.5199729844073762</v>
      </c>
      <c r="AK105" s="113">
        <f t="shared" si="16"/>
        <v>100</v>
      </c>
      <c r="AL105" s="113">
        <f t="shared" si="17"/>
        <v>3.8615022354967632</v>
      </c>
      <c r="AM105" s="113">
        <f t="shared" si="18"/>
        <v>5.5199729844073762</v>
      </c>
      <c r="AN105" s="113">
        <f t="shared" si="23"/>
        <v>-1.658470748910613</v>
      </c>
      <c r="AO105" s="113">
        <f t="shared" si="24"/>
        <v>13.731106725043242</v>
      </c>
      <c r="AP105" s="113">
        <f t="shared" si="25"/>
        <v>-28.570945397871093</v>
      </c>
      <c r="AQ105" s="113">
        <f t="shared" si="26"/>
        <v>25.254003900049867</v>
      </c>
      <c r="AS105" s="113">
        <f t="shared" si="27"/>
        <v>101</v>
      </c>
      <c r="AT105" s="115">
        <f t="shared" si="28"/>
        <v>138.60000600000001</v>
      </c>
      <c r="AV105" s="115"/>
    </row>
    <row r="106" spans="2:48" x14ac:dyDescent="0.35">
      <c r="B106" s="5">
        <v>44866</v>
      </c>
      <c r="C106" s="2">
        <v>141.10000600000001</v>
      </c>
      <c r="E106">
        <f t="shared" si="19"/>
        <v>102</v>
      </c>
      <c r="F106">
        <v>-0.19999699999999621</v>
      </c>
      <c r="S106" s="113">
        <f t="shared" si="20"/>
        <v>101</v>
      </c>
      <c r="T106" s="115">
        <f t="shared" si="21"/>
        <v>-12.388512764503256</v>
      </c>
      <c r="U106" s="115">
        <f t="shared" si="22"/>
        <v>-12.895944054162113</v>
      </c>
      <c r="AK106" s="113">
        <f t="shared" si="16"/>
        <v>101</v>
      </c>
      <c r="AL106" s="113">
        <f t="shared" si="17"/>
        <v>-12.388512764503256</v>
      </c>
      <c r="AM106" s="113">
        <f t="shared" si="18"/>
        <v>-12.895944054162113</v>
      </c>
      <c r="AN106" s="113">
        <f t="shared" si="23"/>
        <v>0.50743128965885731</v>
      </c>
      <c r="AO106" s="113">
        <f t="shared" si="24"/>
        <v>13.731106725043242</v>
      </c>
      <c r="AP106" s="113">
        <f t="shared" si="25"/>
        <v>-26.405043359301622</v>
      </c>
      <c r="AQ106" s="113">
        <f t="shared" si="26"/>
        <v>27.419905938619337</v>
      </c>
      <c r="AS106" s="113">
        <f t="shared" si="27"/>
        <v>102</v>
      </c>
      <c r="AT106" s="115">
        <f t="shared" si="28"/>
        <v>126.800003</v>
      </c>
      <c r="AV106" s="115"/>
    </row>
    <row r="107" spans="2:48" x14ac:dyDescent="0.35">
      <c r="B107" s="5">
        <v>44896</v>
      </c>
      <c r="C107" s="2">
        <v>146.75</v>
      </c>
      <c r="E107">
        <f t="shared" si="19"/>
        <v>103</v>
      </c>
      <c r="F107">
        <v>-1.4000090000000114</v>
      </c>
      <c r="S107" s="113">
        <f t="shared" si="20"/>
        <v>102</v>
      </c>
      <c r="T107" s="115">
        <f t="shared" si="21"/>
        <v>6.661490235496748</v>
      </c>
      <c r="U107" s="115">
        <f t="shared" si="22"/>
        <v>7.8469680523731462</v>
      </c>
      <c r="AK107" s="113">
        <f t="shared" si="16"/>
        <v>102</v>
      </c>
      <c r="AL107" s="113">
        <f t="shared" si="17"/>
        <v>6.661490235496748</v>
      </c>
      <c r="AM107" s="113">
        <f t="shared" si="18"/>
        <v>7.8469680523731462</v>
      </c>
      <c r="AN107" s="113">
        <f t="shared" si="23"/>
        <v>-1.1854778168763982</v>
      </c>
      <c r="AO107" s="113">
        <f t="shared" si="24"/>
        <v>13.731106725043242</v>
      </c>
      <c r="AP107" s="113">
        <f t="shared" si="25"/>
        <v>-28.097952465836876</v>
      </c>
      <c r="AQ107" s="113">
        <f t="shared" si="26"/>
        <v>25.726996832084083</v>
      </c>
      <c r="AS107" s="113">
        <f t="shared" si="27"/>
        <v>103</v>
      </c>
      <c r="AT107" s="115">
        <f t="shared" si="28"/>
        <v>134.050003</v>
      </c>
      <c r="AV107" s="115"/>
    </row>
    <row r="108" spans="2:48" x14ac:dyDescent="0.35">
      <c r="B108" s="5">
        <v>44927</v>
      </c>
      <c r="C108" s="2">
        <v>144.89999399999999</v>
      </c>
      <c r="E108">
        <f t="shared" si="19"/>
        <v>104</v>
      </c>
      <c r="F108">
        <v>-7.5</v>
      </c>
      <c r="S108" s="113">
        <f t="shared" si="20"/>
        <v>103</v>
      </c>
      <c r="T108" s="115">
        <f t="shared" si="21"/>
        <v>6.4614932354967518</v>
      </c>
      <c r="U108" s="115">
        <f t="shared" si="22"/>
        <v>5.7401496474076081</v>
      </c>
      <c r="AK108" s="113">
        <f t="shared" si="16"/>
        <v>103</v>
      </c>
      <c r="AL108" s="113">
        <f t="shared" si="17"/>
        <v>6.4614932354967518</v>
      </c>
      <c r="AM108" s="113">
        <f t="shared" si="18"/>
        <v>5.7401496474076081</v>
      </c>
      <c r="AN108" s="113">
        <f t="shared" si="23"/>
        <v>0.72134358808914367</v>
      </c>
      <c r="AO108" s="113">
        <f t="shared" si="24"/>
        <v>13.731106725043242</v>
      </c>
      <c r="AP108" s="113">
        <f t="shared" si="25"/>
        <v>-26.191131060871335</v>
      </c>
      <c r="AQ108" s="113">
        <f t="shared" si="26"/>
        <v>27.633818237049624</v>
      </c>
      <c r="AS108" s="113">
        <f t="shared" si="27"/>
        <v>104</v>
      </c>
      <c r="AT108" s="115">
        <f t="shared" si="28"/>
        <v>141.10000600000001</v>
      </c>
      <c r="AV108" s="115"/>
    </row>
    <row r="109" spans="2:48" x14ac:dyDescent="0.35">
      <c r="B109" s="5">
        <v>44958</v>
      </c>
      <c r="C109" s="2">
        <v>152.050003</v>
      </c>
      <c r="E109">
        <f t="shared" si="19"/>
        <v>105</v>
      </c>
      <c r="F109">
        <v>9.000015000000019</v>
      </c>
      <c r="S109" s="113">
        <f t="shared" si="20"/>
        <v>104</v>
      </c>
      <c r="T109" s="115">
        <f t="shared" si="21"/>
        <v>5.0614842354967404</v>
      </c>
      <c r="U109" s="115">
        <f t="shared" si="22"/>
        <v>4.5338128960451423</v>
      </c>
      <c r="AK109" s="113">
        <f t="shared" si="16"/>
        <v>104</v>
      </c>
      <c r="AL109" s="113">
        <f t="shared" si="17"/>
        <v>5.0614842354967404</v>
      </c>
      <c r="AM109" s="113">
        <f t="shared" si="18"/>
        <v>4.5338128960451423</v>
      </c>
      <c r="AN109" s="113">
        <f t="shared" si="23"/>
        <v>0.52767133945159816</v>
      </c>
      <c r="AO109" s="113">
        <f t="shared" si="24"/>
        <v>13.731106725043242</v>
      </c>
      <c r="AP109" s="113">
        <f t="shared" si="25"/>
        <v>-26.384803309508882</v>
      </c>
      <c r="AQ109" s="113">
        <f t="shared" si="26"/>
        <v>27.440145988412077</v>
      </c>
      <c r="AS109" s="113">
        <f t="shared" si="27"/>
        <v>105</v>
      </c>
      <c r="AT109" s="115">
        <f t="shared" si="28"/>
        <v>146.75</v>
      </c>
      <c r="AV109" s="115"/>
    </row>
    <row r="110" spans="2:48" x14ac:dyDescent="0.35">
      <c r="B110" s="5">
        <v>44986</v>
      </c>
      <c r="C110" s="2">
        <v>151.050003</v>
      </c>
      <c r="E110">
        <f t="shared" si="19"/>
        <v>106</v>
      </c>
      <c r="F110">
        <v>-8.1500090000000114</v>
      </c>
      <c r="S110" s="113">
        <f t="shared" si="20"/>
        <v>105</v>
      </c>
      <c r="T110" s="115">
        <f t="shared" si="21"/>
        <v>-2.4385157645032596</v>
      </c>
      <c r="U110" s="115">
        <f t="shared" si="22"/>
        <v>-2.8552928993571425</v>
      </c>
      <c r="AK110" s="113">
        <f t="shared" si="16"/>
        <v>105</v>
      </c>
      <c r="AL110" s="113">
        <f t="shared" si="17"/>
        <v>-2.4385157645032596</v>
      </c>
      <c r="AM110" s="113">
        <f t="shared" si="18"/>
        <v>-2.8552928993571425</v>
      </c>
      <c r="AN110" s="113">
        <f t="shared" si="23"/>
        <v>0.4167771348538829</v>
      </c>
      <c r="AO110" s="113">
        <f t="shared" si="24"/>
        <v>13.731106725043242</v>
      </c>
      <c r="AP110" s="113">
        <f t="shared" si="25"/>
        <v>-26.495697514106595</v>
      </c>
      <c r="AQ110" s="113">
        <f t="shared" si="26"/>
        <v>27.329251783814364</v>
      </c>
      <c r="AS110" s="113">
        <f t="shared" si="27"/>
        <v>106</v>
      </c>
      <c r="AT110" s="115">
        <f t="shared" si="28"/>
        <v>144.89999399999999</v>
      </c>
      <c r="AV110" s="115"/>
    </row>
    <row r="111" spans="2:48" x14ac:dyDescent="0.35">
      <c r="B111" s="5">
        <v>45017</v>
      </c>
      <c r="C111" s="2">
        <v>158.949997</v>
      </c>
      <c r="E111">
        <f t="shared" si="19"/>
        <v>107</v>
      </c>
      <c r="F111">
        <v>8.8999939999999924</v>
      </c>
      <c r="S111" s="113">
        <f t="shared" si="20"/>
        <v>106</v>
      </c>
      <c r="T111" s="115">
        <f t="shared" si="21"/>
        <v>6.5614992354967594</v>
      </c>
      <c r="U111" s="115">
        <f t="shared" si="22"/>
        <v>6.823976056011511</v>
      </c>
      <c r="AK111" s="113">
        <f t="shared" si="16"/>
        <v>106</v>
      </c>
      <c r="AL111" s="113">
        <f t="shared" si="17"/>
        <v>6.5614992354967594</v>
      </c>
      <c r="AM111" s="113">
        <f t="shared" si="18"/>
        <v>6.823976056011511</v>
      </c>
      <c r="AN111" s="113">
        <f t="shared" si="23"/>
        <v>-0.26247682051475163</v>
      </c>
      <c r="AO111" s="113">
        <f t="shared" si="24"/>
        <v>13.731106725043242</v>
      </c>
      <c r="AP111" s="113">
        <f t="shared" si="25"/>
        <v>-27.174951469475232</v>
      </c>
      <c r="AQ111" s="113">
        <f t="shared" si="26"/>
        <v>26.649997828445727</v>
      </c>
      <c r="AS111" s="113">
        <f t="shared" si="27"/>
        <v>107</v>
      </c>
      <c r="AT111" s="115">
        <f t="shared" si="28"/>
        <v>152.050003</v>
      </c>
      <c r="AV111" s="115"/>
    </row>
    <row r="112" spans="2:48" x14ac:dyDescent="0.35">
      <c r="B112" s="5">
        <v>45047</v>
      </c>
      <c r="C112" s="2">
        <v>154.89999399999999</v>
      </c>
      <c r="E112">
        <f t="shared" si="19"/>
        <v>108</v>
      </c>
      <c r="F112">
        <v>-11.949996999999996</v>
      </c>
      <c r="S112" s="113">
        <f t="shared" si="20"/>
        <v>107</v>
      </c>
      <c r="T112" s="115">
        <f t="shared" si="21"/>
        <v>-1.588509764503252</v>
      </c>
      <c r="U112" s="115">
        <f t="shared" si="22"/>
        <v>-2.2158133727789431</v>
      </c>
      <c r="AK112" s="113">
        <f t="shared" si="16"/>
        <v>107</v>
      </c>
      <c r="AL112" s="113">
        <f t="shared" si="17"/>
        <v>-1.588509764503252</v>
      </c>
      <c r="AM112" s="113">
        <f t="shared" si="18"/>
        <v>-2.2158133727789431</v>
      </c>
      <c r="AN112" s="113">
        <f t="shared" si="23"/>
        <v>0.62730360827569109</v>
      </c>
      <c r="AO112" s="113">
        <f t="shared" si="24"/>
        <v>13.731106725043242</v>
      </c>
      <c r="AP112" s="113">
        <f t="shared" si="25"/>
        <v>-26.285171040684787</v>
      </c>
      <c r="AQ112" s="113">
        <f t="shared" si="26"/>
        <v>27.539778257236172</v>
      </c>
      <c r="AS112" s="113">
        <f t="shared" si="27"/>
        <v>108</v>
      </c>
      <c r="AT112" s="115">
        <f t="shared" si="28"/>
        <v>151.050003</v>
      </c>
      <c r="AV112" s="115"/>
    </row>
    <row r="113" spans="2:49" x14ac:dyDescent="0.35">
      <c r="B113" s="5">
        <v>45078</v>
      </c>
      <c r="C113" s="2">
        <v>160.300003</v>
      </c>
      <c r="E113">
        <f t="shared" si="19"/>
        <v>109</v>
      </c>
      <c r="F113">
        <v>9.4500120000000152</v>
      </c>
      <c r="S113" s="113">
        <f t="shared" si="20"/>
        <v>108</v>
      </c>
      <c r="T113" s="115">
        <f t="shared" si="21"/>
        <v>7.3114842354967404</v>
      </c>
      <c r="U113" s="115">
        <f t="shared" si="22"/>
        <v>7.5151760000341126</v>
      </c>
      <c r="AK113" s="113">
        <f t="shared" si="16"/>
        <v>108</v>
      </c>
      <c r="AL113" s="113">
        <f t="shared" si="17"/>
        <v>7.3114842354967404</v>
      </c>
      <c r="AM113" s="113">
        <f t="shared" si="18"/>
        <v>7.5151760000341126</v>
      </c>
      <c r="AN113" s="113">
        <f t="shared" si="23"/>
        <v>-0.20369176453737214</v>
      </c>
      <c r="AO113" s="113">
        <f t="shared" si="24"/>
        <v>13.731106725043242</v>
      </c>
      <c r="AP113" s="113">
        <f t="shared" si="25"/>
        <v>-27.116166413497851</v>
      </c>
      <c r="AQ113" s="113">
        <f t="shared" si="26"/>
        <v>26.708782884423108</v>
      </c>
      <c r="AS113" s="113">
        <f t="shared" si="27"/>
        <v>109</v>
      </c>
      <c r="AT113" s="115">
        <f t="shared" si="28"/>
        <v>158.949997</v>
      </c>
      <c r="AV113" s="115"/>
    </row>
    <row r="114" spans="2:49" x14ac:dyDescent="0.35">
      <c r="B114" s="5">
        <v>45108</v>
      </c>
      <c r="C114" s="2">
        <v>177.050003</v>
      </c>
      <c r="E114">
        <f t="shared" si="19"/>
        <v>110</v>
      </c>
      <c r="F114">
        <v>11.349990999999989</v>
      </c>
      <c r="S114" s="113">
        <f t="shared" si="20"/>
        <v>109</v>
      </c>
      <c r="T114" s="115">
        <f t="shared" si="21"/>
        <v>-4.6385127645032558</v>
      </c>
      <c r="U114" s="115">
        <f t="shared" si="22"/>
        <v>-5.329355900961108</v>
      </c>
      <c r="AK114" s="113">
        <f t="shared" si="16"/>
        <v>109</v>
      </c>
      <c r="AL114" s="113">
        <f t="shared" si="17"/>
        <v>-4.6385127645032558</v>
      </c>
      <c r="AM114" s="113">
        <f t="shared" si="18"/>
        <v>-5.329355900961108</v>
      </c>
      <c r="AN114" s="113">
        <f t="shared" si="23"/>
        <v>0.69084313645785222</v>
      </c>
      <c r="AO114" s="113">
        <f t="shared" si="24"/>
        <v>13.731106725043242</v>
      </c>
      <c r="AP114" s="113">
        <f t="shared" si="25"/>
        <v>-26.221631512502626</v>
      </c>
      <c r="AQ114" s="113">
        <f t="shared" si="26"/>
        <v>27.603317785418334</v>
      </c>
      <c r="AS114" s="113">
        <f t="shared" si="27"/>
        <v>110</v>
      </c>
      <c r="AT114" s="115">
        <f t="shared" si="28"/>
        <v>154.89999399999999</v>
      </c>
      <c r="AV114" s="115"/>
    </row>
    <row r="115" spans="2:49" x14ac:dyDescent="0.35">
      <c r="B115" s="5">
        <v>45139</v>
      </c>
      <c r="C115" s="2">
        <v>174.14999399999999</v>
      </c>
      <c r="E115">
        <f t="shared" si="19"/>
        <v>111</v>
      </c>
      <c r="F115">
        <v>-19.650009000000011</v>
      </c>
      <c r="S115" s="113">
        <f t="shared" si="20"/>
        <v>110</v>
      </c>
      <c r="T115" s="115">
        <f t="shared" si="21"/>
        <v>4.8114992354967594</v>
      </c>
      <c r="U115" s="115">
        <f t="shared" si="22"/>
        <v>5.3014077813383231</v>
      </c>
      <c r="AK115" s="113">
        <f t="shared" si="16"/>
        <v>110</v>
      </c>
      <c r="AL115" s="113">
        <f t="shared" si="17"/>
        <v>4.8114992354967594</v>
      </c>
      <c r="AM115" s="113">
        <f t="shared" si="18"/>
        <v>5.3014077813383231</v>
      </c>
      <c r="AN115" s="113">
        <f t="shared" si="23"/>
        <v>-0.48990854584156374</v>
      </c>
      <c r="AO115" s="113">
        <f t="shared" si="24"/>
        <v>13.731106725043242</v>
      </c>
      <c r="AP115" s="113">
        <f t="shared" si="25"/>
        <v>-27.402383194802042</v>
      </c>
      <c r="AQ115" s="113">
        <f t="shared" si="26"/>
        <v>26.422566103118918</v>
      </c>
      <c r="AS115" s="113">
        <f t="shared" si="27"/>
        <v>111</v>
      </c>
      <c r="AT115" s="115">
        <f t="shared" si="28"/>
        <v>160.300003</v>
      </c>
      <c r="AV115" s="115"/>
    </row>
    <row r="116" spans="2:49" x14ac:dyDescent="0.35">
      <c r="B116" s="5">
        <v>45170</v>
      </c>
      <c r="C116" s="2">
        <v>191.85000600000001</v>
      </c>
      <c r="E116">
        <f t="shared" si="19"/>
        <v>112</v>
      </c>
      <c r="F116">
        <v>20.600021000000027</v>
      </c>
      <c r="S116" s="113">
        <f t="shared" si="20"/>
        <v>111</v>
      </c>
      <c r="T116" s="115">
        <f t="shared" si="21"/>
        <v>16.161490235496746</v>
      </c>
      <c r="U116" s="115">
        <f t="shared" si="22"/>
        <v>15.674150859907245</v>
      </c>
      <c r="AK116" s="113">
        <f t="shared" si="16"/>
        <v>111</v>
      </c>
      <c r="AL116" s="113">
        <f t="shared" si="17"/>
        <v>16.161490235496746</v>
      </c>
      <c r="AM116" s="113">
        <f t="shared" si="18"/>
        <v>15.674150859907245</v>
      </c>
      <c r="AN116" s="113">
        <f t="shared" si="23"/>
        <v>0.48733937558950124</v>
      </c>
      <c r="AO116" s="113">
        <f t="shared" si="24"/>
        <v>13.731106725043242</v>
      </c>
      <c r="AP116" s="113">
        <f t="shared" si="25"/>
        <v>-26.425135273370977</v>
      </c>
      <c r="AQ116" s="113">
        <f t="shared" si="26"/>
        <v>27.399814024549983</v>
      </c>
      <c r="AS116" s="113">
        <f t="shared" si="27"/>
        <v>112</v>
      </c>
      <c r="AT116" s="115">
        <f t="shared" si="28"/>
        <v>177.050003</v>
      </c>
      <c r="AV116" s="115"/>
    </row>
    <row r="117" spans="2:49" x14ac:dyDescent="0.35">
      <c r="B117" s="5">
        <v>45200</v>
      </c>
      <c r="C117" s="2">
        <v>186.14999399999999</v>
      </c>
      <c r="E117">
        <f t="shared" si="19"/>
        <v>113</v>
      </c>
      <c r="F117">
        <v>-23.40002400000003</v>
      </c>
      <c r="S117" s="113">
        <f t="shared" si="20"/>
        <v>112</v>
      </c>
      <c r="T117" s="115">
        <f t="shared" si="21"/>
        <v>-3.4885187645032634</v>
      </c>
      <c r="U117" s="115">
        <f t="shared" si="22"/>
        <v>-4.9293871541887082</v>
      </c>
      <c r="AK117" s="113">
        <f t="shared" si="16"/>
        <v>112</v>
      </c>
      <c r="AL117" s="113">
        <f t="shared" si="17"/>
        <v>-3.4885187645032634</v>
      </c>
      <c r="AM117" s="113">
        <f t="shared" si="18"/>
        <v>-4.9293871541887082</v>
      </c>
      <c r="AN117" s="113">
        <f t="shared" si="23"/>
        <v>1.4408683896854448</v>
      </c>
      <c r="AO117" s="113">
        <f t="shared" si="24"/>
        <v>13.731106725043242</v>
      </c>
      <c r="AP117" s="113">
        <f t="shared" si="25"/>
        <v>-25.471606259275035</v>
      </c>
      <c r="AQ117" s="113">
        <f t="shared" si="26"/>
        <v>28.353343038645924</v>
      </c>
      <c r="AS117" s="113">
        <f t="shared" si="27"/>
        <v>113</v>
      </c>
      <c r="AT117" s="115">
        <f t="shared" si="28"/>
        <v>174.14999399999999</v>
      </c>
      <c r="AV117" s="115"/>
    </row>
    <row r="118" spans="2:49" x14ac:dyDescent="0.35">
      <c r="B118" s="5">
        <v>45231</v>
      </c>
      <c r="C118" s="2">
        <v>194.949997</v>
      </c>
      <c r="E118">
        <f t="shared" si="19"/>
        <v>114</v>
      </c>
      <c r="F118">
        <v>14.500015000000019</v>
      </c>
      <c r="S118" s="113">
        <f t="shared" si="20"/>
        <v>113</v>
      </c>
      <c r="T118" s="115">
        <f t="shared" si="21"/>
        <v>17.111502235496761</v>
      </c>
      <c r="U118" s="115">
        <f t="shared" si="22"/>
        <v>17.564643091066785</v>
      </c>
      <c r="AK118" s="113">
        <f t="shared" si="16"/>
        <v>113</v>
      </c>
      <c r="AL118" s="113">
        <f t="shared" si="17"/>
        <v>17.111502235496761</v>
      </c>
      <c r="AM118" s="113">
        <f t="shared" si="18"/>
        <v>17.564643091066785</v>
      </c>
      <c r="AN118" s="113">
        <f t="shared" si="23"/>
        <v>-0.45314085557002315</v>
      </c>
      <c r="AO118" s="113">
        <f t="shared" si="24"/>
        <v>13.731106725043242</v>
      </c>
      <c r="AP118" s="113">
        <f t="shared" si="25"/>
        <v>-27.365615504530503</v>
      </c>
      <c r="AQ118" s="113">
        <f t="shared" si="26"/>
        <v>26.459333793390456</v>
      </c>
      <c r="AS118" s="113">
        <f t="shared" si="27"/>
        <v>114</v>
      </c>
      <c r="AT118" s="115">
        <f t="shared" si="28"/>
        <v>191.85000600000001</v>
      </c>
      <c r="AV118" s="115"/>
    </row>
    <row r="119" spans="2:49" x14ac:dyDescent="0.35">
      <c r="B119" s="5">
        <v>45261</v>
      </c>
      <c r="C119" s="2">
        <v>205.050003</v>
      </c>
      <c r="E119">
        <f t="shared" si="19"/>
        <v>115</v>
      </c>
      <c r="F119">
        <v>1.3000030000000038</v>
      </c>
      <c r="S119" s="113">
        <f t="shared" si="20"/>
        <v>114</v>
      </c>
      <c r="T119" s="115">
        <f t="shared" si="21"/>
        <v>-6.2885217645032672</v>
      </c>
      <c r="U119" s="115">
        <f t="shared" si="22"/>
        <v>-7.9031763146748446</v>
      </c>
      <c r="AK119" s="113">
        <f t="shared" si="16"/>
        <v>114</v>
      </c>
      <c r="AL119" s="113">
        <f t="shared" si="17"/>
        <v>-6.2885217645032672</v>
      </c>
      <c r="AM119" s="113">
        <f t="shared" si="18"/>
        <v>-7.9031763146748446</v>
      </c>
      <c r="AN119" s="113">
        <f t="shared" si="23"/>
        <v>1.6146545501715774</v>
      </c>
      <c r="AO119" s="113">
        <f t="shared" si="24"/>
        <v>13.731106725043242</v>
      </c>
      <c r="AP119" s="113">
        <f t="shared" si="25"/>
        <v>-25.297820098788904</v>
      </c>
      <c r="AQ119" s="113">
        <f t="shared" si="26"/>
        <v>28.527129199132055</v>
      </c>
      <c r="AS119" s="113">
        <f t="shared" si="27"/>
        <v>115</v>
      </c>
      <c r="AT119" s="115">
        <f t="shared" si="28"/>
        <v>186.14999399999999</v>
      </c>
      <c r="AV119" s="115"/>
    </row>
    <row r="120" spans="2:49" x14ac:dyDescent="0.35">
      <c r="B120" s="5">
        <v>45292</v>
      </c>
      <c r="C120" s="2">
        <v>252.25</v>
      </c>
      <c r="E120">
        <f t="shared" si="19"/>
        <v>116</v>
      </c>
      <c r="F120">
        <v>37.099990999999989</v>
      </c>
      <c r="S120" s="113">
        <f t="shared" si="20"/>
        <v>115</v>
      </c>
      <c r="T120" s="115">
        <f t="shared" si="21"/>
        <v>8.2114932354967518</v>
      </c>
      <c r="U120" s="115">
        <f t="shared" si="22"/>
        <v>8.9380038472488383</v>
      </c>
      <c r="AK120" s="113">
        <f t="shared" si="16"/>
        <v>115</v>
      </c>
      <c r="AL120" s="113">
        <f t="shared" si="17"/>
        <v>8.2114932354967518</v>
      </c>
      <c r="AM120" s="113">
        <f t="shared" si="18"/>
        <v>8.9380038472488383</v>
      </c>
      <c r="AN120" s="113">
        <f t="shared" si="23"/>
        <v>-0.72651061175208653</v>
      </c>
      <c r="AO120" s="113">
        <f t="shared" si="24"/>
        <v>13.731106725043242</v>
      </c>
      <c r="AP120" s="113">
        <f t="shared" si="25"/>
        <v>-27.638985260712566</v>
      </c>
      <c r="AQ120" s="113">
        <f t="shared" si="26"/>
        <v>26.185964037208393</v>
      </c>
      <c r="AS120" s="113">
        <f t="shared" si="27"/>
        <v>116</v>
      </c>
      <c r="AT120" s="115">
        <f t="shared" si="28"/>
        <v>194.949997</v>
      </c>
      <c r="AV120" s="115"/>
    </row>
    <row r="121" spans="2:49" x14ac:dyDescent="0.35">
      <c r="B121" s="5">
        <v>45323</v>
      </c>
      <c r="C121" s="2">
        <v>264.60000600000001</v>
      </c>
      <c r="E121">
        <f t="shared" si="19"/>
        <v>117</v>
      </c>
      <c r="F121">
        <v>-34.849990999999989</v>
      </c>
      <c r="S121" s="113">
        <f t="shared" si="20"/>
        <v>116</v>
      </c>
      <c r="T121" s="115">
        <f t="shared" si="21"/>
        <v>9.5114962354967556</v>
      </c>
      <c r="U121" s="115">
        <f t="shared" si="22"/>
        <v>8.6898576455984351</v>
      </c>
      <c r="AK121" s="113">
        <f t="shared" si="16"/>
        <v>116</v>
      </c>
      <c r="AL121" s="113">
        <f t="shared" si="17"/>
        <v>9.5114962354967556</v>
      </c>
      <c r="AM121" s="113">
        <f t="shared" si="18"/>
        <v>8.6898576455984351</v>
      </c>
      <c r="AN121" s="113">
        <f t="shared" si="23"/>
        <v>0.8216385898983205</v>
      </c>
      <c r="AO121" s="113">
        <f t="shared" si="24"/>
        <v>13.731106725043242</v>
      </c>
      <c r="AP121" s="113">
        <f t="shared" si="25"/>
        <v>-26.090836059062159</v>
      </c>
      <c r="AQ121" s="113">
        <f t="shared" si="26"/>
        <v>27.7341132388588</v>
      </c>
      <c r="AS121" s="113">
        <f t="shared" si="27"/>
        <v>117</v>
      </c>
      <c r="AT121" s="115">
        <f t="shared" si="28"/>
        <v>205.050003</v>
      </c>
      <c r="AV121" s="115"/>
    </row>
    <row r="122" spans="2:49" x14ac:dyDescent="0.35">
      <c r="B122" s="5">
        <v>45352</v>
      </c>
      <c r="C122" s="2">
        <v>268.04998799999998</v>
      </c>
      <c r="E122">
        <f t="shared" si="19"/>
        <v>118</v>
      </c>
      <c r="F122">
        <v>-8.9000240000000304</v>
      </c>
      <c r="S122" s="113">
        <f t="shared" si="20"/>
        <v>117</v>
      </c>
      <c r="T122" s="115">
        <f t="shared" si="21"/>
        <v>46.611487235496746</v>
      </c>
      <c r="U122" s="115">
        <f t="shared" si="22"/>
        <v>45.812659834617484</v>
      </c>
      <c r="AK122" s="113">
        <f t="shared" si="16"/>
        <v>117</v>
      </c>
      <c r="AL122" s="113">
        <f t="shared" si="17"/>
        <v>46.611487235496746</v>
      </c>
      <c r="AM122" s="113">
        <f t="shared" si="18"/>
        <v>45.812659834617484</v>
      </c>
      <c r="AN122" s="113">
        <f t="shared" si="23"/>
        <v>0.79882740087926152</v>
      </c>
      <c r="AO122" s="113">
        <f t="shared" si="24"/>
        <v>13.731106725043242</v>
      </c>
      <c r="AP122" s="113">
        <f t="shared" si="25"/>
        <v>-26.113647248081218</v>
      </c>
      <c r="AQ122" s="113">
        <f t="shared" si="26"/>
        <v>27.711302049839741</v>
      </c>
      <c r="AS122" s="113">
        <f t="shared" si="27"/>
        <v>118</v>
      </c>
      <c r="AT122" s="115">
        <f t="shared" si="28"/>
        <v>252.25</v>
      </c>
      <c r="AV122" s="115"/>
    </row>
    <row r="123" spans="2:49" x14ac:dyDescent="0.35">
      <c r="B123" s="5">
        <v>45383</v>
      </c>
      <c r="C123" s="2">
        <v>282.85000600000001</v>
      </c>
      <c r="E123" s="99">
        <f t="shared" si="19"/>
        <v>119</v>
      </c>
      <c r="F123" s="99">
        <v>11.350036000000046</v>
      </c>
      <c r="S123" s="113">
        <f t="shared" si="20"/>
        <v>118</v>
      </c>
      <c r="T123" s="115">
        <f t="shared" si="21"/>
        <v>11.761496235496756</v>
      </c>
      <c r="U123" s="115">
        <f t="shared" si="22"/>
        <v>7.5501029681294796</v>
      </c>
      <c r="AK123" s="113">
        <f t="shared" si="16"/>
        <v>118</v>
      </c>
      <c r="AL123" s="113">
        <f t="shared" si="17"/>
        <v>11.761496235496756</v>
      </c>
      <c r="AM123" s="113">
        <f t="shared" si="18"/>
        <v>7.5501029681294796</v>
      </c>
      <c r="AN123" s="113">
        <f t="shared" si="23"/>
        <v>4.211393267367276</v>
      </c>
      <c r="AO123" s="113">
        <f t="shared" si="24"/>
        <v>13.731106725043242</v>
      </c>
      <c r="AP123" s="113">
        <f t="shared" si="25"/>
        <v>-22.701081381593205</v>
      </c>
      <c r="AQ123" s="113">
        <f t="shared" si="26"/>
        <v>31.123867916327754</v>
      </c>
      <c r="AS123" s="113">
        <f t="shared" si="27"/>
        <v>119</v>
      </c>
      <c r="AT123" s="115">
        <f t="shared" si="28"/>
        <v>264.60000600000001</v>
      </c>
      <c r="AV123" s="115"/>
    </row>
    <row r="124" spans="2:49" ht="15" thickBot="1" x14ac:dyDescent="0.4">
      <c r="B124" s="6">
        <v>45413</v>
      </c>
      <c r="C124" s="61"/>
      <c r="S124" s="113">
        <f t="shared" si="20"/>
        <v>119</v>
      </c>
      <c r="T124" s="115">
        <f t="shared" si="21"/>
        <v>2.8614722354967252</v>
      </c>
      <c r="U124" s="115">
        <f t="shared" si="22"/>
        <v>2.1674183883135547</v>
      </c>
      <c r="AK124" s="113">
        <f t="shared" si="16"/>
        <v>119</v>
      </c>
      <c r="AL124" s="113">
        <f t="shared" si="17"/>
        <v>2.8614722354967252</v>
      </c>
      <c r="AM124" s="113">
        <f t="shared" si="18"/>
        <v>2.1674183883135547</v>
      </c>
      <c r="AN124" s="113">
        <f t="shared" si="23"/>
        <v>0.69405384718317054</v>
      </c>
      <c r="AO124" s="113">
        <f t="shared" si="24"/>
        <v>13.731106725043242</v>
      </c>
      <c r="AP124" s="113">
        <f t="shared" si="25"/>
        <v>-26.218420801777309</v>
      </c>
      <c r="AQ124" s="113">
        <f t="shared" si="26"/>
        <v>27.60652849614365</v>
      </c>
      <c r="AS124" s="113">
        <f t="shared" si="27"/>
        <v>120</v>
      </c>
      <c r="AT124" s="115">
        <f t="shared" si="28"/>
        <v>268.04998799999998</v>
      </c>
      <c r="AV124" s="115"/>
    </row>
    <row r="125" spans="2:49" x14ac:dyDescent="0.35">
      <c r="S125" s="99">
        <f t="shared" si="20"/>
        <v>120</v>
      </c>
      <c r="T125" s="101">
        <f t="shared" si="21"/>
        <v>14.211508235496771</v>
      </c>
      <c r="U125" s="101">
        <f t="shared" si="22"/>
        <v>14.012265248054804</v>
      </c>
      <c r="AK125" s="113">
        <f t="shared" si="16"/>
        <v>120</v>
      </c>
      <c r="AL125" s="113">
        <f t="shared" si="17"/>
        <v>14.211508235496771</v>
      </c>
      <c r="AM125" s="113">
        <f t="shared" si="18"/>
        <v>14.012265248054804</v>
      </c>
      <c r="AN125" s="113">
        <f t="shared" si="23"/>
        <v>0.19924298744196633</v>
      </c>
      <c r="AO125" s="113">
        <f t="shared" si="24"/>
        <v>13.731106725043242</v>
      </c>
      <c r="AP125" s="113">
        <f t="shared" si="25"/>
        <v>-26.713231661518513</v>
      </c>
      <c r="AQ125" s="113">
        <f t="shared" si="26"/>
        <v>27.111717636402446</v>
      </c>
      <c r="AS125" s="99">
        <f t="shared" si="27"/>
        <v>121</v>
      </c>
      <c r="AT125" s="101">
        <f t="shared" si="28"/>
        <v>282.85000600000001</v>
      </c>
      <c r="AV125" s="115"/>
    </row>
    <row r="126" spans="2:49" x14ac:dyDescent="0.35">
      <c r="AK126" s="113">
        <f>AK125+1</f>
        <v>121</v>
      </c>
      <c r="AN126" s="113">
        <f>SUMPRODUCT(AM125,Y5)</f>
        <v>1.2880972145963847</v>
      </c>
      <c r="AO126" s="113">
        <f>Y$15*SQRT(SUMSQ(AB$14:AB14))</f>
        <v>13.731106725043242</v>
      </c>
      <c r="AP126" s="113">
        <f>AN126-_xlfn.NORM.S.INV(1-AO$3/2)*AO126</f>
        <v>-25.624377434364096</v>
      </c>
      <c r="AQ126" s="113">
        <f>AN126+_xlfn.NORM.S.INV(1-AO$3/2)*AO126</f>
        <v>28.200571863556863</v>
      </c>
      <c r="AS126" s="113">
        <f t="shared" si="27"/>
        <v>122</v>
      </c>
      <c r="AT126" s="116">
        <f>AN126+AT125+Y$6</f>
        <v>284.72661297909968</v>
      </c>
      <c r="AW126" s="115"/>
    </row>
    <row r="127" spans="2:49" x14ac:dyDescent="0.35">
      <c r="AK127" s="113">
        <f t="shared" ref="AK127:AK130" si="29">AK126+1</f>
        <v>122</v>
      </c>
      <c r="AN127" s="113">
        <v>0</v>
      </c>
      <c r="AO127" s="113">
        <f>Y$15*SQRT(SUMSQ(AB$14:AB15))</f>
        <v>13.789001787403903</v>
      </c>
      <c r="AP127" s="113">
        <f t="shared" ref="AP127:AP130" si="30">AN127-_xlfn.NORM.S.INV(1-AO$3/2)*AO127</f>
        <v>-27.025946886070074</v>
      </c>
      <c r="AQ127" s="113">
        <f t="shared" ref="AQ127:AQ130" si="31">AN127+_xlfn.NORM.S.INV(1-AO$3/2)*AO127</f>
        <v>27.025946886070074</v>
      </c>
      <c r="AS127" s="113">
        <f t="shared" si="27"/>
        <v>123</v>
      </c>
      <c r="AT127" s="116">
        <f t="shared" ref="AT127:AT130" si="32">AN127+AT126+Y$6</f>
        <v>285.31512274360296</v>
      </c>
    </row>
    <row r="128" spans="2:49" x14ac:dyDescent="0.35">
      <c r="AK128" s="113">
        <f t="shared" si="29"/>
        <v>123</v>
      </c>
      <c r="AN128" s="113">
        <v>0</v>
      </c>
      <c r="AO128" s="113">
        <f>Y$15*SQRT(SUMSQ(AB$14:AB16))</f>
        <v>13.789001787403903</v>
      </c>
      <c r="AP128" s="113">
        <f t="shared" si="30"/>
        <v>-27.025946886070074</v>
      </c>
      <c r="AQ128" s="113">
        <f t="shared" si="31"/>
        <v>27.025946886070074</v>
      </c>
      <c r="AS128" s="113">
        <f t="shared" si="27"/>
        <v>124</v>
      </c>
      <c r="AT128" s="116">
        <f t="shared" si="32"/>
        <v>285.90363250810623</v>
      </c>
      <c r="AW128" s="110"/>
    </row>
    <row r="129" spans="37:46" x14ac:dyDescent="0.35">
      <c r="AK129" s="113">
        <f t="shared" si="29"/>
        <v>124</v>
      </c>
      <c r="AN129" s="113">
        <v>0</v>
      </c>
      <c r="AO129" s="113">
        <f>Y$15*SQRT(SUMSQ(AB$14:AB17))</f>
        <v>13.789001787403903</v>
      </c>
      <c r="AP129" s="113">
        <f t="shared" si="30"/>
        <v>-27.025946886070074</v>
      </c>
      <c r="AQ129" s="113">
        <f t="shared" si="31"/>
        <v>27.025946886070074</v>
      </c>
      <c r="AS129" s="113">
        <f t="shared" si="27"/>
        <v>125</v>
      </c>
      <c r="AT129" s="116">
        <f t="shared" si="32"/>
        <v>286.4921422726095</v>
      </c>
    </row>
    <row r="130" spans="37:46" x14ac:dyDescent="0.35">
      <c r="AK130" s="99">
        <f t="shared" si="29"/>
        <v>125</v>
      </c>
      <c r="AL130" s="99"/>
      <c r="AM130" s="99"/>
      <c r="AN130" s="99">
        <v>0</v>
      </c>
      <c r="AO130" s="99">
        <f>Y$15*SQRT(SUMSQ(AB$14:AB18))</f>
        <v>13.789001787403903</v>
      </c>
      <c r="AP130" s="99">
        <f t="shared" si="30"/>
        <v>-27.025946886070074</v>
      </c>
      <c r="AQ130" s="99">
        <f t="shared" si="31"/>
        <v>27.025946886070074</v>
      </c>
      <c r="AS130" s="99">
        <f t="shared" si="27"/>
        <v>126</v>
      </c>
      <c r="AT130" s="109">
        <f t="shared" si="32"/>
        <v>287.08065203711277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Differencing</vt:lpstr>
      <vt:lpstr>Moving Average</vt:lpstr>
      <vt:lpstr>Naive Bayes</vt:lpstr>
      <vt:lpstr>Exponential Smoothening</vt:lpstr>
      <vt:lpstr>ARIMA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Agarwal</dc:creator>
  <cp:lastModifiedBy>Akash Agarwal</cp:lastModifiedBy>
  <dcterms:created xsi:type="dcterms:W3CDTF">2024-05-15T12:18:11Z</dcterms:created>
  <dcterms:modified xsi:type="dcterms:W3CDTF">2024-05-20T12:35:57Z</dcterms:modified>
</cp:coreProperties>
</file>