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sh Tenguriya\Documents\Akash Database\New Excel Batch\"/>
    </mc:Choice>
  </mc:AlternateContent>
  <bookViews>
    <workbookView xWindow="0" yWindow="0" windowWidth="23040" windowHeight="8784" firstSheet="5" activeTab="8"/>
  </bookViews>
  <sheets>
    <sheet name="SUMIF" sheetId="5" r:id="rId1"/>
    <sheet name="SUMIFS" sheetId="1" r:id="rId2"/>
    <sheet name="IF" sheetId="2" r:id="rId3"/>
    <sheet name="Sheet1" sheetId="6" r:id="rId4"/>
    <sheet name="AND &amp; OR" sheetId="3" r:id="rId5"/>
    <sheet name="IF+Other (Exercise)" sheetId="4" r:id="rId6"/>
    <sheet name="Sheet2" sheetId="7" r:id="rId7"/>
    <sheet name="Example1" sheetId="8" r:id="rId8"/>
    <sheet name="Example 2" sheetId="9" r:id="rId9"/>
    <sheet name="Example 3" sheetId="10" r:id="rId10"/>
    <sheet name="Example 4" sheetId="11" r:id="rId11"/>
  </sheets>
  <externalReferences>
    <externalReference r:id="rId12"/>
  </externalReferences>
  <definedNames>
    <definedName name="_abcd" hidden="1">#REF!</definedName>
    <definedName name="_xlnm._FilterDatabase" localSheetId="8" hidden="1">'Example 2'!$A$1:$F$7</definedName>
    <definedName name="_xlnm._FilterDatabase" localSheetId="0" hidden="1">SUMIF!$B$3:$D$12</definedName>
    <definedName name="_xlnm._FilterDatabase" localSheetId="1" hidden="1">SUMIFS!$B$3:$E$34</definedName>
    <definedName name="Applist">INDEX(([1]INDEX!$B$37:$B$51,[1]INDEX!$C$37:$C$51,[1]INDEX!$D$37:$D$51),,,[1]INDEX!$J$36)</definedName>
    <definedName name="choose_Divison">CHOOSE([1]Choose_NM!$H$6,[1]!data_py[Division],[1]!data_current[Division])</definedName>
    <definedName name="choose_Revenue">CHOOSE([1]Choose_NM!$H$6,[1]!data_py[Revenue],[1]!data_current[Revenue])</definedName>
    <definedName name="_xlnm.Criteria" localSheetId="1">SUMIFS!#REF!</definedName>
    <definedName name="_xlnm.Extract" localSheetId="1">SUMIFS!#REF!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8" l="1"/>
  <c r="M4" i="8"/>
  <c r="M5" i="8"/>
  <c r="M2" i="8"/>
  <c r="L3" i="8"/>
  <c r="L4" i="8"/>
  <c r="L5" i="8"/>
  <c r="L2" i="8"/>
  <c r="K3" i="8"/>
  <c r="K4" i="8"/>
  <c r="K5" i="8"/>
  <c r="K2" i="8"/>
  <c r="I3" i="8" l="1"/>
  <c r="I4" i="8"/>
  <c r="I5" i="8"/>
  <c r="I2" i="8"/>
  <c r="F46" i="9"/>
  <c r="F2" i="9"/>
  <c r="A40" i="9"/>
  <c r="A32" i="9"/>
  <c r="F3" i="9"/>
  <c r="F4" i="9"/>
  <c r="F6" i="9"/>
  <c r="F7" i="9"/>
  <c r="H3" i="8"/>
  <c r="H4" i="8"/>
  <c r="H5" i="8"/>
  <c r="H2" i="8"/>
  <c r="F5" i="4"/>
  <c r="D5" i="3"/>
  <c r="J6" i="3"/>
  <c r="J7" i="3"/>
  <c r="J8" i="3"/>
  <c r="J9" i="3"/>
  <c r="J10" i="3"/>
  <c r="J5" i="3"/>
  <c r="E6" i="3"/>
  <c r="E7" i="3"/>
  <c r="E8" i="3"/>
  <c r="E9" i="3"/>
  <c r="E10" i="3"/>
  <c r="E5" i="3"/>
  <c r="D6" i="3"/>
  <c r="D7" i="3"/>
  <c r="D8" i="3"/>
  <c r="D9" i="3"/>
  <c r="D10" i="3"/>
  <c r="I9" i="2"/>
  <c r="J9" i="2"/>
  <c r="K9" i="2"/>
  <c r="L9" i="2"/>
  <c r="M9" i="2"/>
  <c r="N9" i="2"/>
  <c r="O9" i="2"/>
  <c r="P9" i="2"/>
  <c r="Q9" i="2"/>
  <c r="R9" i="2"/>
  <c r="S9" i="2"/>
  <c r="T9" i="2"/>
  <c r="U9" i="2"/>
  <c r="H9" i="2"/>
  <c r="I6" i="2"/>
  <c r="J6" i="2"/>
  <c r="K6" i="2"/>
  <c r="L6" i="2"/>
  <c r="M6" i="2"/>
  <c r="N6" i="2"/>
  <c r="O6" i="2"/>
  <c r="P6" i="2"/>
  <c r="Q6" i="2"/>
  <c r="R6" i="2"/>
  <c r="S6" i="2"/>
  <c r="T6" i="2"/>
  <c r="U6" i="2"/>
  <c r="H6" i="2"/>
  <c r="F6" i="4" l="1"/>
  <c r="F7" i="4"/>
  <c r="F8" i="4"/>
  <c r="F9" i="4"/>
  <c r="F10" i="4"/>
  <c r="F11" i="4"/>
  <c r="F12" i="4"/>
  <c r="E15" i="3"/>
  <c r="K16" i="3"/>
  <c r="K17" i="3"/>
  <c r="K18" i="3"/>
  <c r="K19" i="3"/>
  <c r="K20" i="3"/>
  <c r="K15" i="3"/>
  <c r="E16" i="3"/>
  <c r="E17" i="3"/>
  <c r="E18" i="3"/>
  <c r="E19" i="3"/>
  <c r="E20" i="3"/>
  <c r="D16" i="3"/>
  <c r="D17" i="3"/>
  <c r="D18" i="3"/>
  <c r="D19" i="3"/>
  <c r="D20" i="3"/>
  <c r="D15" i="3"/>
  <c r="Y8" i="2" l="1"/>
  <c r="K8" i="1"/>
  <c r="K20" i="1"/>
  <c r="K6" i="1"/>
  <c r="K7" i="1"/>
  <c r="L4" i="4" l="1"/>
  <c r="B15" i="6"/>
  <c r="B24" i="6" a="1"/>
  <c r="B24" i="6" s="1"/>
  <c r="B5" i="6"/>
  <c r="K19" i="1"/>
  <c r="L5" i="1"/>
  <c r="K11" i="5"/>
  <c r="G5" i="5"/>
  <c r="G9" i="5"/>
  <c r="J16" i="3"/>
  <c r="J17" i="3"/>
  <c r="J18" i="3"/>
  <c r="J19" i="3"/>
  <c r="J20" i="3"/>
  <c r="J15" i="3"/>
  <c r="Y26" i="2" a="1"/>
  <c r="Y26" i="2" s="1"/>
  <c r="Y17" i="2"/>
  <c r="Y7" i="2"/>
  <c r="H11" i="5"/>
  <c r="H10" i="5"/>
  <c r="I6" i="5"/>
  <c r="H6" i="5"/>
  <c r="J33" i="5"/>
  <c r="G27" i="5"/>
  <c r="G6" i="5"/>
  <c r="G11" i="5"/>
  <c r="G10" i="5"/>
  <c r="H5" i="5"/>
  <c r="Q22" i="1" l="1"/>
  <c r="G26" i="5"/>
  <c r="G22" i="5"/>
  <c r="H26" i="5"/>
  <c r="H9" i="5"/>
  <c r="H22" i="5"/>
  <c r="E13" i="4" l="1"/>
  <c r="W10" i="4"/>
  <c r="X10" i="4" s="1"/>
  <c r="W9" i="4"/>
  <c r="X9" i="4" s="1"/>
  <c r="W8" i="4"/>
  <c r="X8" i="4" s="1"/>
  <c r="W7" i="4"/>
  <c r="X7" i="4" s="1"/>
  <c r="W6" i="4"/>
  <c r="X6" i="4" s="1"/>
  <c r="L8" i="3"/>
  <c r="L7" i="1"/>
  <c r="F10" i="2"/>
  <c r="F6" i="2"/>
  <c r="F5" i="2"/>
  <c r="L5" i="3"/>
  <c r="L9" i="3"/>
  <c r="L19" i="1"/>
  <c r="L7" i="3"/>
  <c r="L6" i="3"/>
  <c r="L8" i="1"/>
  <c r="F7" i="2"/>
  <c r="L6" i="1"/>
  <c r="L10" i="3"/>
  <c r="F8" i="2"/>
  <c r="L13" i="1"/>
  <c r="F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<sst xmlns="http://schemas.openxmlformats.org/spreadsheetml/2006/main" count="480" uniqueCount="217">
  <si>
    <t>SUMIFS, COUNTIFS - SUM &amp; COUNT based on Criteria</t>
  </si>
  <si>
    <t>Year</t>
  </si>
  <si>
    <t>Division</t>
  </si>
  <si>
    <t>Region</t>
  </si>
  <si>
    <t>Revenue</t>
  </si>
  <si>
    <t>Find total Revenue for the below criteria:</t>
  </si>
  <si>
    <t>Current</t>
  </si>
  <si>
    <t>Utility</t>
  </si>
  <si>
    <t>North America</t>
  </si>
  <si>
    <t>South America</t>
  </si>
  <si>
    <t>Cri. 1</t>
  </si>
  <si>
    <t>Cri. 2</t>
  </si>
  <si>
    <t>Cri. 3</t>
  </si>
  <si>
    <t>Result</t>
  </si>
  <si>
    <t>Formula</t>
  </si>
  <si>
    <t>Asia</t>
  </si>
  <si>
    <t>Game</t>
  </si>
  <si>
    <t>Europe</t>
  </si>
  <si>
    <t>Australia</t>
  </si>
  <si>
    <t>Productivity</t>
  </si>
  <si>
    <t>How many Regions sold Game Apps above 50000 in PY?</t>
  </si>
  <si>
    <t>PY</t>
  </si>
  <si>
    <t>&gt;50000</t>
  </si>
  <si>
    <t>What about OR criteria?</t>
  </si>
  <si>
    <t>Find total revenue for the below:</t>
  </si>
  <si>
    <t>IF function</t>
  </si>
  <si>
    <t>&gt;=90</t>
  </si>
  <si>
    <t>A+</t>
  </si>
  <si>
    <t>&gt;=70</t>
  </si>
  <si>
    <t>B</t>
  </si>
  <si>
    <t>&gt;=50</t>
  </si>
  <si>
    <t>C</t>
  </si>
  <si>
    <t>&lt;50</t>
  </si>
  <si>
    <t>D</t>
  </si>
  <si>
    <t>Name</t>
  </si>
  <si>
    <t>A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</si>
  <si>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</si>
  <si>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</si>
  <si>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</si>
  <si>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</si>
  <si>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</si>
  <si>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</si>
  <si>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</si>
  <si>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</si>
  <si>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</si>
  <si>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</si>
  <si>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&gt;=45</t>
  </si>
  <si>
    <t>Score</t>
  </si>
  <si>
    <t>&lt;45</t>
  </si>
  <si>
    <t>IF</t>
  </si>
  <si>
    <t>IFS</t>
  </si>
  <si>
    <t xml:space="preserve">AND </t>
  </si>
  <si>
    <t>OR</t>
  </si>
  <si>
    <r>
      <rPr>
        <b/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Formula</t>
    </r>
  </si>
  <si>
    <t>Red</t>
  </si>
  <si>
    <r>
      <rPr>
        <b/>
        <sz val="11"/>
        <color rgb="FFFF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Formula</t>
    </r>
  </si>
  <si>
    <t>Case 1</t>
  </si>
  <si>
    <t>Case 2</t>
  </si>
  <si>
    <t>Small</t>
  </si>
  <si>
    <t>Math</t>
  </si>
  <si>
    <t>Aadhar</t>
  </si>
  <si>
    <t>Color</t>
  </si>
  <si>
    <t>Size</t>
  </si>
  <si>
    <t>Flag</t>
  </si>
  <si>
    <t>Eco</t>
  </si>
  <si>
    <t>Pan Card</t>
  </si>
  <si>
    <t>Mgt</t>
  </si>
  <si>
    <t>Ration Card</t>
  </si>
  <si>
    <t>Green</t>
  </si>
  <si>
    <t>Large</t>
  </si>
  <si>
    <t>A/c</t>
  </si>
  <si>
    <t>Elec. Bill</t>
  </si>
  <si>
    <t>Medium</t>
  </si>
  <si>
    <t>Pass port</t>
  </si>
  <si>
    <t>Blue</t>
  </si>
  <si>
    <t>IF with AND Formula</t>
  </si>
  <si>
    <t>AND</t>
  </si>
  <si>
    <t>All conditions must be true = true</t>
  </si>
  <si>
    <t>If any one condition is false = false</t>
  </si>
  <si>
    <t>Any of one condition is true = true</t>
  </si>
  <si>
    <t>IF with OR Formula</t>
  </si>
  <si>
    <t>IF all conditions are true  = true</t>
  </si>
  <si>
    <t>If all conditions are false = False</t>
  </si>
  <si>
    <t>IF FUNCTION + SUM FUNCTION</t>
  </si>
  <si>
    <t>Invoice #</t>
  </si>
  <si>
    <t># of Qty.</t>
  </si>
  <si>
    <t>Due Amount</t>
  </si>
  <si>
    <t>Immediate Payment</t>
  </si>
  <si>
    <t>Wait</t>
  </si>
  <si>
    <t>&lt;150000</t>
  </si>
  <si>
    <t>To. No.</t>
  </si>
  <si>
    <t>To. Date</t>
  </si>
  <si>
    <t>P.D.D.</t>
  </si>
  <si>
    <t>Remark</t>
  </si>
  <si>
    <t>&gt;=40000</t>
  </si>
  <si>
    <t>*America</t>
  </si>
  <si>
    <t>Nested IF</t>
  </si>
  <si>
    <t>credit 30 days</t>
  </si>
  <si>
    <t>Follow up</t>
  </si>
  <si>
    <t>Collect Payment</t>
  </si>
  <si>
    <t>Item</t>
  </si>
  <si>
    <t>Sales</t>
  </si>
  <si>
    <t>Grapes</t>
  </si>
  <si>
    <t>North</t>
  </si>
  <si>
    <t>Apples</t>
  </si>
  <si>
    <t>South</t>
  </si>
  <si>
    <t>West</t>
  </si>
  <si>
    <t>Lemons</t>
  </si>
  <si>
    <t>East</t>
  </si>
  <si>
    <t>Total Sales</t>
  </si>
  <si>
    <t>SUMIF - Best way to sum numbers with condition</t>
  </si>
  <si>
    <t>Sales Value</t>
  </si>
  <si>
    <t>&gt;150</t>
  </si>
  <si>
    <t>Delivery</t>
  </si>
  <si>
    <t>Delivery Before</t>
  </si>
  <si>
    <t>Date Range</t>
  </si>
  <si>
    <t>&lt;10-Sep-20</t>
  </si>
  <si>
    <t>&gt;03-09-2020</t>
  </si>
  <si>
    <t>&lt;11-09-2020</t>
  </si>
  <si>
    <t>SUMIFS</t>
  </si>
  <si>
    <t>Notes</t>
  </si>
  <si>
    <t>IF Statement can give output of  one result of two conditions.</t>
  </si>
  <si>
    <t xml:space="preserve">IF function has three arguments, </t>
  </si>
  <si>
    <t>1) Logical Test</t>
  </si>
  <si>
    <t>2) Value if True</t>
  </si>
  <si>
    <t>3) Value if False</t>
  </si>
  <si>
    <t>Output value can be text, number</t>
  </si>
  <si>
    <t>Age</t>
  </si>
  <si>
    <t>Range</t>
  </si>
  <si>
    <t>Child</t>
  </si>
  <si>
    <t>Adult</t>
  </si>
  <si>
    <t>Fail</t>
  </si>
  <si>
    <t>Pass</t>
  </si>
  <si>
    <t>Due Date</t>
  </si>
  <si>
    <t>Today</t>
  </si>
  <si>
    <t>Pending Amount</t>
  </si>
  <si>
    <t>&gt;=130000</t>
  </si>
  <si>
    <t>The salesperson's sales must be greater than or equal to their quota.</t>
  </si>
  <si>
    <t>The salesperson must be operating in either the North or East regions.</t>
  </si>
  <si>
    <t>Qota</t>
  </si>
  <si>
    <t>IF(AND(G8&gt;=H8,OR(F8="North",F8="East")),"Yes","No")</t>
  </si>
  <si>
    <t>Employee</t>
  </si>
  <si>
    <t>Department</t>
  </si>
  <si>
    <t>Q1</t>
  </si>
  <si>
    <t>Q2</t>
  </si>
  <si>
    <t>Q3</t>
  </si>
  <si>
    <t>Q4</t>
  </si>
  <si>
    <t>Years of Service</t>
  </si>
  <si>
    <t>Bonus Eligible</t>
  </si>
  <si>
    <t>John</t>
  </si>
  <si>
    <t>HR</t>
  </si>
  <si>
    <t>Emma</t>
  </si>
  <si>
    <t>IT</t>
  </si>
  <si>
    <t>Lucas</t>
  </si>
  <si>
    <t>Olivia</t>
  </si>
  <si>
    <t>You want to create a formula to determine if an employee is eligible for a bonus based on the following conditions:</t>
  </si>
  <si>
    <t>1. The average quarterly performance score must be at least 75.</t>
  </si>
  <si>
    <t>2. The employee must have at least 3 years of service.</t>
  </si>
  <si>
    <t>3. Employees in the IT department are eligible for a bonus if their average score is at least 70, regardless of years of service.</t>
  </si>
  <si>
    <t>Solution</t>
  </si>
  <si>
    <r>
      <t xml:space="preserve">To solve this, you can use a combination of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AVERAGE</t>
    </r>
    <r>
      <rPr>
        <sz val="11"/>
        <color theme="1"/>
        <rFont val="Calibri"/>
        <family val="2"/>
        <scheme val="minor"/>
      </rPr>
      <t xml:space="preserve"> functions. Here’s how you can set it up:</t>
    </r>
  </si>
  <si>
    <r>
      <t xml:space="preserve">1. In the </t>
    </r>
    <r>
      <rPr>
        <sz val="10"/>
        <color theme="1"/>
        <rFont val="Arial Unicode MS"/>
      </rPr>
      <t>Bonus Eligible</t>
    </r>
    <r>
      <rPr>
        <sz val="11"/>
        <color theme="1"/>
        <rFont val="Calibri"/>
        <family val="2"/>
        <scheme val="minor"/>
      </rPr>
      <t xml:space="preserve"> column, you can use the following formula:</t>
    </r>
  </si>
  <si>
    <t>IF(OR(AND(AVERAGE(Q1:Q4)&gt;=75, Years_of_Service&gt;=3), AND(Department="IT", AVERAGE(Q1:Q4)&gt;=70)), "Yes", "No")</t>
  </si>
  <si>
    <t>Breakdown of the Formula:</t>
  </si>
  <si>
    <r>
      <t>AVERAGE(Q1:Q4)</t>
    </r>
    <r>
      <rPr>
        <sz val="11"/>
        <color theme="1"/>
        <rFont val="Calibri"/>
        <family val="2"/>
        <scheme val="minor"/>
      </rPr>
      <t>: Calculates the average of the quarterly performance scores.</t>
    </r>
  </si>
  <si>
    <r>
      <t>AND(AVERAGE(Q1:Q4)&gt;=75, Years_of_Service&gt;=3)</t>
    </r>
    <r>
      <rPr>
        <sz val="11"/>
        <color theme="1"/>
        <rFont val="Calibri"/>
        <family val="2"/>
        <scheme val="minor"/>
      </rPr>
      <t>: Checks if the average performance score is at least 75 and if the employee has at least 3 years of service.</t>
    </r>
  </si>
  <si>
    <r>
      <t>AND(Department="IT", AVERAGE(Q1:Q4)&gt;=70)</t>
    </r>
    <r>
      <rPr>
        <sz val="11"/>
        <color theme="1"/>
        <rFont val="Calibri"/>
        <family val="2"/>
        <scheme val="minor"/>
      </rPr>
      <t>: Checks if the employee is in the IT department and if their average performance score is at least 70.</t>
    </r>
  </si>
  <si>
    <r>
      <t>OR(condition1, condition2)</t>
    </r>
    <r>
      <rPr>
        <sz val="11"/>
        <color theme="1"/>
        <rFont val="Calibri"/>
        <family val="2"/>
        <scheme val="minor"/>
      </rPr>
      <t>: Combines the two conditions:</t>
    </r>
  </si>
  <si>
    <t>If either condition is true, the result is "Yes".</t>
  </si>
  <si>
    <t>If neither condition is true, the result is "No"</t>
  </si>
  <si>
    <t>Monthly Hours</t>
  </si>
  <si>
    <t>Task Completion %</t>
  </si>
  <si>
    <t>Alice</t>
  </si>
  <si>
    <t>Yes</t>
  </si>
  <si>
    <t>Bob</t>
  </si>
  <si>
    <t>Carol</t>
  </si>
  <si>
    <t>No</t>
  </si>
  <si>
    <t>Dave</t>
  </si>
  <si>
    <t>Marketing</t>
  </si>
  <si>
    <t>Eve</t>
  </si>
  <si>
    <t>Frank</t>
  </si>
  <si>
    <t>We want to perform the following tasks using a combination of functions like IF, AND, OR, AVERAGE, and SUM:</t>
  </si>
  <si>
    <r>
      <t>1. Determine if an employee qualifies for a special project based on hours and task completion.</t>
    </r>
    <r>
      <rPr>
        <sz val="11"/>
        <color theme="1"/>
        <rFont val="Calibri"/>
        <family val="2"/>
        <scheme val="minor"/>
      </rPr>
      <t xml:space="preserve"> An employee qualifies if they have more than 160 hours or their task completion is 85% or higher.</t>
    </r>
  </si>
  <si>
    <t>2. Calculate the average hours for employees in the IT department.</t>
  </si>
  <si>
    <t>3. Calculate the total hours worked by employees eligible for a bonus.</t>
  </si>
  <si>
    <t>4. Create a summary that shows the average task completion percentage for each department.</t>
  </si>
  <si>
    <t>Soln</t>
  </si>
  <si>
    <t>1. Determine if an employee qualifies for a special project</t>
  </si>
  <si>
    <t>We'll use the IF and OR functions for this:</t>
  </si>
  <si>
    <t>IF(OR(C2&gt;160, D2&gt;=0.85), "Yes", "No")</t>
  </si>
  <si>
    <t>This formula checks if an employee has worked more than 160 hours or has a task completion percentage of 85% or higher.</t>
  </si>
  <si>
    <t>2. Calculate the average hours for employees in the IT department</t>
  </si>
  <si>
    <t>We'll use the AVERAGEIF function for this:</t>
  </si>
  <si>
    <t>AVERAGEIF(B:B, "IT", C:C)</t>
  </si>
  <si>
    <t>3. Calculate the total hours worked by employees eligible for a bonus</t>
  </si>
  <si>
    <t>We'll use the SUMIF function for this:</t>
  </si>
  <si>
    <t>SUMIF(E:E, "Yes", C:C)</t>
  </si>
  <si>
    <t>This formula sums the hours worked by employees who are eligible for a bonus.</t>
  </si>
  <si>
    <t>4. Create a summary that shows the average task completion percentage for each department</t>
  </si>
  <si>
    <t>We'll use the AVERAGEIF function again, but this time for each department:</t>
  </si>
  <si>
    <t>=AVERAGEIF(B:B, "HR", D:D)       // For HR</t>
  </si>
  <si>
    <t>=AVERAGEIF(B:B, "IT", D:D)       // For IT</t>
  </si>
  <si>
    <t>=AVERAGEIF(B:B, "Sales", D:D)    // For Sales</t>
  </si>
  <si>
    <t>=AVERAGEIF(B:B, "Marketing", D:D) // For Marketing</t>
  </si>
  <si>
    <t>Special Project Eligible</t>
  </si>
  <si>
    <r>
      <t>1. Determine if an employee qualifies for a performance bonus based on hours, task completion, and overtime.</t>
    </r>
    <r>
      <rPr>
        <sz val="11"/>
        <color theme="1"/>
        <rFont val="Calibri"/>
        <family val="2"/>
        <scheme val="minor"/>
      </rPr>
      <t xml:space="preserve"> An employee qualifies if they have more than 160 hours or their task completion is 90% or higher and they have more than 10 overtime hours.</t>
    </r>
  </si>
  <si>
    <t>2. Calculate the average monthly hours for each project phase.</t>
  </si>
  <si>
    <t>3. Calculate the total overtime hours worked by employees in the IT department.</t>
  </si>
  <si>
    <t>4. Create a summary that shows the total number of employees in each department</t>
  </si>
  <si>
    <t>Project Phase</t>
  </si>
  <si>
    <t>Overtime Hours</t>
  </si>
  <si>
    <t>Phase 1</t>
  </si>
  <si>
    <t>Phase 2</t>
  </si>
  <si>
    <t>Phase 3</t>
  </si>
  <si>
    <t>1st</t>
  </si>
  <si>
    <t>2nd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</si>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</sst>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m/yy\ hh:mm"/>
    <numFmt numFmtId="165" formatCode="_ &quot;₹&quot;\ * #,##0_ ;_ &quot;₹&quot;\ * \-#,##0_ ;_ &quot;₹&quot;\ * &quot;-&quot;??_ ;_ @_ "/>
    <numFmt numFmtId="166" formatCode="[$-409]d/mmm/yy;@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" fontId="0" fillId="0" borderId="0" xfId="0" applyNumberForma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8" xfId="0" applyBorder="1" applyAlignment="1">
      <alignment vertical="center"/>
    </xf>
    <xf numFmtId="3" fontId="2" fillId="6" borderId="2" xfId="0" applyNumberFormat="1" applyFont="1" applyFill="1" applyBorder="1" applyAlignment="1">
      <alignment vertical="center"/>
    </xf>
    <xf numFmtId="0" fontId="0" fillId="5" borderId="7" xfId="0" applyFill="1" applyBorder="1" applyAlignment="1">
      <alignment vertical="center"/>
    </xf>
    <xf numFmtId="3" fontId="0" fillId="5" borderId="6" xfId="0" applyNumberFormat="1" applyFill="1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6" xfId="0" applyNumberFormat="1" applyBorder="1" applyAlignment="1">
      <alignment vertical="center"/>
    </xf>
    <xf numFmtId="0" fontId="0" fillId="5" borderId="4" xfId="0" applyFill="1" applyBorder="1" applyAlignment="1">
      <alignment vertical="center"/>
    </xf>
    <xf numFmtId="3" fontId="0" fillId="5" borderId="3" xfId="0" applyNumberFormat="1" applyFill="1" applyBorder="1" applyAlignment="1">
      <alignment vertical="center"/>
    </xf>
    <xf numFmtId="0" fontId="2" fillId="0" borderId="0" xfId="0" applyFont="1"/>
    <xf numFmtId="20" fontId="0" fillId="0" borderId="0" xfId="0" applyNumberFormat="1" applyAlignment="1">
      <alignment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20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vertical="center"/>
    </xf>
    <xf numFmtId="3" fontId="2" fillId="6" borderId="3" xfId="0" applyNumberFormat="1" applyFont="1" applyFill="1" applyBorder="1" applyAlignment="1">
      <alignment vertical="center"/>
    </xf>
    <xf numFmtId="0" fontId="0" fillId="0" borderId="0" xfId="0" applyAlignment="1" applyProtection="1">
      <alignment vertical="center"/>
      <protection locked="0"/>
    </xf>
    <xf numFmtId="165" fontId="0" fillId="0" borderId="0" xfId="0" applyNumberFormat="1" applyAlignment="1">
      <alignment vertical="center"/>
    </xf>
    <xf numFmtId="165" fontId="0" fillId="7" borderId="3" xfId="0" applyNumberForma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0" fillId="0" borderId="5" xfId="0" applyBorder="1"/>
    <xf numFmtId="165" fontId="0" fillId="0" borderId="3" xfId="0" applyNumberFormat="1" applyBorder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166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5" fontId="2" fillId="0" borderId="6" xfId="0" applyNumberFormat="1" applyFont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15" fontId="2" fillId="0" borderId="3" xfId="0" applyNumberFormat="1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65" fontId="0" fillId="0" borderId="0" xfId="0" applyNumberFormat="1"/>
    <xf numFmtId="3" fontId="0" fillId="0" borderId="0" xfId="0" applyNumberFormat="1" applyAlignment="1">
      <alignment vertical="center"/>
    </xf>
    <xf numFmtId="0" fontId="0" fillId="3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0" xfId="0" applyFill="1"/>
    <xf numFmtId="1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8" borderId="3" xfId="0" applyFont="1" applyFill="1" applyBorder="1"/>
    <xf numFmtId="1" fontId="13" fillId="7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9" fontId="0" fillId="0" borderId="5" xfId="0" applyNumberForma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Fill="1"/>
    <xf numFmtId="9" fontId="0" fillId="3" borderId="0" xfId="1" applyFont="1" applyFill="1"/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9819</xdr:colOff>
      <xdr:row>1</xdr:row>
      <xdr:rowOff>68736</xdr:rowOff>
    </xdr:from>
    <xdr:to>
      <xdr:col>24</xdr:col>
      <xdr:colOff>189759</xdr:colOff>
      <xdr:row>8</xdr:row>
      <xdr:rowOff>228274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DCFDE8-AA98-5B77-ED6E-3DD0FFCC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4432" y="284767"/>
          <a:ext cx="7485714" cy="18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3328841</xdr:colOff>
      <xdr:row>14</xdr:row>
      <xdr:rowOff>108016</xdr:rowOff>
    </xdr:from>
    <xdr:to>
      <xdr:col>24</xdr:col>
      <xdr:colOff>140958</xdr:colOff>
      <xdr:row>20</xdr:row>
      <xdr:rowOff>198166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A74C02-6661-9A93-5EDC-EE989DE68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05155" y="3456495"/>
          <a:ext cx="7476190" cy="15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127660</xdr:colOff>
      <xdr:row>9</xdr:row>
      <xdr:rowOff>9820</xdr:rowOff>
    </xdr:from>
    <xdr:to>
      <xdr:col>24</xdr:col>
      <xdr:colOff>574267</xdr:colOff>
      <xdr:row>14</xdr:row>
      <xdr:rowOff>115705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FCD802-305F-1BBF-F9DA-9AC3EEB1F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62273" y="2130851"/>
          <a:ext cx="7752381" cy="1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484188</xdr:colOff>
      <xdr:row>10</xdr:row>
      <xdr:rowOff>79367</xdr:rowOff>
    </xdr:from>
    <xdr:to>
      <xdr:col>36</xdr:col>
      <xdr:colOff>315913</xdr:colOff>
      <xdr:row>18</xdr:row>
      <xdr:rowOff>76192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7B33C55F-8CD5-CB49-4822-1B36DFF08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63938" y="3040055"/>
          <a:ext cx="5943600" cy="1711325"/>
        </a:xfrm>
        <a:prstGeom prst="rect">
          <a:avLst/>
        </a:prstGeom>
      </xdr:spPr>
    </xdr:pic>
    <xdr:clientData/>
  </xdr:twoCellAnchor>
  <xdr:twoCellAnchor editAs="oneCell">
    <xdr:from>
      <xdr:col>26</xdr:col>
      <xdr:colOff>261937</xdr:colOff>
      <xdr:row>19</xdr:row>
      <xdr:rowOff>95250</xdr:rowOff>
    </xdr:from>
    <xdr:to>
      <xdr:col>36</xdr:col>
      <xdr:colOff>93662</xdr:colOff>
      <xdr:row>33</xdr:row>
      <xdr:rowOff>78105</xdr:rowOff>
    </xdr:to>
    <xdr:pic>
      <xdr:nvPicPr>
        <xdr:cNvPr id="3" name="Picture 2" descr="Text&#10;&#10;Description automatically generated with medium confidence">
          <a:extLst>
            <a:ext uri="{FF2B5EF4-FFF2-40B4-BE49-F238E27FC236}">
              <a16:creationId xmlns:a16="http://schemas.microsoft.com/office/drawing/2014/main" id="{10F750EF-39A3-03ED-F6EF-96F9A2B5D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1687" y="4770438"/>
          <a:ext cx="5943600" cy="2649855"/>
        </a:xfrm>
        <a:prstGeom prst="rect">
          <a:avLst/>
        </a:prstGeom>
      </xdr:spPr>
    </xdr:pic>
    <xdr:clientData/>
  </xdr:twoCellAnchor>
  <xdr:twoCellAnchor editAs="oneCell">
    <xdr:from>
      <xdr:col>26</xdr:col>
      <xdr:colOff>349250</xdr:colOff>
      <xdr:row>0</xdr:row>
      <xdr:rowOff>127001</xdr:rowOff>
    </xdr:from>
    <xdr:to>
      <xdr:col>36</xdr:col>
      <xdr:colOff>180975</xdr:colOff>
      <xdr:row>11</xdr:row>
      <xdr:rowOff>1588</xdr:rowOff>
    </xdr:to>
    <xdr:pic>
      <xdr:nvPicPr>
        <xdr:cNvPr id="4" name="Picture 3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F67BD129-C88E-FBFC-9E87-FF5DD5F0F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29000" y="127001"/>
          <a:ext cx="5943600" cy="3019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13</xdr:col>
      <xdr:colOff>428625</xdr:colOff>
      <xdr:row>15</xdr:row>
      <xdr:rowOff>124439</xdr:rowOff>
    </xdr:to>
    <xdr:pic>
      <xdr:nvPicPr>
        <xdr:cNvPr id="2" name="Picture 1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BAAF543E-44A5-4EE8-906A-8177EB56E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0"/>
          <a:ext cx="5857875" cy="2981939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16</xdr:row>
      <xdr:rowOff>9525</xdr:rowOff>
    </xdr:from>
    <xdr:to>
      <xdr:col>13</xdr:col>
      <xdr:colOff>329826</xdr:colOff>
      <xdr:row>25</xdr:row>
      <xdr:rowOff>6350</xdr:rowOff>
    </xdr:to>
    <xdr:pic>
      <xdr:nvPicPr>
        <xdr:cNvPr id="3" name="Picture 2" descr="Text&#10;&#10;Description automatically generated">
          <a:extLst>
            <a:ext uri="{FF2B5EF4-FFF2-40B4-BE49-F238E27FC236}">
              <a16:creationId xmlns:a16="http://schemas.microsoft.com/office/drawing/2014/main" id="{459B59CE-133F-420A-8DF6-1796E560C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3057525"/>
          <a:ext cx="5882901" cy="1711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13</xdr:col>
      <xdr:colOff>441325</xdr:colOff>
      <xdr:row>40</xdr:row>
      <xdr:rowOff>173355</xdr:rowOff>
    </xdr:to>
    <xdr:pic>
      <xdr:nvPicPr>
        <xdr:cNvPr id="4" name="Picture 3" descr="Text&#10;&#10;Description automatically generated with medium confidence">
          <a:extLst>
            <a:ext uri="{FF2B5EF4-FFF2-40B4-BE49-F238E27FC236}">
              <a16:creationId xmlns:a16="http://schemas.microsoft.com/office/drawing/2014/main" id="{DC730234-2F48-4599-9F83-F9BA9757C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52775" y="5143500"/>
          <a:ext cx="5927725" cy="2649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50800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1FD38EF-DB99-4FBE-A0BB-A9236DEF3B4E}"/>
            </a:ext>
          </a:extLst>
        </xdr:cNvPr>
        <xdr:cNvSpPr>
          <a:spLocks noChangeAspect="1" noChangeArrowheads="1"/>
        </xdr:cNvSpPr>
      </xdr:nvSpPr>
      <xdr:spPr bwMode="auto">
        <a:xfrm>
          <a:off x="6991350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6.%20Training%20Material\Excel\01.%20Excel%20Dashboard%20Foundation\Resource%20Material\04.%20Advance%20Formu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Index Match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04. Advance Formuls"/>
    </sheetNames>
    <sheetDataSet>
      <sheetData sheetId="0" refreshError="1"/>
      <sheetData sheetId="1" refreshError="1"/>
      <sheetData sheetId="2">
        <row r="36">
          <cell r="J36">
            <v>2</v>
          </cell>
        </row>
        <row r="37">
          <cell r="B37" t="str">
            <v>WenCaL</v>
          </cell>
          <cell r="C37" t="str">
            <v>Fightrr</v>
          </cell>
          <cell r="D37" t="str">
            <v>Commuta</v>
          </cell>
        </row>
        <row r="38">
          <cell r="B38" t="str">
            <v>Blend</v>
          </cell>
          <cell r="C38" t="str">
            <v>Kryptis</v>
          </cell>
          <cell r="D38" t="str">
            <v>Infic</v>
          </cell>
        </row>
        <row r="39">
          <cell r="B39" t="str">
            <v>Voltage</v>
          </cell>
          <cell r="C39" t="str">
            <v>Perino</v>
          </cell>
          <cell r="D39" t="str">
            <v>Accord</v>
          </cell>
        </row>
        <row r="40">
          <cell r="B40" t="str">
            <v>Inkly</v>
          </cell>
          <cell r="C40" t="str">
            <v>Five Labs</v>
          </cell>
          <cell r="D40" t="str">
            <v>Misty Wash</v>
          </cell>
        </row>
        <row r="41">
          <cell r="B41" t="str">
            <v>Sleops</v>
          </cell>
          <cell r="C41" t="str">
            <v>Twistrr</v>
          </cell>
          <cell r="D41" t="str">
            <v>Twenty20</v>
          </cell>
        </row>
        <row r="42">
          <cell r="B42" t="str">
            <v>Kind Ape</v>
          </cell>
          <cell r="C42" t="str">
            <v>Hackrr</v>
          </cell>
          <cell r="D42" t="str">
            <v>Tanox</v>
          </cell>
        </row>
        <row r="43">
          <cell r="B43" t="str">
            <v>Pet Feed</v>
          </cell>
          <cell r="C43" t="str">
            <v>Pes</v>
          </cell>
          <cell r="D43" t="str">
            <v>Minor Liar</v>
          </cell>
        </row>
        <row r="44">
          <cell r="B44" t="str">
            <v>Right App</v>
          </cell>
          <cell r="C44" t="str">
            <v>Baden</v>
          </cell>
          <cell r="D44" t="str">
            <v>Mosquit</v>
          </cell>
        </row>
        <row r="45">
          <cell r="B45" t="str">
            <v>Mirrrr</v>
          </cell>
          <cell r="C45" t="str">
            <v>Jellyfish</v>
          </cell>
          <cell r="D45" t="str">
            <v>Atmos</v>
          </cell>
        </row>
        <row r="46">
          <cell r="B46" t="str">
            <v>Halotot</v>
          </cell>
          <cell r="C46" t="str">
            <v>Aviatrr</v>
          </cell>
          <cell r="D46" t="str">
            <v>Scrap</v>
          </cell>
        </row>
        <row r="47">
          <cell r="B47" t="str">
            <v>Flowrrr</v>
          </cell>
          <cell r="C47" t="str">
            <v>deRamblr</v>
          </cell>
          <cell r="D47" t="str">
            <v>Motocyco</v>
          </cell>
        </row>
        <row r="48">
          <cell r="B48" t="str">
            <v>Silvrr</v>
          </cell>
          <cell r="C48" t="str">
            <v>Arcade</v>
          </cell>
          <cell r="D48" t="str">
            <v>Amplefio</v>
          </cell>
        </row>
        <row r="49">
          <cell r="B49" t="str">
            <v>Dasring</v>
          </cell>
          <cell r="C49"/>
          <cell r="D49" t="str">
            <v>Strex</v>
          </cell>
        </row>
        <row r="50">
          <cell r="B50" t="str">
            <v>Rehire</v>
          </cell>
          <cell r="C50"/>
          <cell r="D50"/>
        </row>
        <row r="51">
          <cell r="B51" t="str">
            <v>Didactic</v>
          </cell>
          <cell r="C51"/>
          <cell r="D51"/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6">
          <cell r="H6">
            <v>1</v>
          </cell>
        </row>
      </sheetData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showGridLines="0" zoomScaleNormal="100" workbookViewId="0">
      <selection activeCell="E9" sqref="E9"/>
    </sheetView>
  </sheetViews>
  <sheetFormatPr defaultRowHeight="14.4" x14ac:dyDescent="0.3"/>
  <cols>
    <col min="1" max="1" width="2.21875" customWidth="1"/>
    <col min="4" max="4" width="9.77734375" customWidth="1"/>
    <col min="6" max="6" width="15" bestFit="1" customWidth="1"/>
    <col min="7" max="7" width="10.5546875" customWidth="1"/>
    <col min="8" max="8" width="11.21875" customWidth="1"/>
    <col min="9" max="10" width="11.44140625" bestFit="1" customWidth="1"/>
  </cols>
  <sheetData>
    <row r="1" spans="2:14" ht="25.05" customHeight="1" thickBot="1" x14ac:dyDescent="0.35">
      <c r="B1" s="42" t="s">
        <v>110</v>
      </c>
      <c r="C1" s="43"/>
      <c r="D1" s="43"/>
      <c r="E1" s="43"/>
      <c r="F1" s="43"/>
      <c r="G1" s="43"/>
    </row>
    <row r="3" spans="2:14" s="3" customFormat="1" ht="20.100000000000001" customHeight="1" x14ac:dyDescent="0.3">
      <c r="B3" s="45" t="s">
        <v>100</v>
      </c>
      <c r="C3" s="45" t="s">
        <v>3</v>
      </c>
      <c r="D3" s="45" t="s">
        <v>101</v>
      </c>
    </row>
    <row r="4" spans="2:14" s="3" customFormat="1" ht="20.100000000000001" customHeight="1" x14ac:dyDescent="0.3">
      <c r="B4" s="5" t="s">
        <v>102</v>
      </c>
      <c r="C4" s="5" t="s">
        <v>103</v>
      </c>
      <c r="D4" s="44">
        <v>250</v>
      </c>
      <c r="F4" s="20" t="s">
        <v>111</v>
      </c>
      <c r="G4" s="20" t="s">
        <v>109</v>
      </c>
      <c r="J4" s="40"/>
    </row>
    <row r="5" spans="2:14" s="3" customFormat="1" ht="20.100000000000001" customHeight="1" x14ac:dyDescent="0.3">
      <c r="B5" s="5" t="s">
        <v>104</v>
      </c>
      <c r="C5" s="5" t="s">
        <v>105</v>
      </c>
      <c r="D5" s="44">
        <v>150</v>
      </c>
      <c r="F5" s="5" t="s">
        <v>112</v>
      </c>
      <c r="G5" s="41">
        <f>SUMIF(D4:D12,F5)</f>
        <v>1400</v>
      </c>
      <c r="H5" s="3" t="str">
        <f ca="1">IFERROR(_xlfn.FORMULATEXT(G5),"")</f>
        <v>=SUMIF(D4:D12,F5)</v>
      </c>
      <c r="J5" s="40"/>
    </row>
    <row r="6" spans="2:14" s="3" customFormat="1" ht="20.100000000000001" customHeight="1" x14ac:dyDescent="0.3">
      <c r="B6" s="5" t="s">
        <v>102</v>
      </c>
      <c r="C6" s="5" t="s">
        <v>106</v>
      </c>
      <c r="D6" s="44">
        <v>130</v>
      </c>
      <c r="G6" s="3">
        <f>SUMIF(D4:D12,F5)</f>
        <v>1400</v>
      </c>
      <c r="H6" s="3">
        <f>SUMIF(D4:D12,F5,D4:D12)</f>
        <v>1400</v>
      </c>
      <c r="I6" s="3">
        <f>SUMIF(D4:D12,F5)</f>
        <v>1400</v>
      </c>
    </row>
    <row r="7" spans="2:14" s="3" customFormat="1" ht="20.100000000000001" customHeight="1" x14ac:dyDescent="0.3">
      <c r="B7" s="5" t="s">
        <v>107</v>
      </c>
      <c r="C7" s="5" t="s">
        <v>103</v>
      </c>
      <c r="D7" s="44">
        <v>255</v>
      </c>
    </row>
    <row r="8" spans="2:14" s="3" customFormat="1" ht="20.100000000000001" customHeight="1" x14ac:dyDescent="0.3">
      <c r="B8" s="5" t="s">
        <v>104</v>
      </c>
      <c r="C8" s="5" t="s">
        <v>103</v>
      </c>
      <c r="D8" s="44">
        <v>160</v>
      </c>
      <c r="F8" s="20" t="s">
        <v>3</v>
      </c>
      <c r="G8" s="20" t="s">
        <v>109</v>
      </c>
    </row>
    <row r="9" spans="2:14" s="3" customFormat="1" ht="20.100000000000001" customHeight="1" x14ac:dyDescent="0.3">
      <c r="B9" s="5" t="s">
        <v>102</v>
      </c>
      <c r="C9" s="5" t="s">
        <v>105</v>
      </c>
      <c r="D9" s="44">
        <v>280</v>
      </c>
      <c r="F9" s="5" t="s">
        <v>105</v>
      </c>
      <c r="G9" s="41">
        <f>SUMIF(C4:C12,F9,D4:D12)</f>
        <v>430</v>
      </c>
      <c r="H9" s="3" t="str">
        <f ca="1">IFERROR(_xlfn.FORMULATEXT(G9),"")</f>
        <v>=SUMIF(C4:C12,F9,D4:D12)</v>
      </c>
    </row>
    <row r="10" spans="2:14" s="3" customFormat="1" ht="20.100000000000001" customHeight="1" x14ac:dyDescent="0.3">
      <c r="B10" s="5" t="s">
        <v>107</v>
      </c>
      <c r="C10" s="5" t="s">
        <v>108</v>
      </c>
      <c r="D10" s="44">
        <v>170</v>
      </c>
      <c r="F10" s="5" t="s">
        <v>103</v>
      </c>
      <c r="G10" s="3">
        <f>SUMIF(C4:C12,F9,D4:D12)</f>
        <v>430</v>
      </c>
      <c r="H10" s="3">
        <f>SUMIF(C4:C12,F9,D4:D12)</f>
        <v>430</v>
      </c>
    </row>
    <row r="11" spans="2:14" s="3" customFormat="1" ht="20.100000000000001" customHeight="1" x14ac:dyDescent="0.3">
      <c r="B11" s="5" t="s">
        <v>104</v>
      </c>
      <c r="C11" s="5" t="s">
        <v>108</v>
      </c>
      <c r="D11" s="44">
        <v>285</v>
      </c>
      <c r="F11" s="5" t="s">
        <v>104</v>
      </c>
      <c r="G11" s="3">
        <f>SUMIF(C4:C12,F9,D4:D12)</f>
        <v>430</v>
      </c>
      <c r="H11" s="3">
        <f>SUMIF(C4:C12,F9,D4:D12)+SUMIF(C4:C12,F10,D4:D12)</f>
        <v>1095</v>
      </c>
      <c r="K11" s="3">
        <f>SUMIFS(D4:D12,C4:C12,F9,B4:B12,F11)</f>
        <v>150</v>
      </c>
    </row>
    <row r="12" spans="2:14" s="3" customFormat="1" ht="20.100000000000001" customHeight="1" x14ac:dyDescent="0.3">
      <c r="B12" s="5" t="s">
        <v>104</v>
      </c>
      <c r="C12" s="5" t="s">
        <v>106</v>
      </c>
      <c r="D12" s="44">
        <v>110</v>
      </c>
    </row>
    <row r="13" spans="2:14" x14ac:dyDescent="0.3">
      <c r="D13" s="60"/>
      <c r="N13" s="3"/>
    </row>
    <row r="14" spans="2:14" ht="12.75" customHeight="1" x14ac:dyDescent="0.3">
      <c r="D14" s="60"/>
    </row>
    <row r="18" spans="2:10" x14ac:dyDescent="0.3">
      <c r="B18" t="s">
        <v>119</v>
      </c>
    </row>
    <row r="20" spans="2:10" s="3" customFormat="1" ht="20.100000000000001" customHeight="1" x14ac:dyDescent="0.3">
      <c r="B20" s="45" t="s">
        <v>100</v>
      </c>
      <c r="C20" s="45" t="s">
        <v>101</v>
      </c>
      <c r="D20" s="45" t="s">
        <v>113</v>
      </c>
    </row>
    <row r="21" spans="2:10" s="3" customFormat="1" ht="20.100000000000001" customHeight="1" x14ac:dyDescent="0.3">
      <c r="B21" s="5" t="s">
        <v>102</v>
      </c>
      <c r="C21" s="5">
        <v>250</v>
      </c>
      <c r="D21" s="46">
        <v>44076</v>
      </c>
      <c r="F21" s="20" t="s">
        <v>114</v>
      </c>
      <c r="G21" s="20" t="s">
        <v>116</v>
      </c>
    </row>
    <row r="22" spans="2:10" s="3" customFormat="1" ht="20.100000000000001" customHeight="1" x14ac:dyDescent="0.3">
      <c r="B22" s="5" t="s">
        <v>104</v>
      </c>
      <c r="C22" s="5">
        <v>155</v>
      </c>
      <c r="D22" s="46">
        <v>44077</v>
      </c>
      <c r="F22" s="5" t="s">
        <v>109</v>
      </c>
      <c r="G22" s="41">
        <f>SUMIF(D21:D29,G21,C21:C29)</f>
        <v>1100</v>
      </c>
      <c r="H22" s="3" t="str">
        <f ca="1">IFERROR(_xlfn.FORMULATEXT(G22),"")</f>
        <v>=SUMIF(D21:D29,G21,C21:C29)</v>
      </c>
    </row>
    <row r="23" spans="2:10" s="3" customFormat="1" ht="20.100000000000001" customHeight="1" x14ac:dyDescent="0.3">
      <c r="B23" s="5" t="s">
        <v>102</v>
      </c>
      <c r="C23" s="5">
        <v>130</v>
      </c>
      <c r="D23" s="46">
        <v>44077</v>
      </c>
    </row>
    <row r="24" spans="2:10" s="3" customFormat="1" ht="20.100000000000001" customHeight="1" x14ac:dyDescent="0.3">
      <c r="B24" s="5" t="s">
        <v>107</v>
      </c>
      <c r="C24" s="5">
        <v>255</v>
      </c>
      <c r="D24" s="46">
        <v>44084</v>
      </c>
    </row>
    <row r="25" spans="2:10" s="3" customFormat="1" ht="20.100000000000001" customHeight="1" x14ac:dyDescent="0.3">
      <c r="B25" s="5" t="s">
        <v>104</v>
      </c>
      <c r="C25" s="5">
        <v>160</v>
      </c>
      <c r="D25" s="46">
        <v>44085</v>
      </c>
      <c r="F25" s="20" t="s">
        <v>115</v>
      </c>
      <c r="G25" s="48" t="s">
        <v>117</v>
      </c>
      <c r="H25" s="50" t="s">
        <v>118</v>
      </c>
    </row>
    <row r="26" spans="2:10" s="3" customFormat="1" ht="20.100000000000001" customHeight="1" x14ac:dyDescent="0.3">
      <c r="B26" s="5" t="s">
        <v>102</v>
      </c>
      <c r="C26" s="5">
        <v>280</v>
      </c>
      <c r="D26" s="46">
        <v>44082</v>
      </c>
      <c r="F26" s="47" t="s">
        <v>109</v>
      </c>
      <c r="G26" s="49">
        <f>SUMIFS(C21:C29,D21:D29,G25,D21:D29,H25)</f>
        <v>1795</v>
      </c>
      <c r="H26" s="3" t="str">
        <f ca="1">IFERROR(_xlfn.FORMULATEXT(G26),"")</f>
        <v>=SUMIFS(C21:C29,D21:D29,G25,D21:D29,H25)</v>
      </c>
    </row>
    <row r="27" spans="2:10" s="3" customFormat="1" ht="20.100000000000001" customHeight="1" x14ac:dyDescent="0.3">
      <c r="B27" s="5" t="s">
        <v>107</v>
      </c>
      <c r="C27" s="5">
        <v>170</v>
      </c>
      <c r="D27" s="46">
        <v>44094</v>
      </c>
      <c r="G27" s="3">
        <f>SUMIFS(C21:C29,D21:D29,G25,D21:D29,H25)</f>
        <v>1795</v>
      </c>
    </row>
    <row r="28" spans="2:10" s="3" customFormat="1" ht="20.100000000000001" customHeight="1" x14ac:dyDescent="0.3">
      <c r="B28" s="5" t="s">
        <v>104</v>
      </c>
      <c r="C28" s="5">
        <v>285</v>
      </c>
      <c r="D28" s="46">
        <v>44083</v>
      </c>
    </row>
    <row r="29" spans="2:10" s="3" customFormat="1" ht="20.100000000000001" customHeight="1" x14ac:dyDescent="0.3">
      <c r="B29" s="5" t="s">
        <v>104</v>
      </c>
      <c r="C29" s="5">
        <v>110</v>
      </c>
      <c r="D29" s="46">
        <v>44084</v>
      </c>
    </row>
    <row r="31" spans="2:10" x14ac:dyDescent="0.3">
      <c r="F31" s="45" t="s">
        <v>100</v>
      </c>
      <c r="G31" s="45" t="s">
        <v>101</v>
      </c>
      <c r="H31" s="20" t="s">
        <v>115</v>
      </c>
      <c r="I31" s="48" t="s">
        <v>117</v>
      </c>
      <c r="J31" s="50" t="s">
        <v>118</v>
      </c>
    </row>
    <row r="32" spans="2:10" x14ac:dyDescent="0.3">
      <c r="F32" s="5" t="s">
        <v>104</v>
      </c>
      <c r="G32" t="s">
        <v>112</v>
      </c>
    </row>
    <row r="33" spans="10:10" x14ac:dyDescent="0.3">
      <c r="J33" s="71">
        <f>SUMIFS(C21:C29,B21:B29,F32,C21:C29,G32,D21:D29,I31,D21:D29,J31)</f>
        <v>600</v>
      </c>
    </row>
  </sheetData>
  <autoFilter ref="B3:D12"/>
  <dataValidations count="1">
    <dataValidation type="list" allowBlank="1" showInputMessage="1" showErrorMessage="1" sqref="F9">
      <formula1>"North,South,West,East"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showGridLines="0" topLeftCell="A12" zoomScale="97" zoomScaleNormal="100" workbookViewId="0">
      <selection activeCell="J24" sqref="J24"/>
    </sheetView>
  </sheetViews>
  <sheetFormatPr defaultRowHeight="14.4" x14ac:dyDescent="0.3"/>
  <cols>
    <col min="1" max="1" width="4" customWidth="1"/>
    <col min="2" max="2" width="13.5546875" customWidth="1"/>
    <col min="3" max="3" width="11.77734375" customWidth="1"/>
    <col min="4" max="4" width="16.21875" bestFit="1" customWidth="1"/>
    <col min="5" max="5" width="13.21875" bestFit="1" customWidth="1"/>
    <col min="6" max="6" width="3.44140625" customWidth="1"/>
    <col min="7" max="7" width="2.77734375" customWidth="1"/>
    <col min="9" max="9" width="11" customWidth="1"/>
    <col min="10" max="10" width="10.5546875" bestFit="1" customWidth="1"/>
    <col min="11" max="11" width="13.44140625" customWidth="1"/>
    <col min="12" max="12" width="50.44140625" customWidth="1"/>
  </cols>
  <sheetData>
    <row r="1" spans="2:12" ht="17.399999999999999" x14ac:dyDescent="0.35">
      <c r="B1" s="1" t="s">
        <v>0</v>
      </c>
      <c r="C1" s="2"/>
      <c r="D1" s="2"/>
      <c r="E1" s="2"/>
      <c r="F1" s="2"/>
      <c r="G1" s="2"/>
      <c r="H1" s="2"/>
      <c r="I1" s="2"/>
      <c r="J1" s="31"/>
    </row>
    <row r="3" spans="2:12" s="3" customFormat="1" ht="20.100000000000001" customHeight="1" x14ac:dyDescent="0.3">
      <c r="B3" s="51" t="s">
        <v>1</v>
      </c>
      <c r="C3" s="51" t="s">
        <v>2</v>
      </c>
      <c r="D3" s="51" t="s">
        <v>3</v>
      </c>
      <c r="E3" s="52" t="s">
        <v>4</v>
      </c>
      <c r="H3" s="4" t="s">
        <v>5</v>
      </c>
    </row>
    <row r="4" spans="2:12" s="3" customFormat="1" ht="20.100000000000001" customHeight="1" x14ac:dyDescent="0.3">
      <c r="B4" s="25" t="s">
        <v>6</v>
      </c>
      <c r="C4" s="25" t="s">
        <v>7</v>
      </c>
      <c r="D4" s="25" t="s">
        <v>8</v>
      </c>
      <c r="E4" s="26">
        <v>44196</v>
      </c>
    </row>
    <row r="5" spans="2:12" s="3" customFormat="1" ht="20.100000000000001" customHeight="1" thickBot="1" x14ac:dyDescent="0.35">
      <c r="B5" s="27" t="s">
        <v>6</v>
      </c>
      <c r="C5" s="27" t="s">
        <v>7</v>
      </c>
      <c r="D5" s="27" t="s">
        <v>9</v>
      </c>
      <c r="E5" s="28">
        <v>20898</v>
      </c>
      <c r="H5" s="6" t="s">
        <v>10</v>
      </c>
      <c r="I5" s="6" t="s">
        <v>11</v>
      </c>
      <c r="J5" s="6" t="s">
        <v>12</v>
      </c>
      <c r="K5" s="6" t="s">
        <v>13</v>
      </c>
      <c r="L5" s="3">
        <f>SUMIFS(E4:E34,B4:B34,H6,C4:C34,I6)</f>
        <v>199894</v>
      </c>
    </row>
    <row r="6" spans="2:12" s="3" customFormat="1" ht="20.100000000000001" customHeight="1" x14ac:dyDescent="0.3">
      <c r="B6" s="25" t="s">
        <v>6</v>
      </c>
      <c r="C6" s="25" t="s">
        <v>7</v>
      </c>
      <c r="D6" s="25" t="s">
        <v>15</v>
      </c>
      <c r="E6" s="26">
        <v>46994</v>
      </c>
      <c r="H6" s="39" t="s">
        <v>21</v>
      </c>
      <c r="I6" s="39" t="s">
        <v>16</v>
      </c>
      <c r="K6" s="24">
        <f>SUMIFS(E4:E34,B4:B34,H6,C4:C34,I6)</f>
        <v>199894</v>
      </c>
      <c r="L6" s="7" t="str">
        <f ca="1">IFERROR(_xlfn.FORMULATEXT(K6),"")</f>
        <v>=SUMIFS(E4:E34,B4:B34,H6,C4:C34,I6)</v>
      </c>
    </row>
    <row r="7" spans="2:12" s="3" customFormat="1" ht="20.100000000000001" customHeight="1" x14ac:dyDescent="0.3">
      <c r="B7" s="27" t="s">
        <v>6</v>
      </c>
      <c r="C7" s="27" t="s">
        <v>7</v>
      </c>
      <c r="D7" s="27" t="s">
        <v>17</v>
      </c>
      <c r="E7" s="28">
        <v>43695</v>
      </c>
      <c r="H7" s="3" t="s">
        <v>21</v>
      </c>
      <c r="I7" s="39" t="s">
        <v>19</v>
      </c>
      <c r="J7" s="3" t="s">
        <v>94</v>
      </c>
      <c r="K7" s="38">
        <f>SUMIFS(E4:E34,B4:B34,H7,C4:C34,I7,E4:E34,J7)</f>
        <v>52311</v>
      </c>
      <c r="L7" s="7" t="str">
        <f ca="1">IFERROR(_xlfn.FORMULATEXT(K7),"")</f>
        <v>=SUMIFS(E4:E34,B4:B34,H7,C4:C34,I7,E4:E34,J7)</v>
      </c>
    </row>
    <row r="8" spans="2:12" s="3" customFormat="1" ht="20.100000000000001" customHeight="1" x14ac:dyDescent="0.3">
      <c r="B8" s="25" t="s">
        <v>6</v>
      </c>
      <c r="C8" s="25" t="s">
        <v>7</v>
      </c>
      <c r="D8" s="25" t="s">
        <v>18</v>
      </c>
      <c r="E8" s="26">
        <v>34196</v>
      </c>
      <c r="H8" s="3" t="s">
        <v>6</v>
      </c>
      <c r="I8" s="3" t="s">
        <v>7</v>
      </c>
      <c r="J8" s="3" t="s">
        <v>95</v>
      </c>
      <c r="K8" s="38">
        <f>SUMIF(D4:D34,J8,E4:E34)</f>
        <v>517764</v>
      </c>
      <c r="L8" s="7" t="str">
        <f ca="1">IFERROR(_xlfn.FORMULATEXT(K8),"")</f>
        <v>=SUMIF(D4:D34,J8,E4:E34)</v>
      </c>
    </row>
    <row r="9" spans="2:12" s="3" customFormat="1" ht="20.100000000000001" customHeight="1" x14ac:dyDescent="0.3">
      <c r="B9" s="27" t="s">
        <v>6</v>
      </c>
      <c r="C9" s="27" t="s">
        <v>19</v>
      </c>
      <c r="D9" s="27" t="s">
        <v>8</v>
      </c>
      <c r="E9" s="28">
        <v>34155</v>
      </c>
    </row>
    <row r="10" spans="2:12" s="3" customFormat="1" ht="20.100000000000001" customHeight="1" x14ac:dyDescent="0.3">
      <c r="B10" s="25" t="s">
        <v>6</v>
      </c>
      <c r="C10" s="25" t="s">
        <v>19</v>
      </c>
      <c r="D10" s="25" t="s">
        <v>9</v>
      </c>
      <c r="E10" s="26">
        <v>24396</v>
      </c>
      <c r="H10" s="4" t="s">
        <v>20</v>
      </c>
      <c r="I10" s="4"/>
      <c r="J10" s="4"/>
      <c r="K10" s="4"/>
      <c r="L10" s="4"/>
    </row>
    <row r="11" spans="2:12" s="3" customFormat="1" ht="20.100000000000001" customHeight="1" x14ac:dyDescent="0.3">
      <c r="B11" s="27" t="s">
        <v>6</v>
      </c>
      <c r="C11" s="27" t="s">
        <v>19</v>
      </c>
      <c r="D11" s="27" t="s">
        <v>15</v>
      </c>
      <c r="E11" s="28">
        <v>29276</v>
      </c>
    </row>
    <row r="12" spans="2:12" s="3" customFormat="1" ht="20.100000000000001" customHeight="1" thickBot="1" x14ac:dyDescent="0.35">
      <c r="B12" s="25" t="s">
        <v>6</v>
      </c>
      <c r="C12" s="25" t="s">
        <v>19</v>
      </c>
      <c r="D12" s="25" t="s">
        <v>17</v>
      </c>
      <c r="E12" s="26">
        <v>45540</v>
      </c>
      <c r="H12" s="6" t="s">
        <v>10</v>
      </c>
      <c r="I12" s="6" t="s">
        <v>11</v>
      </c>
      <c r="J12" s="6" t="s">
        <v>12</v>
      </c>
      <c r="K12" s="6" t="s">
        <v>13</v>
      </c>
    </row>
    <row r="13" spans="2:12" s="3" customFormat="1" ht="20.100000000000001" customHeight="1" x14ac:dyDescent="0.3">
      <c r="B13" s="27" t="s">
        <v>6</v>
      </c>
      <c r="C13" s="27" t="s">
        <v>19</v>
      </c>
      <c r="D13" s="27" t="s">
        <v>18</v>
      </c>
      <c r="E13" s="28">
        <v>29277</v>
      </c>
      <c r="H13" s="3" t="s">
        <v>21</v>
      </c>
      <c r="I13" s="3" t="s">
        <v>16</v>
      </c>
      <c r="J13" s="3" t="s">
        <v>22</v>
      </c>
      <c r="K13" s="35"/>
      <c r="L13" s="7" t="str">
        <f ca="1">IFERROR(_xlfn.FORMULATEXT(K13),"")</f>
        <v/>
      </c>
    </row>
    <row r="14" spans="2:12" s="3" customFormat="1" ht="20.100000000000001" customHeight="1" x14ac:dyDescent="0.3">
      <c r="B14" s="25" t="s">
        <v>6</v>
      </c>
      <c r="C14" s="25" t="s">
        <v>16</v>
      </c>
      <c r="D14" s="25" t="s">
        <v>8</v>
      </c>
      <c r="E14" s="26">
        <v>44675</v>
      </c>
    </row>
    <row r="15" spans="2:12" s="3" customFormat="1" ht="20.100000000000001" customHeight="1" x14ac:dyDescent="0.3">
      <c r="B15" s="27" t="s">
        <v>6</v>
      </c>
      <c r="C15" s="27" t="s">
        <v>16</v>
      </c>
      <c r="D15" s="27" t="s">
        <v>9</v>
      </c>
      <c r="E15" s="28">
        <v>42569</v>
      </c>
      <c r="H15" s="4" t="s">
        <v>23</v>
      </c>
    </row>
    <row r="16" spans="2:12" s="3" customFormat="1" ht="20.100000000000001" customHeight="1" x14ac:dyDescent="0.3">
      <c r="B16" s="25" t="s">
        <v>6</v>
      </c>
      <c r="C16" s="25" t="s">
        <v>16</v>
      </c>
      <c r="D16" s="25" t="s">
        <v>15</v>
      </c>
      <c r="E16" s="26">
        <v>43784</v>
      </c>
      <c r="H16" s="4" t="s">
        <v>24</v>
      </c>
    </row>
    <row r="17" spans="2:17" s="3" customFormat="1" ht="20.100000000000001" customHeight="1" x14ac:dyDescent="0.3">
      <c r="B17" s="27" t="s">
        <v>6</v>
      </c>
      <c r="C17" s="27" t="s">
        <v>16</v>
      </c>
      <c r="D17" s="27" t="s">
        <v>17</v>
      </c>
      <c r="E17" s="28">
        <v>46336</v>
      </c>
    </row>
    <row r="18" spans="2:17" s="3" customFormat="1" ht="20.100000000000001" customHeight="1" thickBot="1" x14ac:dyDescent="0.35">
      <c r="B18" s="25" t="s">
        <v>6</v>
      </c>
      <c r="C18" s="25" t="s">
        <v>16</v>
      </c>
      <c r="D18" s="25" t="s">
        <v>18</v>
      </c>
      <c r="E18" s="26">
        <v>49656</v>
      </c>
      <c r="H18" s="6" t="s">
        <v>10</v>
      </c>
      <c r="I18" s="6" t="s">
        <v>11</v>
      </c>
      <c r="J18" s="6" t="s">
        <v>12</v>
      </c>
      <c r="K18" s="6" t="s">
        <v>13</v>
      </c>
    </row>
    <row r="19" spans="2:17" s="3" customFormat="1" ht="17.100000000000001" customHeight="1" x14ac:dyDescent="0.3">
      <c r="B19" s="27" t="s">
        <v>21</v>
      </c>
      <c r="C19" s="27" t="s">
        <v>7</v>
      </c>
      <c r="D19" s="27" t="s">
        <v>8</v>
      </c>
      <c r="E19" s="28">
        <v>24325</v>
      </c>
      <c r="H19" s="3" t="s">
        <v>6</v>
      </c>
      <c r="I19" s="3" t="s">
        <v>16</v>
      </c>
      <c r="J19" s="3" t="s">
        <v>7</v>
      </c>
      <c r="K19" s="24">
        <f>SUMIFS(E4:E34,B4:B34,H19,C4:C34,I19)+SUMIFS(E4:E34,B4:B34,H19,C4:C34,J19)</f>
        <v>461674</v>
      </c>
      <c r="L19" s="7" t="str">
        <f ca="1">IFERROR(_xlfn.FORMULATEXT(K19),"")</f>
        <v>=SUMIFS(E4:E34,B4:B34,H19,C4:C34,I19)+SUMIFS(E4:E34,B4:B34,H19,C4:C34,J19)</v>
      </c>
    </row>
    <row r="20" spans="2:17" s="3" customFormat="1" ht="20.100000000000001" customHeight="1" x14ac:dyDescent="0.3">
      <c r="B20" s="25" t="s">
        <v>21</v>
      </c>
      <c r="C20" s="25" t="s">
        <v>7</v>
      </c>
      <c r="D20" s="25" t="s">
        <v>9</v>
      </c>
      <c r="E20" s="26">
        <v>33681</v>
      </c>
      <c r="K20" s="61">
        <f>SUMIFS(E4:E34,B4:B34,H19,C4:C34,I19)+SUMIFS(E4:E34,B4:B34,H19,C4:C34,J19)</f>
        <v>461674</v>
      </c>
    </row>
    <row r="21" spans="2:17" s="3" customFormat="1" ht="20.100000000000001" customHeight="1" thickBot="1" x14ac:dyDescent="0.35">
      <c r="B21" s="27" t="s">
        <v>21</v>
      </c>
      <c r="C21" s="27" t="s">
        <v>7</v>
      </c>
      <c r="D21" s="27" t="s">
        <v>15</v>
      </c>
      <c r="E21" s="28">
        <v>39295</v>
      </c>
      <c r="H21" s="6" t="s">
        <v>10</v>
      </c>
      <c r="I21" s="6" t="s">
        <v>11</v>
      </c>
    </row>
    <row r="22" spans="2:17" s="3" customFormat="1" ht="20.100000000000001" customHeight="1" x14ac:dyDescent="0.3">
      <c r="B22" s="25" t="s">
        <v>21</v>
      </c>
      <c r="C22" s="25" t="s">
        <v>7</v>
      </c>
      <c r="D22" s="25" t="s">
        <v>17</v>
      </c>
      <c r="E22" s="26">
        <v>59878</v>
      </c>
      <c r="H22" s="3" t="s">
        <v>6</v>
      </c>
      <c r="I22" s="3" t="s">
        <v>16</v>
      </c>
      <c r="Q22" s="61">
        <f>SUM(E4:E33,B4:B33,H19,C4:C33,I19)+SUM(E4:E33,B4:B33,H19,C4:C33,J19)</f>
        <v>2252856</v>
      </c>
    </row>
    <row r="23" spans="2:17" s="3" customFormat="1" ht="20.100000000000001" customHeight="1" x14ac:dyDescent="0.3">
      <c r="B23" s="27" t="s">
        <v>21</v>
      </c>
      <c r="C23" s="27" t="s">
        <v>7</v>
      </c>
      <c r="D23" s="27" t="s">
        <v>18</v>
      </c>
      <c r="E23" s="28">
        <v>29938</v>
      </c>
    </row>
    <row r="24" spans="2:17" s="3" customFormat="1" ht="20.100000000000001" customHeight="1" thickBot="1" x14ac:dyDescent="0.35">
      <c r="B24" s="25" t="s">
        <v>21</v>
      </c>
      <c r="C24" s="25" t="s">
        <v>19</v>
      </c>
      <c r="D24" s="25" t="s">
        <v>8</v>
      </c>
      <c r="E24" s="26">
        <v>52311</v>
      </c>
      <c r="H24" s="6" t="s">
        <v>10</v>
      </c>
      <c r="I24" s="6" t="s">
        <v>12</v>
      </c>
    </row>
    <row r="25" spans="2:17" s="3" customFormat="1" ht="20.100000000000001" customHeight="1" x14ac:dyDescent="0.3">
      <c r="B25" s="27" t="s">
        <v>21</v>
      </c>
      <c r="C25" s="27" t="s">
        <v>19</v>
      </c>
      <c r="D25" s="27" t="s">
        <v>9</v>
      </c>
      <c r="E25" s="28">
        <v>31955</v>
      </c>
      <c r="H25" s="3" t="s">
        <v>6</v>
      </c>
      <c r="I25" s="3" t="s">
        <v>7</v>
      </c>
    </row>
    <row r="26" spans="2:17" s="3" customFormat="1" ht="20.100000000000001" customHeight="1" x14ac:dyDescent="0.3">
      <c r="B26" s="25" t="s">
        <v>21</v>
      </c>
      <c r="C26" s="25" t="s">
        <v>19</v>
      </c>
      <c r="D26" s="25" t="s">
        <v>15</v>
      </c>
      <c r="E26" s="26">
        <v>31955</v>
      </c>
    </row>
    <row r="27" spans="2:17" s="3" customFormat="1" ht="20.100000000000001" customHeight="1" x14ac:dyDescent="0.3">
      <c r="B27" s="27" t="s">
        <v>21</v>
      </c>
      <c r="C27" s="27" t="s">
        <v>19</v>
      </c>
      <c r="D27" s="27" t="s">
        <v>17</v>
      </c>
      <c r="E27" s="28">
        <v>31955</v>
      </c>
    </row>
    <row r="28" spans="2:17" s="3" customFormat="1" ht="20.100000000000001" customHeight="1" x14ac:dyDescent="0.3">
      <c r="B28" s="25" t="s">
        <v>21</v>
      </c>
      <c r="C28" s="25" t="s">
        <v>19</v>
      </c>
      <c r="D28" s="25" t="s">
        <v>18</v>
      </c>
      <c r="E28" s="26">
        <v>11598</v>
      </c>
    </row>
    <row r="29" spans="2:17" s="3" customFormat="1" ht="20.100000000000001" customHeight="1" x14ac:dyDescent="0.3">
      <c r="B29" s="27" t="s">
        <v>21</v>
      </c>
      <c r="C29" s="27" t="s">
        <v>16</v>
      </c>
      <c r="D29" s="27" t="s">
        <v>8</v>
      </c>
      <c r="E29" s="28">
        <v>53963</v>
      </c>
    </row>
    <row r="30" spans="2:17" s="3" customFormat="1" ht="20.100000000000001" customHeight="1" x14ac:dyDescent="0.3">
      <c r="B30" s="25" t="s">
        <v>21</v>
      </c>
      <c r="C30" s="25" t="s">
        <v>16</v>
      </c>
      <c r="D30" s="25" t="s">
        <v>9</v>
      </c>
      <c r="E30" s="26">
        <v>65965</v>
      </c>
      <c r="H30"/>
      <c r="I30"/>
      <c r="J30"/>
      <c r="L30"/>
    </row>
    <row r="31" spans="2:17" s="3" customFormat="1" ht="20.100000000000001" customHeight="1" x14ac:dyDescent="0.3">
      <c r="B31" s="27" t="s">
        <v>21</v>
      </c>
      <c r="C31" s="27" t="s">
        <v>16</v>
      </c>
      <c r="D31" s="27" t="s">
        <v>15</v>
      </c>
      <c r="E31" s="28">
        <v>19989</v>
      </c>
      <c r="H31"/>
      <c r="I31"/>
      <c r="J31"/>
      <c r="K31"/>
      <c r="L31"/>
    </row>
    <row r="32" spans="2:17" s="3" customFormat="1" ht="20.100000000000001" customHeight="1" x14ac:dyDescent="0.3">
      <c r="B32" s="25" t="s">
        <v>21</v>
      </c>
      <c r="C32" s="25" t="s">
        <v>16</v>
      </c>
      <c r="D32" s="25" t="s">
        <v>17</v>
      </c>
      <c r="E32" s="26">
        <v>39979</v>
      </c>
      <c r="H32"/>
      <c r="I32"/>
      <c r="J32"/>
      <c r="K32"/>
      <c r="L32"/>
    </row>
    <row r="33" spans="2:12" s="3" customFormat="1" ht="20.100000000000001" customHeight="1" x14ac:dyDescent="0.3">
      <c r="B33" s="27" t="s">
        <v>21</v>
      </c>
      <c r="C33" s="27" t="s">
        <v>16</v>
      </c>
      <c r="D33" s="27" t="s">
        <v>18</v>
      </c>
      <c r="E33" s="28">
        <v>19998</v>
      </c>
      <c r="H33"/>
      <c r="I33"/>
      <c r="J33"/>
      <c r="K33"/>
      <c r="L33"/>
    </row>
    <row r="34" spans="2:12" ht="22.5" customHeight="1" x14ac:dyDescent="0.3">
      <c r="B34" s="29" t="s">
        <v>6</v>
      </c>
      <c r="C34" s="29" t="s">
        <v>16</v>
      </c>
      <c r="D34" s="29" t="s">
        <v>8</v>
      </c>
      <c r="E34" s="30">
        <v>44675</v>
      </c>
    </row>
  </sheetData>
  <autoFilter ref="B3:E34"/>
  <dataValidations count="2">
    <dataValidation type="list" allowBlank="1" showInputMessage="1" showErrorMessage="1" sqref="H6">
      <formula1>"Current,PY"</formula1>
    </dataValidation>
    <dataValidation type="list" allowBlank="1" showInputMessage="1" showErrorMessage="1" sqref="I6:I8">
      <formula1>"Game,Productivity,Utility"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GridLines="0" topLeftCell="B1" zoomScaleNormal="100" workbookViewId="0">
      <selection activeCell="H14" sqref="H14"/>
    </sheetView>
  </sheetViews>
  <sheetFormatPr defaultRowHeight="14.4" x14ac:dyDescent="0.3"/>
  <cols>
    <col min="1" max="1" width="21.44140625" customWidth="1"/>
    <col min="2" max="2" width="2.5546875" customWidth="1"/>
    <col min="3" max="3" width="5.77734375" customWidth="1"/>
    <col min="5" max="5" width="7" customWidth="1"/>
    <col min="6" max="6" width="2.77734375" customWidth="1"/>
    <col min="7" max="7" width="12.21875" customWidth="1"/>
    <col min="8" max="8" width="40.44140625" style="9" bestFit="1" customWidth="1"/>
    <col min="9" max="21" width="6.44140625" style="9" customWidth="1"/>
    <col min="22" max="22" width="8.77734375" customWidth="1"/>
    <col min="25" max="25" width="15.21875" bestFit="1" customWidth="1"/>
    <col min="26" max="26" width="9.21875" bestFit="1" customWidth="1"/>
  </cols>
  <sheetData>
    <row r="1" spans="1:27" x14ac:dyDescent="0.3">
      <c r="Z1" t="s">
        <v>129</v>
      </c>
      <c r="AA1" t="s">
        <v>130</v>
      </c>
    </row>
    <row r="2" spans="1:27" s="3" customFormat="1" ht="29.25" customHeight="1" x14ac:dyDescent="0.3">
      <c r="A2" s="8" t="s">
        <v>25</v>
      </c>
      <c r="G2" s="53"/>
      <c r="H2" s="69" t="s">
        <v>26</v>
      </c>
      <c r="I2" s="70" t="s">
        <v>27</v>
      </c>
      <c r="J2" s="58"/>
      <c r="K2" s="69" t="s">
        <v>28</v>
      </c>
      <c r="L2" s="70" t="s">
        <v>29</v>
      </c>
      <c r="M2" s="58"/>
      <c r="N2" s="69" t="s">
        <v>30</v>
      </c>
      <c r="O2" s="70" t="s">
        <v>31</v>
      </c>
      <c r="P2" s="59"/>
      <c r="Q2" s="69" t="s">
        <v>32</v>
      </c>
      <c r="R2" s="70" t="s">
        <v>33</v>
      </c>
      <c r="S2" s="54"/>
      <c r="T2" s="54"/>
      <c r="U2" s="55"/>
    </row>
    <row r="4" spans="1:27" ht="29.1" customHeight="1" x14ac:dyDescent="0.3">
      <c r="G4" s="10" t="s">
        <v>34</v>
      </c>
      <c r="H4" s="11" t="s">
        <v>35</v>
      </c>
      <c r="I4" s="11" t="s">
        <v>29</v>
      </c>
      <c r="J4" s="11" t="s">
        <v>31</v>
      </c>
      <c r="K4" s="11" t="s">
        <v>33</v>
      </c>
      <c r="L4" s="11" t="s">
        <v>36</v>
      </c>
      <c r="M4" s="11" t="s">
        <v>37</v>
      </c>
      <c r="N4" s="11" t="s">
        <v>38</v>
      </c>
      <c r="O4" s="11" t="s">
        <v>39</v>
      </c>
      <c r="P4" s="11" t="s">
        <v>40</v>
      </c>
      <c r="Q4" s="11" t="s">
        <v>41</v>
      </c>
      <c r="R4" s="11" t="s">
        <v>42</v>
      </c>
      <c r="S4" s="11" t="s">
        <v>43</v>
      </c>
      <c r="T4" s="11" t="s">
        <v>44</v>
      </c>
      <c r="U4" s="11" t="s">
        <v>45</v>
      </c>
      <c r="X4" s="9" t="s">
        <v>49</v>
      </c>
    </row>
    <row r="5" spans="1:27" ht="25.5" customHeight="1" x14ac:dyDescent="0.3">
      <c r="D5" s="9" t="s">
        <v>46</v>
      </c>
      <c r="E5" s="9" t="s">
        <v>132</v>
      </c>
      <c r="F5" t="str">
        <f ca="1">IFERROR(_xlfn.FORMULATEXT(#REF!),"")</f>
        <v/>
      </c>
      <c r="G5" s="10" t="s">
        <v>47</v>
      </c>
      <c r="H5" s="12">
        <v>49</v>
      </c>
      <c r="I5" s="12">
        <v>56.4</v>
      </c>
      <c r="J5" s="12">
        <v>64.599999999999994</v>
      </c>
      <c r="K5" s="12">
        <v>65.7</v>
      </c>
      <c r="L5" s="12">
        <v>35</v>
      </c>
      <c r="M5" s="12">
        <v>42</v>
      </c>
      <c r="N5" s="12">
        <v>67</v>
      </c>
      <c r="O5" s="12">
        <v>74</v>
      </c>
      <c r="P5" s="12">
        <v>25</v>
      </c>
      <c r="Q5" s="12">
        <v>50</v>
      </c>
      <c r="R5" s="12">
        <v>88</v>
      </c>
      <c r="S5" s="12">
        <v>92</v>
      </c>
      <c r="T5" s="12">
        <v>44</v>
      </c>
      <c r="U5" s="12">
        <v>78.3</v>
      </c>
      <c r="Y5" s="13"/>
    </row>
    <row r="6" spans="1:27" ht="25.05" customHeight="1" x14ac:dyDescent="0.3">
      <c r="D6" s="9" t="s">
        <v>48</v>
      </c>
      <c r="E6" s="9" t="s">
        <v>131</v>
      </c>
      <c r="F6" t="str">
        <f ca="1">IFERROR(_xlfn.FORMULATEXT(#REF!),"")</f>
        <v/>
      </c>
      <c r="G6" s="10" t="s">
        <v>49</v>
      </c>
      <c r="H6" s="75" t="str">
        <f>IF(H5&gt;=90,"A+",IF(H5&gt;=70,"B",IF(H5&gt;=50,"C","D")))</f>
        <v>D</v>
      </c>
      <c r="I6" s="75" t="str">
        <f t="shared" ref="I6:U6" si="0">IF(I5&gt;=90,"A+",IF(I5&gt;=70,"B",IF(I5&gt;=50,"C","D")))</f>
        <v>C</v>
      </c>
      <c r="J6" s="75" t="str">
        <f t="shared" si="0"/>
        <v>C</v>
      </c>
      <c r="K6" s="75" t="str">
        <f t="shared" si="0"/>
        <v>C</v>
      </c>
      <c r="L6" s="75" t="str">
        <f t="shared" si="0"/>
        <v>D</v>
      </c>
      <c r="M6" s="75" t="str">
        <f t="shared" si="0"/>
        <v>D</v>
      </c>
      <c r="N6" s="75" t="str">
        <f t="shared" si="0"/>
        <v>C</v>
      </c>
      <c r="O6" s="75" t="str">
        <f t="shared" si="0"/>
        <v>B</v>
      </c>
      <c r="P6" s="75" t="str">
        <f t="shared" si="0"/>
        <v>D</v>
      </c>
      <c r="Q6" s="75" t="str">
        <f t="shared" si="0"/>
        <v>C</v>
      </c>
      <c r="R6" s="75" t="str">
        <f t="shared" si="0"/>
        <v>B</v>
      </c>
      <c r="S6" s="75" t="str">
        <f t="shared" si="0"/>
        <v>A+</v>
      </c>
      <c r="T6" s="75" t="str">
        <f t="shared" si="0"/>
        <v>D</v>
      </c>
      <c r="U6" s="75" t="str">
        <f t="shared" si="0"/>
        <v>B</v>
      </c>
      <c r="V6" s="13"/>
      <c r="W6" s="13"/>
      <c r="X6" s="73" t="s">
        <v>127</v>
      </c>
      <c r="Y6" s="74">
        <v>17</v>
      </c>
    </row>
    <row r="7" spans="1:27" ht="25.05" customHeight="1" x14ac:dyDescent="0.3">
      <c r="D7" s="9"/>
      <c r="E7" s="9"/>
      <c r="F7" t="str">
        <f ca="1">IFERROR(_xlfn.FORMULATEXT(#REF!),"")</f>
        <v/>
      </c>
      <c r="G7" s="10" t="s">
        <v>49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13"/>
      <c r="W7" s="13"/>
      <c r="X7" s="73" t="s">
        <v>128</v>
      </c>
      <c r="Y7" s="74" t="str">
        <f>IF(Y6&lt;18,"Child","Adult")</f>
        <v>Child</v>
      </c>
    </row>
    <row r="8" spans="1:27" ht="25.05" customHeight="1" x14ac:dyDescent="0.3">
      <c r="D8" s="9"/>
      <c r="E8" s="9"/>
      <c r="F8" t="str">
        <f ca="1">IFERROR(_xlfn.FORMULATEXT(#REF!),"")</f>
        <v/>
      </c>
      <c r="G8" s="72" t="s">
        <v>96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3"/>
      <c r="W8" s="13"/>
      <c r="Y8" t="str">
        <f>IF(Y6&lt;18,"Child",IF(Y6&lt;50,"Adult","OLD"))</f>
        <v>Child</v>
      </c>
    </row>
    <row r="9" spans="1:27" ht="25.05" customHeight="1" x14ac:dyDescent="0.3">
      <c r="E9" s="9"/>
      <c r="F9" t="str">
        <f ca="1">IFERROR(_xlfn.FORMULATEXT(#REF!),"")</f>
        <v/>
      </c>
      <c r="G9" s="72" t="s">
        <v>50</v>
      </c>
      <c r="H9" s="9" t="str">
        <f>_xlfn.IFS(H5&gt;=90,"A+",H5&gt;=70,"B",H5&gt;=50,"C",H5&lt;50,"D")</f>
        <v>D</v>
      </c>
      <c r="I9" s="9" t="str">
        <f t="shared" ref="I9:U9" si="1">_xlfn.IFS(I5&gt;=90,"A+",I5&gt;=70,"B",I5&gt;=50,"C",I5&lt;50,"D")</f>
        <v>C</v>
      </c>
      <c r="J9" s="9" t="str">
        <f t="shared" si="1"/>
        <v>C</v>
      </c>
      <c r="K9" s="9" t="str">
        <f t="shared" si="1"/>
        <v>C</v>
      </c>
      <c r="L9" s="9" t="str">
        <f t="shared" si="1"/>
        <v>D</v>
      </c>
      <c r="M9" s="9" t="str">
        <f t="shared" si="1"/>
        <v>D</v>
      </c>
      <c r="N9" s="9" t="str">
        <f t="shared" si="1"/>
        <v>C</v>
      </c>
      <c r="O9" s="9" t="str">
        <f t="shared" si="1"/>
        <v>B</v>
      </c>
      <c r="P9" s="9" t="str">
        <f t="shared" si="1"/>
        <v>D</v>
      </c>
      <c r="Q9" s="9" t="str">
        <f t="shared" si="1"/>
        <v>C</v>
      </c>
      <c r="R9" s="9" t="str">
        <f t="shared" si="1"/>
        <v>B</v>
      </c>
      <c r="S9" s="9" t="str">
        <f t="shared" si="1"/>
        <v>A+</v>
      </c>
      <c r="T9" s="9" t="str">
        <f t="shared" si="1"/>
        <v>D</v>
      </c>
      <c r="U9" s="9" t="str">
        <f t="shared" si="1"/>
        <v>B</v>
      </c>
      <c r="V9" s="13"/>
      <c r="W9" s="13"/>
    </row>
    <row r="10" spans="1:27" ht="20.100000000000001" customHeight="1" x14ac:dyDescent="0.3">
      <c r="F10" t="str">
        <f ca="1">IFERROR(_xlfn.FORMULATEXT(#REF!),"")</f>
        <v/>
      </c>
      <c r="G10" s="9"/>
    </row>
    <row r="11" spans="1:27" x14ac:dyDescent="0.3">
      <c r="A11" s="62" t="s">
        <v>120</v>
      </c>
      <c r="B11" s="63"/>
      <c r="C11" s="63"/>
      <c r="D11" s="63"/>
      <c r="E11" s="63"/>
      <c r="F11" s="63"/>
      <c r="G11" s="64"/>
      <c r="H11"/>
      <c r="I11"/>
      <c r="J11"/>
      <c r="K11"/>
      <c r="L11"/>
      <c r="M11"/>
      <c r="N11"/>
      <c r="O11"/>
      <c r="P11"/>
      <c r="Q11"/>
      <c r="R11"/>
      <c r="S11"/>
    </row>
    <row r="12" spans="1:27" x14ac:dyDescent="0.3">
      <c r="A12" s="65"/>
      <c r="G12" s="66"/>
      <c r="H12"/>
      <c r="I12"/>
      <c r="J12"/>
      <c r="K12"/>
      <c r="L12"/>
      <c r="M12"/>
      <c r="N12"/>
      <c r="O12"/>
      <c r="P12"/>
      <c r="Q12"/>
      <c r="R12"/>
      <c r="S12"/>
    </row>
    <row r="13" spans="1:27" x14ac:dyDescent="0.3">
      <c r="A13" s="65" t="s">
        <v>121</v>
      </c>
      <c r="G13" s="66"/>
      <c r="H13"/>
      <c r="I13"/>
      <c r="J13"/>
      <c r="K13"/>
      <c r="L13"/>
      <c r="M13"/>
      <c r="N13"/>
      <c r="O13"/>
      <c r="P13"/>
      <c r="Q13"/>
      <c r="R13"/>
      <c r="S13"/>
      <c r="X13" t="s">
        <v>96</v>
      </c>
    </row>
    <row r="14" spans="1:27" x14ac:dyDescent="0.3">
      <c r="A14" s="65"/>
      <c r="G14" s="66"/>
      <c r="H14"/>
      <c r="I14"/>
      <c r="J14"/>
      <c r="K14"/>
      <c r="L14"/>
      <c r="M14"/>
      <c r="N14"/>
      <c r="O14"/>
      <c r="P14"/>
      <c r="Q14"/>
      <c r="R14"/>
      <c r="S14"/>
    </row>
    <row r="15" spans="1:27" x14ac:dyDescent="0.3">
      <c r="A15" s="65" t="s">
        <v>122</v>
      </c>
      <c r="G15" s="66"/>
      <c r="H15"/>
      <c r="I15"/>
      <c r="J15"/>
      <c r="K15"/>
      <c r="L15"/>
      <c r="M15"/>
      <c r="N15"/>
      <c r="O15"/>
      <c r="P15"/>
      <c r="Q15"/>
      <c r="R15"/>
      <c r="S15"/>
    </row>
    <row r="16" spans="1:27" x14ac:dyDescent="0.3">
      <c r="A16" s="65"/>
      <c r="G16" s="66"/>
      <c r="H16"/>
      <c r="I16"/>
      <c r="J16"/>
      <c r="K16"/>
      <c r="L16"/>
      <c r="M16"/>
      <c r="N16"/>
      <c r="O16"/>
      <c r="P16"/>
      <c r="Q16"/>
      <c r="R16"/>
      <c r="S16"/>
      <c r="X16" s="73" t="s">
        <v>127</v>
      </c>
      <c r="Y16" s="74">
        <v>81</v>
      </c>
    </row>
    <row r="17" spans="1:25" ht="30" customHeight="1" x14ac:dyDescent="0.3">
      <c r="A17" s="65" t="s">
        <v>123</v>
      </c>
      <c r="G17" s="66"/>
      <c r="H17"/>
      <c r="I17"/>
      <c r="J17"/>
      <c r="K17"/>
      <c r="L17"/>
      <c r="M17"/>
      <c r="N17"/>
      <c r="O17"/>
      <c r="P17"/>
      <c r="Q17"/>
      <c r="R17"/>
      <c r="S17"/>
      <c r="X17" s="73" t="s">
        <v>128</v>
      </c>
      <c r="Y17" s="74" t="str">
        <f>IF(Y16&lt;18,"Child",IF(Y16&lt;80,"Adult","Old"))</f>
        <v>Old</v>
      </c>
    </row>
    <row r="18" spans="1:25" x14ac:dyDescent="0.3">
      <c r="A18" s="65" t="s">
        <v>124</v>
      </c>
      <c r="G18" s="66"/>
      <c r="H18"/>
      <c r="I18"/>
      <c r="J18"/>
      <c r="K18"/>
      <c r="L18"/>
      <c r="M18"/>
      <c r="N18"/>
      <c r="O18"/>
      <c r="P18"/>
      <c r="Q18"/>
      <c r="R18"/>
      <c r="S18"/>
    </row>
    <row r="19" spans="1:25" x14ac:dyDescent="0.3">
      <c r="A19" s="65" t="s">
        <v>125</v>
      </c>
      <c r="G19" s="66"/>
      <c r="H19"/>
      <c r="I19"/>
      <c r="J19"/>
      <c r="K19"/>
      <c r="L19"/>
      <c r="M19"/>
      <c r="N19"/>
      <c r="O19"/>
      <c r="P19"/>
      <c r="Q19"/>
      <c r="R19"/>
      <c r="S19"/>
    </row>
    <row r="20" spans="1:25" x14ac:dyDescent="0.3">
      <c r="A20" s="65"/>
      <c r="G20" s="66"/>
      <c r="H20"/>
      <c r="I20"/>
      <c r="J20"/>
      <c r="K20"/>
      <c r="L20"/>
      <c r="M20"/>
      <c r="N20"/>
      <c r="O20"/>
      <c r="P20"/>
      <c r="Q20"/>
      <c r="R20"/>
      <c r="S20"/>
    </row>
    <row r="21" spans="1:25" x14ac:dyDescent="0.3">
      <c r="A21" s="67" t="s">
        <v>126</v>
      </c>
      <c r="B21" s="2"/>
      <c r="C21" s="2"/>
      <c r="D21" s="2"/>
      <c r="E21" s="2"/>
      <c r="F21" s="2"/>
      <c r="G21" s="68"/>
      <c r="H21"/>
      <c r="I21"/>
      <c r="J21"/>
      <c r="K21"/>
      <c r="L21"/>
      <c r="M21"/>
      <c r="N21"/>
      <c r="O21"/>
      <c r="P21"/>
      <c r="Q21"/>
      <c r="R21"/>
      <c r="S21"/>
    </row>
    <row r="22" spans="1:25" x14ac:dyDescent="0.3">
      <c r="H22"/>
      <c r="I22"/>
      <c r="J22"/>
      <c r="K22"/>
      <c r="L22"/>
      <c r="M22"/>
      <c r="N22"/>
      <c r="O22"/>
      <c r="P22"/>
      <c r="Q22"/>
      <c r="R22"/>
      <c r="S22"/>
    </row>
    <row r="23" spans="1:25" x14ac:dyDescent="0.3">
      <c r="H23"/>
      <c r="I23"/>
      <c r="J23"/>
      <c r="K23"/>
      <c r="L23"/>
      <c r="M23"/>
      <c r="N23"/>
      <c r="O23"/>
      <c r="P23"/>
      <c r="Q23"/>
      <c r="R23"/>
      <c r="S23"/>
      <c r="X23" t="s">
        <v>50</v>
      </c>
    </row>
    <row r="24" spans="1:25" x14ac:dyDescent="0.3">
      <c r="H24"/>
      <c r="I24"/>
      <c r="J24"/>
      <c r="K24"/>
      <c r="L24"/>
      <c r="M24"/>
      <c r="N24"/>
      <c r="O24"/>
      <c r="P24"/>
      <c r="Q24"/>
      <c r="R24"/>
      <c r="S24"/>
    </row>
    <row r="25" spans="1:25" x14ac:dyDescent="0.3">
      <c r="H25"/>
      <c r="I25"/>
      <c r="J25"/>
      <c r="K25"/>
      <c r="L25"/>
      <c r="M25"/>
      <c r="N25"/>
      <c r="O25"/>
      <c r="P25"/>
      <c r="Q25"/>
      <c r="R25"/>
      <c r="S25"/>
      <c r="X25" s="73" t="s">
        <v>127</v>
      </c>
      <c r="Y25" s="74">
        <v>56</v>
      </c>
    </row>
    <row r="26" spans="1:25" x14ac:dyDescent="0.3">
      <c r="H26"/>
      <c r="I26"/>
      <c r="J26"/>
      <c r="K26"/>
      <c r="L26"/>
      <c r="M26"/>
      <c r="N26"/>
      <c r="O26"/>
      <c r="P26"/>
      <c r="Q26"/>
      <c r="R26"/>
      <c r="S26"/>
      <c r="X26" s="73" t="s">
        <v>128</v>
      </c>
      <c r="Y26" s="74" t="str" cm="1">
        <f t="array" ref="Y26">_xlfn.IFS(Y25&lt;18,"Child",Y25&lt;80,"Adult",Y25&gt;=80,"OLD")</f>
        <v>Adult</v>
      </c>
    </row>
    <row r="27" spans="1:25" x14ac:dyDescent="0.3">
      <c r="H27"/>
      <c r="I27"/>
      <c r="J27"/>
      <c r="K27"/>
      <c r="L27"/>
      <c r="M27"/>
      <c r="N27"/>
      <c r="O27"/>
      <c r="P27"/>
      <c r="Q27"/>
      <c r="R27"/>
      <c r="S27"/>
    </row>
    <row r="29" spans="1:25" x14ac:dyDescent="0.3">
      <c r="I29" s="36"/>
    </row>
    <row r="31" spans="1:25" x14ac:dyDescent="0.3">
      <c r="H31" s="14"/>
    </row>
  </sheetData>
  <phoneticPr fontId="9" type="noConversion"/>
  <dataValidations count="2">
    <dataValidation allowBlank="1" showInputMessage="1" showErrorMessage="1" prompt="Manual Reference (Result)" sqref="G6"/>
    <dataValidation allowBlank="1" showInputMessage="1" showErrorMessage="1" prompt="Cell Reference (Result)" sqref="G7"/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9" sqref="A9"/>
    </sheetView>
  </sheetViews>
  <sheetFormatPr defaultRowHeight="14.4" x14ac:dyDescent="0.3"/>
  <sheetData>
    <row r="2" spans="1:2" x14ac:dyDescent="0.3">
      <c r="A2" s="9" t="s">
        <v>49</v>
      </c>
    </row>
    <row r="3" spans="1:2" x14ac:dyDescent="0.3">
      <c r="B3" s="13"/>
    </row>
    <row r="4" spans="1:2" x14ac:dyDescent="0.3">
      <c r="A4" s="73" t="s">
        <v>127</v>
      </c>
      <c r="B4" s="74">
        <v>22</v>
      </c>
    </row>
    <row r="5" spans="1:2" x14ac:dyDescent="0.3">
      <c r="A5" s="73" t="s">
        <v>128</v>
      </c>
      <c r="B5" s="74" t="str">
        <f>IF(B4&lt;18,"Child","Adult")</f>
        <v>Adult</v>
      </c>
    </row>
    <row r="11" spans="1:2" x14ac:dyDescent="0.3">
      <c r="A11" t="s">
        <v>96</v>
      </c>
    </row>
    <row r="14" spans="1:2" x14ac:dyDescent="0.3">
      <c r="A14" s="73" t="s">
        <v>127</v>
      </c>
      <c r="B14" s="74">
        <v>17</v>
      </c>
    </row>
    <row r="15" spans="1:2" x14ac:dyDescent="0.3">
      <c r="A15" s="73" t="s">
        <v>128</v>
      </c>
      <c r="B15" s="74" t="str">
        <f>IF(B14&lt;18,"Child",IF(B14&lt;80,"Adult","Old"))</f>
        <v>Child</v>
      </c>
    </row>
    <row r="20" spans="1:2" x14ac:dyDescent="0.3">
      <c r="A20" t="s">
        <v>50</v>
      </c>
    </row>
    <row r="23" spans="1:2" x14ac:dyDescent="0.3">
      <c r="A23" s="73" t="s">
        <v>127</v>
      </c>
      <c r="B23" s="74">
        <v>80</v>
      </c>
    </row>
    <row r="24" spans="1:2" x14ac:dyDescent="0.3">
      <c r="A24" s="73" t="s">
        <v>128</v>
      </c>
      <c r="B24" s="74" t="str" cm="1">
        <f t="array" ref="B24">_xlfn.IFS(B23&lt;18,"Child",B23&lt;80,"Adult",B23&gt;=80,"OLD")</f>
        <v>OLD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showGridLines="0" zoomScale="130" zoomScaleNormal="130" workbookViewId="0">
      <selection activeCell="F6" sqref="F6"/>
    </sheetView>
  </sheetViews>
  <sheetFormatPr defaultColWidth="9.21875" defaultRowHeight="14.4" x14ac:dyDescent="0.3"/>
  <cols>
    <col min="1" max="3" width="9.21875" style="3"/>
    <col min="4" max="4" width="12.44140625" style="3" bestFit="1" customWidth="1"/>
    <col min="5" max="5" width="11.77734375" style="3" bestFit="1" customWidth="1"/>
    <col min="6" max="9" width="9.21875" style="3"/>
    <col min="10" max="10" width="12.44140625" style="3" bestFit="1" customWidth="1"/>
    <col min="11" max="14" width="9.21875" style="3"/>
    <col min="15" max="15" width="10.21875" style="3" bestFit="1" customWidth="1"/>
    <col min="16" max="17" width="9.21875" style="3"/>
    <col min="18" max="18" width="10.5546875" style="3" bestFit="1" customWidth="1"/>
    <col min="19" max="16384" width="9.21875" style="3"/>
  </cols>
  <sheetData>
    <row r="1" spans="2:18" x14ac:dyDescent="0.3">
      <c r="O1" s="16" t="s">
        <v>51</v>
      </c>
      <c r="R1" s="37" t="s">
        <v>52</v>
      </c>
    </row>
    <row r="2" spans="2:18" ht="26.25" customHeight="1" x14ac:dyDescent="0.3">
      <c r="B2" s="98" t="s">
        <v>53</v>
      </c>
      <c r="C2" s="98"/>
      <c r="D2" s="98"/>
      <c r="H2" s="98" t="s">
        <v>55</v>
      </c>
      <c r="I2" s="98"/>
      <c r="J2" s="98"/>
      <c r="O2" s="3" t="s">
        <v>56</v>
      </c>
      <c r="R2" s="3" t="s">
        <v>57</v>
      </c>
    </row>
    <row r="3" spans="2:18" x14ac:dyDescent="0.3">
      <c r="O3" s="3" t="s">
        <v>59</v>
      </c>
      <c r="R3" s="3" t="s">
        <v>60</v>
      </c>
    </row>
    <row r="4" spans="2:18" ht="20.100000000000001" customHeight="1" x14ac:dyDescent="0.3">
      <c r="B4" s="17" t="s">
        <v>61</v>
      </c>
      <c r="C4" s="17" t="s">
        <v>62</v>
      </c>
      <c r="D4" s="17" t="s">
        <v>63</v>
      </c>
      <c r="H4" s="17" t="s">
        <v>61</v>
      </c>
      <c r="I4" s="17" t="s">
        <v>62</v>
      </c>
      <c r="J4" s="17" t="s">
        <v>63</v>
      </c>
      <c r="O4" s="3" t="s">
        <v>64</v>
      </c>
      <c r="R4" s="3" t="s">
        <v>65</v>
      </c>
    </row>
    <row r="5" spans="2:18" ht="20.100000000000001" customHeight="1" x14ac:dyDescent="0.3">
      <c r="B5" s="11" t="s">
        <v>54</v>
      </c>
      <c r="C5" s="11" t="s">
        <v>58</v>
      </c>
      <c r="D5" s="11" t="b">
        <f>AND(B5="Red",C5="Small")</f>
        <v>1</v>
      </c>
      <c r="E5" s="3" t="str">
        <f>IF(AND(B5="Red",C5="Small"),"Matched","Not Matched")</f>
        <v>Matched</v>
      </c>
      <c r="H5" s="11" t="s">
        <v>54</v>
      </c>
      <c r="I5" s="11" t="s">
        <v>58</v>
      </c>
      <c r="J5" s="11" t="b">
        <f>OR(H5="Red",I5="Small")</f>
        <v>1</v>
      </c>
      <c r="L5" s="3" t="str">
        <f ca="1">IFERROR(_xlfn.FORMULATEXT(J5),"")</f>
        <v>=OR(H5="Red",I5="Small")</v>
      </c>
      <c r="O5" s="3" t="s">
        <v>66</v>
      </c>
      <c r="R5" s="3" t="s">
        <v>67</v>
      </c>
    </row>
    <row r="6" spans="2:18" ht="20.100000000000001" customHeight="1" x14ac:dyDescent="0.3">
      <c r="B6" s="18" t="s">
        <v>68</v>
      </c>
      <c r="C6" s="11" t="s">
        <v>69</v>
      </c>
      <c r="D6" s="11" t="b">
        <f t="shared" ref="D6:D10" si="0">AND(B6="Red",C6="Small")</f>
        <v>0</v>
      </c>
      <c r="E6" s="3" t="str">
        <f t="shared" ref="E6:E10" si="1">IF(AND(B6="Red",C6="Small"),"Matched","Not Matched")</f>
        <v>Not Matched</v>
      </c>
      <c r="H6" s="18" t="s">
        <v>68</v>
      </c>
      <c r="I6" s="11" t="s">
        <v>58</v>
      </c>
      <c r="J6" s="11" t="b">
        <f t="shared" ref="J6:J10" si="2">OR(H6="Red",I6="Small")</f>
        <v>1</v>
      </c>
      <c r="L6" s="3" t="str">
        <f t="shared" ref="L6:L10" ca="1" si="3">IFERROR(_xlfn.FORMULATEXT(J6),"")</f>
        <v>=OR(H6="Red",I6="Small")</v>
      </c>
      <c r="O6" s="3" t="s">
        <v>70</v>
      </c>
      <c r="R6" s="3" t="s">
        <v>71</v>
      </c>
    </row>
    <row r="7" spans="2:18" ht="20.100000000000001" customHeight="1" x14ac:dyDescent="0.3">
      <c r="B7" s="18" t="s">
        <v>54</v>
      </c>
      <c r="C7" s="11" t="s">
        <v>72</v>
      </c>
      <c r="D7" s="11" t="b">
        <f t="shared" si="0"/>
        <v>0</v>
      </c>
      <c r="E7" s="3" t="str">
        <f t="shared" si="1"/>
        <v>Not Matched</v>
      </c>
      <c r="H7" s="18" t="s">
        <v>54</v>
      </c>
      <c r="I7" s="11" t="s">
        <v>72</v>
      </c>
      <c r="J7" s="11" t="b">
        <f t="shared" si="2"/>
        <v>1</v>
      </c>
      <c r="L7" s="3" t="str">
        <f t="shared" ca="1" si="3"/>
        <v>=OR(H7="Red",I7="Small")</v>
      </c>
      <c r="R7" s="3" t="s">
        <v>73</v>
      </c>
    </row>
    <row r="8" spans="2:18" ht="20.100000000000001" customHeight="1" x14ac:dyDescent="0.3">
      <c r="B8" s="11" t="s">
        <v>74</v>
      </c>
      <c r="C8" s="11" t="s">
        <v>69</v>
      </c>
      <c r="D8" s="11" t="b">
        <f t="shared" si="0"/>
        <v>0</v>
      </c>
      <c r="E8" s="3" t="str">
        <f t="shared" si="1"/>
        <v>Not Matched</v>
      </c>
      <c r="H8" s="11" t="s">
        <v>74</v>
      </c>
      <c r="I8" s="11" t="s">
        <v>69</v>
      </c>
      <c r="J8" s="11" t="b">
        <f t="shared" si="2"/>
        <v>0</v>
      </c>
      <c r="K8" s="9"/>
      <c r="L8" s="3" t="str">
        <f t="shared" ca="1" si="3"/>
        <v>=OR(H8="Red",I8="Small")</v>
      </c>
      <c r="P8" s="4"/>
    </row>
    <row r="9" spans="2:18" ht="20.100000000000001" customHeight="1" x14ac:dyDescent="0.3">
      <c r="B9" s="11" t="s">
        <v>54</v>
      </c>
      <c r="C9" s="11" t="s">
        <v>58</v>
      </c>
      <c r="D9" s="11" t="b">
        <f t="shared" si="0"/>
        <v>1</v>
      </c>
      <c r="E9" s="3" t="str">
        <f t="shared" si="1"/>
        <v>Matched</v>
      </c>
      <c r="H9" s="11" t="s">
        <v>54</v>
      </c>
      <c r="I9" s="11" t="s">
        <v>58</v>
      </c>
      <c r="J9" s="11" t="b">
        <f t="shared" si="2"/>
        <v>1</v>
      </c>
      <c r="K9" s="9"/>
      <c r="L9" s="3" t="str">
        <f t="shared" ca="1" si="3"/>
        <v>=OR(H9="Red",I9="Small")</v>
      </c>
    </row>
    <row r="10" spans="2:18" ht="20.100000000000001" customHeight="1" x14ac:dyDescent="0.3">
      <c r="B10" s="11" t="s">
        <v>74</v>
      </c>
      <c r="C10" s="11" t="s">
        <v>72</v>
      </c>
      <c r="D10" s="11" t="b">
        <f t="shared" si="0"/>
        <v>0</v>
      </c>
      <c r="E10" s="3" t="str">
        <f t="shared" si="1"/>
        <v>Not Matched</v>
      </c>
      <c r="H10" s="11" t="s">
        <v>74</v>
      </c>
      <c r="I10" s="11" t="s">
        <v>72</v>
      </c>
      <c r="J10" s="11" t="b">
        <f t="shared" si="2"/>
        <v>0</v>
      </c>
      <c r="K10" s="9"/>
      <c r="L10" s="3" t="str">
        <f t="shared" ca="1" si="3"/>
        <v>=OR(H10="Red",I10="Small")</v>
      </c>
    </row>
    <row r="11" spans="2:18" ht="20.100000000000001" customHeight="1" x14ac:dyDescent="0.3"/>
    <row r="12" spans="2:18" ht="26.25" customHeight="1" x14ac:dyDescent="0.3">
      <c r="B12" s="98" t="s">
        <v>75</v>
      </c>
      <c r="C12" s="98"/>
      <c r="D12" s="98"/>
      <c r="E12" s="4"/>
      <c r="H12" s="98" t="s">
        <v>80</v>
      </c>
      <c r="I12" s="98"/>
      <c r="J12" s="98"/>
    </row>
    <row r="14" spans="2:18" ht="20.100000000000001" customHeight="1" x14ac:dyDescent="0.3">
      <c r="B14" s="17" t="s">
        <v>61</v>
      </c>
      <c r="C14" s="17" t="s">
        <v>62</v>
      </c>
      <c r="D14" s="17" t="s">
        <v>63</v>
      </c>
      <c r="H14" s="17" t="s">
        <v>61</v>
      </c>
      <c r="I14" s="17" t="s">
        <v>62</v>
      </c>
      <c r="J14" s="17" t="s">
        <v>63</v>
      </c>
    </row>
    <row r="15" spans="2:18" ht="20.100000000000001" customHeight="1" x14ac:dyDescent="0.3">
      <c r="B15" s="11" t="s">
        <v>54</v>
      </c>
      <c r="C15" s="11" t="s">
        <v>58</v>
      </c>
      <c r="D15" s="11" t="str">
        <f>IF(AND(B15="RED",C15="SMALL"),"Match","Not Match")</f>
        <v>Match</v>
      </c>
      <c r="E15" s="3" t="str">
        <f>IF(AND(B15="RED",C15="SMALL"),"MATCH","Not Match")</f>
        <v>MATCH</v>
      </c>
      <c r="H15" s="11" t="s">
        <v>54</v>
      </c>
      <c r="I15" s="11" t="s">
        <v>58</v>
      </c>
      <c r="J15" s="11" t="str">
        <f>IF(OR(H15="Red",I15="Small"),"Matched","Not Matched")</f>
        <v>Matched</v>
      </c>
      <c r="K15" s="3" t="str">
        <f>IF(OR(H15="RED",I15="SMALL"),"MATHC","Not MATCH")</f>
        <v>MATHC</v>
      </c>
    </row>
    <row r="16" spans="2:18" ht="20.100000000000001" customHeight="1" x14ac:dyDescent="0.3">
      <c r="B16" s="18" t="s">
        <v>68</v>
      </c>
      <c r="C16" s="11" t="s">
        <v>69</v>
      </c>
      <c r="D16" s="11" t="str">
        <f t="shared" ref="D16:D20" si="4">IF(AND(B16="RED",C16="SMALL"),"Match","Not Match")</f>
        <v>Not Match</v>
      </c>
      <c r="E16" s="3" t="str">
        <f t="shared" ref="E16:E20" si="5">IF(AND(B16="RED",C16="SMALL"),"MATCH","Not Match")</f>
        <v>Not Match</v>
      </c>
      <c r="H16" s="18" t="s">
        <v>68</v>
      </c>
      <c r="I16" s="11" t="s">
        <v>69</v>
      </c>
      <c r="J16" s="11" t="str">
        <f t="shared" ref="J16:J20" si="6">IF(OR(H16="Red",I16="Small"),"Matched","Not Matched")</f>
        <v>Not Matched</v>
      </c>
      <c r="K16" s="3" t="str">
        <f t="shared" ref="K16:K20" si="7">IF(OR(H16="RED",I16="SMALL"),"MATHC","Not MATCH")</f>
        <v>Not MATCH</v>
      </c>
    </row>
    <row r="17" spans="2:19" ht="20.100000000000001" customHeight="1" x14ac:dyDescent="0.3">
      <c r="B17" s="11" t="s">
        <v>54</v>
      </c>
      <c r="C17" s="11" t="s">
        <v>72</v>
      </c>
      <c r="D17" s="11" t="str">
        <f t="shared" si="4"/>
        <v>Not Match</v>
      </c>
      <c r="E17" s="3" t="str">
        <f t="shared" si="5"/>
        <v>Not Match</v>
      </c>
      <c r="H17" s="11" t="s">
        <v>54</v>
      </c>
      <c r="I17" s="11" t="s">
        <v>72</v>
      </c>
      <c r="J17" s="11" t="str">
        <f t="shared" si="6"/>
        <v>Matched</v>
      </c>
      <c r="K17" s="3" t="str">
        <f t="shared" si="7"/>
        <v>MATHC</v>
      </c>
      <c r="S17" s="4"/>
    </row>
    <row r="18" spans="2:19" ht="20.100000000000001" customHeight="1" x14ac:dyDescent="0.3">
      <c r="B18" s="11" t="s">
        <v>74</v>
      </c>
      <c r="C18" s="11" t="s">
        <v>69</v>
      </c>
      <c r="D18" s="11" t="str">
        <f t="shared" si="4"/>
        <v>Not Match</v>
      </c>
      <c r="E18" s="3" t="str">
        <f t="shared" si="5"/>
        <v>Not Match</v>
      </c>
      <c r="H18" s="11" t="s">
        <v>74</v>
      </c>
      <c r="I18" s="11" t="s">
        <v>69</v>
      </c>
      <c r="J18" s="11" t="str">
        <f t="shared" si="6"/>
        <v>Not Matched</v>
      </c>
      <c r="K18" s="3" t="str">
        <f t="shared" si="7"/>
        <v>Not MATCH</v>
      </c>
      <c r="M18" s="4" t="s">
        <v>76</v>
      </c>
      <c r="N18" s="3" t="s">
        <v>77</v>
      </c>
    </row>
    <row r="19" spans="2:19" ht="20.100000000000001" customHeight="1" x14ac:dyDescent="0.3">
      <c r="B19" s="11" t="s">
        <v>54</v>
      </c>
      <c r="C19" s="11" t="s">
        <v>58</v>
      </c>
      <c r="D19" s="11" t="str">
        <f t="shared" si="4"/>
        <v>Match</v>
      </c>
      <c r="E19" s="3" t="str">
        <f t="shared" si="5"/>
        <v>MATCH</v>
      </c>
      <c r="H19" s="11" t="s">
        <v>54</v>
      </c>
      <c r="I19" s="11" t="s">
        <v>58</v>
      </c>
      <c r="J19" s="11" t="str">
        <f t="shared" si="6"/>
        <v>Matched</v>
      </c>
      <c r="K19" s="3" t="str">
        <f t="shared" si="7"/>
        <v>MATHC</v>
      </c>
      <c r="N19" s="3" t="s">
        <v>78</v>
      </c>
    </row>
    <row r="20" spans="2:19" ht="20.100000000000001" customHeight="1" x14ac:dyDescent="0.3">
      <c r="B20" s="11" t="s">
        <v>74</v>
      </c>
      <c r="C20" s="11" t="s">
        <v>72</v>
      </c>
      <c r="D20" s="11" t="str">
        <f t="shared" si="4"/>
        <v>Not Match</v>
      </c>
      <c r="E20" s="3" t="str">
        <f t="shared" si="5"/>
        <v>Not Match</v>
      </c>
      <c r="H20" s="11" t="s">
        <v>74</v>
      </c>
      <c r="I20" s="11" t="s">
        <v>72</v>
      </c>
      <c r="J20" s="11" t="str">
        <f t="shared" si="6"/>
        <v>Not Matched</v>
      </c>
      <c r="K20" s="3" t="str">
        <f t="shared" si="7"/>
        <v>Not MATCH</v>
      </c>
    </row>
    <row r="21" spans="2:19" x14ac:dyDescent="0.3">
      <c r="M21" s="4" t="s">
        <v>52</v>
      </c>
      <c r="N21" s="3" t="s">
        <v>79</v>
      </c>
    </row>
    <row r="22" spans="2:19" ht="26.25" customHeight="1" x14ac:dyDescent="0.3">
      <c r="E22" s="4"/>
      <c r="N22" s="3" t="s">
        <v>81</v>
      </c>
    </row>
    <row r="23" spans="2:19" x14ac:dyDescent="0.3">
      <c r="N23" s="3" t="s">
        <v>82</v>
      </c>
    </row>
    <row r="24" spans="2:19" ht="20.100000000000001" customHeight="1" x14ac:dyDescent="0.3"/>
    <row r="25" spans="2:19" ht="20.100000000000001" customHeight="1" x14ac:dyDescent="0.3"/>
    <row r="26" spans="2:19" ht="20.100000000000001" customHeight="1" x14ac:dyDescent="0.3"/>
    <row r="27" spans="2:19" ht="20.100000000000001" customHeight="1" x14ac:dyDescent="0.3"/>
    <row r="28" spans="2:19" ht="20.100000000000001" customHeight="1" x14ac:dyDescent="0.3">
      <c r="N28" s="4"/>
    </row>
    <row r="29" spans="2:19" ht="20.100000000000001" customHeight="1" x14ac:dyDescent="0.3"/>
    <row r="30" spans="2:19" ht="20.100000000000001" customHeight="1" x14ac:dyDescent="0.3"/>
    <row r="43" spans="5:7" x14ac:dyDescent="0.3">
      <c r="E43" s="3" t="s">
        <v>97</v>
      </c>
      <c r="G43" s="3" t="s">
        <v>98</v>
      </c>
    </row>
    <row r="44" spans="5:7" x14ac:dyDescent="0.3">
      <c r="E44" s="3">
        <v>25000</v>
      </c>
      <c r="G44" s="3" t="s">
        <v>99</v>
      </c>
    </row>
  </sheetData>
  <mergeCells count="4">
    <mergeCell ref="B2:D2"/>
    <mergeCell ref="H2:J2"/>
    <mergeCell ref="B12:D12"/>
    <mergeCell ref="H12:J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"/>
  <sheetViews>
    <sheetView showGridLines="0" zoomScale="130" zoomScaleNormal="130" workbookViewId="0">
      <selection activeCell="F5" sqref="F5"/>
    </sheetView>
  </sheetViews>
  <sheetFormatPr defaultColWidth="9.21875" defaultRowHeight="14.4" x14ac:dyDescent="0.3"/>
  <cols>
    <col min="1" max="1" width="3.44140625" style="3" customWidth="1"/>
    <col min="2" max="2" width="10.44140625" style="3" bestFit="1" customWidth="1"/>
    <col min="3" max="3" width="14.5546875" style="3" customWidth="1"/>
    <col min="4" max="4" width="9.5546875" style="3" customWidth="1"/>
    <col min="5" max="5" width="12.21875" style="3" bestFit="1" customWidth="1"/>
    <col min="6" max="6" width="19.21875" style="3" bestFit="1" customWidth="1"/>
    <col min="7" max="7" width="11.21875" style="3" bestFit="1" customWidth="1"/>
    <col min="8" max="11" width="9.21875" style="3"/>
    <col min="12" max="12" width="11.21875" style="3" bestFit="1" customWidth="1"/>
    <col min="13" max="21" width="9.21875" style="3"/>
    <col min="22" max="22" width="12.21875" style="3" customWidth="1"/>
    <col min="23" max="23" width="11.44140625" style="3" customWidth="1"/>
    <col min="24" max="24" width="11.77734375" style="3" bestFit="1" customWidth="1"/>
    <col min="25" max="16384" width="9.21875" style="3"/>
  </cols>
  <sheetData>
    <row r="2" spans="1:24" ht="26.25" customHeight="1" x14ac:dyDescent="0.3">
      <c r="C2" s="98" t="s">
        <v>83</v>
      </c>
      <c r="D2" s="98"/>
      <c r="E2" s="98"/>
      <c r="H2" s="3" t="s">
        <v>136</v>
      </c>
      <c r="I2" s="3" t="s">
        <v>87</v>
      </c>
    </row>
    <row r="3" spans="1:24" x14ac:dyDescent="0.3">
      <c r="E3" s="19"/>
      <c r="H3" s="3" t="s">
        <v>89</v>
      </c>
      <c r="I3" s="3" t="s">
        <v>88</v>
      </c>
    </row>
    <row r="4" spans="1:24" ht="20.100000000000001" customHeight="1" x14ac:dyDescent="0.3">
      <c r="C4" s="20" t="s">
        <v>84</v>
      </c>
      <c r="D4" s="20" t="s">
        <v>85</v>
      </c>
      <c r="E4" s="20" t="s">
        <v>86</v>
      </c>
      <c r="F4" s="21" t="s">
        <v>14</v>
      </c>
      <c r="G4" s="3" t="s">
        <v>133</v>
      </c>
      <c r="K4" s="3" t="s">
        <v>134</v>
      </c>
      <c r="L4" s="76">
        <f ca="1">TODAY()</f>
        <v>45513</v>
      </c>
      <c r="M4" s="32"/>
    </row>
    <row r="5" spans="1:24" ht="20.100000000000001" customHeight="1" x14ac:dyDescent="0.3">
      <c r="A5" s="15" t="s">
        <v>35</v>
      </c>
      <c r="B5" s="33"/>
      <c r="C5" s="11">
        <v>1</v>
      </c>
      <c r="D5" s="11">
        <v>10</v>
      </c>
      <c r="E5" s="11">
        <v>45000</v>
      </c>
      <c r="F5" s="5" t="str">
        <f>IF(E5&gt;=13000,"Immediate Payemnt","Wait")</f>
        <v>Immediate Payemnt</v>
      </c>
      <c r="G5" s="77">
        <v>45024</v>
      </c>
      <c r="L5" s="3" t="s">
        <v>86</v>
      </c>
      <c r="M5" s="32"/>
      <c r="R5" s="14"/>
      <c r="U5" s="3" t="s">
        <v>90</v>
      </c>
      <c r="V5" s="3" t="s">
        <v>91</v>
      </c>
      <c r="W5" s="3" t="s">
        <v>92</v>
      </c>
      <c r="X5" s="3" t="s">
        <v>93</v>
      </c>
    </row>
    <row r="6" spans="1:24" ht="20.100000000000001" customHeight="1" x14ac:dyDescent="0.3">
      <c r="A6" s="15" t="s">
        <v>29</v>
      </c>
      <c r="B6" s="33"/>
      <c r="C6" s="11">
        <v>2</v>
      </c>
      <c r="D6" s="11">
        <v>50</v>
      </c>
      <c r="E6" s="11">
        <v>15700</v>
      </c>
      <c r="F6" s="5" t="str">
        <f t="shared" ref="F6:F12" si="0">IF(E6&gt;=13000,"Immediate Payemnt","Wait")</f>
        <v>Immediate Payemnt</v>
      </c>
      <c r="G6" s="77">
        <v>45021</v>
      </c>
      <c r="L6" s="3" t="s">
        <v>135</v>
      </c>
      <c r="U6" s="9">
        <v>1</v>
      </c>
      <c r="V6" s="22">
        <v>44242</v>
      </c>
      <c r="W6" s="22">
        <f>V6+7</f>
        <v>44249</v>
      </c>
      <c r="X6" s="9" t="str">
        <f t="shared" ref="X6:X9" ca="1" si="1">IF(W6&gt;=TODAY(),"","Payment Due")</f>
        <v>Payment Due</v>
      </c>
    </row>
    <row r="7" spans="1:24" ht="20.100000000000001" customHeight="1" x14ac:dyDescent="0.3">
      <c r="A7" s="15" t="s">
        <v>35</v>
      </c>
      <c r="B7" s="34"/>
      <c r="C7" s="11">
        <v>3</v>
      </c>
      <c r="D7" s="11"/>
      <c r="E7" s="11">
        <v>12000</v>
      </c>
      <c r="F7" s="5" t="str">
        <f t="shared" si="0"/>
        <v>Wait</v>
      </c>
      <c r="G7" s="77">
        <v>45018</v>
      </c>
      <c r="U7" s="9">
        <v>2</v>
      </c>
      <c r="V7" s="22">
        <v>44244</v>
      </c>
      <c r="W7" s="22">
        <f t="shared" ref="W7:W10" si="2">V7+7</f>
        <v>44251</v>
      </c>
      <c r="X7" s="9" t="str">
        <f t="shared" ca="1" si="1"/>
        <v>Payment Due</v>
      </c>
    </row>
    <row r="8" spans="1:24" ht="20.100000000000001" customHeight="1" x14ac:dyDescent="0.3">
      <c r="A8" s="15" t="s">
        <v>29</v>
      </c>
      <c r="B8" s="34"/>
      <c r="C8" s="11">
        <v>4</v>
      </c>
      <c r="D8" s="11"/>
      <c r="E8" s="11">
        <v>140000</v>
      </c>
      <c r="F8" s="5" t="str">
        <f t="shared" si="0"/>
        <v>Immediate Payemnt</v>
      </c>
      <c r="G8" s="77">
        <v>45015</v>
      </c>
      <c r="U8" s="9">
        <v>3</v>
      </c>
      <c r="V8" s="22">
        <v>44246</v>
      </c>
      <c r="W8" s="22">
        <f t="shared" si="2"/>
        <v>44253</v>
      </c>
      <c r="X8" s="9" t="str">
        <f t="shared" ca="1" si="1"/>
        <v>Payment Due</v>
      </c>
    </row>
    <row r="9" spans="1:24" ht="20.100000000000001" customHeight="1" x14ac:dyDescent="0.3">
      <c r="A9" s="15" t="s">
        <v>35</v>
      </c>
      <c r="B9" s="34"/>
      <c r="C9" s="11">
        <v>5</v>
      </c>
      <c r="D9" s="11"/>
      <c r="E9" s="11">
        <v>160000</v>
      </c>
      <c r="F9" s="5" t="str">
        <f t="shared" si="0"/>
        <v>Immediate Payemnt</v>
      </c>
      <c r="G9" s="77">
        <v>45012</v>
      </c>
      <c r="U9" s="9">
        <v>4</v>
      </c>
      <c r="V9" s="22">
        <v>44249</v>
      </c>
      <c r="W9" s="22">
        <f t="shared" si="2"/>
        <v>44256</v>
      </c>
      <c r="X9" s="9" t="str">
        <f t="shared" ca="1" si="1"/>
        <v>Payment Due</v>
      </c>
    </row>
    <row r="10" spans="1:24" ht="20.100000000000001" customHeight="1" x14ac:dyDescent="0.3">
      <c r="A10" s="15" t="s">
        <v>35</v>
      </c>
      <c r="B10" s="34"/>
      <c r="C10" s="11">
        <v>6</v>
      </c>
      <c r="D10" s="11"/>
      <c r="E10" s="11">
        <v>145000</v>
      </c>
      <c r="F10" s="5" t="str">
        <f t="shared" si="0"/>
        <v>Immediate Payemnt</v>
      </c>
      <c r="G10" s="77">
        <v>45009</v>
      </c>
      <c r="U10" s="9">
        <v>5</v>
      </c>
      <c r="V10" s="22">
        <v>44252</v>
      </c>
      <c r="W10" s="22">
        <f t="shared" si="2"/>
        <v>44259</v>
      </c>
      <c r="X10" s="9" t="str">
        <f ca="1">IF(W10&gt;=TODAY(),"","Payment Due")</f>
        <v>Payment Due</v>
      </c>
    </row>
    <row r="11" spans="1:24" ht="20.100000000000001" customHeight="1" x14ac:dyDescent="0.3">
      <c r="A11" s="15" t="s">
        <v>29</v>
      </c>
      <c r="B11" s="34"/>
      <c r="C11" s="11"/>
      <c r="D11" s="11"/>
      <c r="E11" s="11">
        <v>10000</v>
      </c>
      <c r="F11" s="5" t="str">
        <f t="shared" si="0"/>
        <v>Wait</v>
      </c>
      <c r="G11" s="77">
        <v>45006</v>
      </c>
      <c r="V11" s="9"/>
      <c r="W11" s="9"/>
      <c r="X11" s="9"/>
    </row>
    <row r="12" spans="1:24" ht="20.100000000000001" customHeight="1" x14ac:dyDescent="0.3">
      <c r="A12" s="15" t="s">
        <v>29</v>
      </c>
      <c r="B12" s="34"/>
      <c r="C12" s="11"/>
      <c r="D12" s="11"/>
      <c r="E12" s="11">
        <v>2000</v>
      </c>
      <c r="F12" s="5" t="str">
        <f t="shared" si="0"/>
        <v>Wait</v>
      </c>
      <c r="G12" s="77">
        <v>45003</v>
      </c>
      <c r="I12"/>
    </row>
    <row r="13" spans="1:24" ht="20.100000000000001" customHeight="1" thickBot="1" x14ac:dyDescent="0.35">
      <c r="C13" s="9"/>
      <c r="D13" s="9"/>
      <c r="E13" s="23">
        <f>SUM(E5:E12)</f>
        <v>529700</v>
      </c>
    </row>
    <row r="14" spans="1:24" ht="18.75" customHeight="1" thickTop="1" x14ac:dyDescent="0.3"/>
  </sheetData>
  <mergeCells count="1">
    <mergeCell ref="C2:E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8"/>
  <sheetViews>
    <sheetView workbookViewId="0">
      <selection activeCell="I13" sqref="I13"/>
    </sheetView>
  </sheetViews>
  <sheetFormatPr defaultRowHeight="14.4" x14ac:dyDescent="0.3"/>
  <cols>
    <col min="9" max="9" width="47.21875" bestFit="1" customWidth="1"/>
  </cols>
  <sheetData>
    <row r="1" spans="7:9" x14ac:dyDescent="0.3">
      <c r="G1" t="s">
        <v>137</v>
      </c>
    </row>
    <row r="2" spans="7:9" x14ac:dyDescent="0.3">
      <c r="G2" t="s">
        <v>138</v>
      </c>
    </row>
    <row r="7" spans="7:9" x14ac:dyDescent="0.3">
      <c r="G7" t="s">
        <v>101</v>
      </c>
      <c r="H7" t="s">
        <v>139</v>
      </c>
    </row>
    <row r="8" spans="7:9" x14ac:dyDescent="0.3">
      <c r="I8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workbookViewId="0">
      <selection activeCell="A21" sqref="A21"/>
    </sheetView>
  </sheetViews>
  <sheetFormatPr defaultRowHeight="14.4" x14ac:dyDescent="0.3"/>
  <cols>
    <col min="1" max="1" width="9" bestFit="1" customWidth="1"/>
    <col min="2" max="2" width="11.109375" bestFit="1" customWidth="1"/>
    <col min="3" max="3" width="8.77734375" customWidth="1"/>
    <col min="4" max="4" width="6.6640625" customWidth="1"/>
    <col min="5" max="5" width="7.6640625" customWidth="1"/>
    <col min="6" max="6" width="9.88671875" customWidth="1"/>
    <col min="7" max="7" width="13.88671875" bestFit="1" customWidth="1"/>
    <col min="8" max="8" width="12.21875" bestFit="1" customWidth="1"/>
    <col min="9" max="9" width="3.6640625" bestFit="1" customWidth="1"/>
  </cols>
  <sheetData>
    <row r="1" spans="1:13" x14ac:dyDescent="0.3">
      <c r="A1" s="20" t="s">
        <v>141</v>
      </c>
      <c r="B1" s="20" t="s">
        <v>142</v>
      </c>
      <c r="C1" s="20" t="s">
        <v>143</v>
      </c>
      <c r="D1" s="20" t="s">
        <v>144</v>
      </c>
      <c r="E1" s="20" t="s">
        <v>145</v>
      </c>
      <c r="F1" s="20" t="s">
        <v>146</v>
      </c>
      <c r="G1" s="20" t="s">
        <v>147</v>
      </c>
      <c r="H1" s="20" t="s">
        <v>148</v>
      </c>
      <c r="L1" t="s">
        <v>214</v>
      </c>
      <c r="M1" t="s">
        <v>215</v>
      </c>
    </row>
    <row r="2" spans="1:13" x14ac:dyDescent="0.3">
      <c r="A2" s="5" t="s">
        <v>149</v>
      </c>
      <c r="B2" s="5" t="s">
        <v>150</v>
      </c>
      <c r="C2" s="5">
        <v>80</v>
      </c>
      <c r="D2" s="5">
        <v>85</v>
      </c>
      <c r="E2" s="5">
        <v>78</v>
      </c>
      <c r="F2" s="5">
        <v>90</v>
      </c>
      <c r="G2" s="5">
        <v>4</v>
      </c>
      <c r="H2" s="97" t="str">
        <f>IF(OR(AND(AVERAGE(C2:F2)&gt;=75, G2&gt;=3), AND(B2="IT", AVERAGE(C2:F2)&gt;=70)), "Yes", "No")</f>
        <v>Yes</v>
      </c>
      <c r="I2" t="str">
        <f>IF(OR(AND(AVERAGE(C2:F2)&gt;=75,G2&gt;=3),AND(AVERAGE(C2:F2)&gt;=70,B2="IT")),"Yes","No")</f>
        <v>Yes</v>
      </c>
      <c r="K2" t="str">
        <f>IF(OR(AND(AVERAGE(C2:F2)&gt;=75,G2&gt;=3),AND(B2="IT",AVERAGE(C2:F2)&gt;=70)),"Yes","No")</f>
        <v>Yes</v>
      </c>
      <c r="L2" t="str">
        <f>IF(AND(AVERAGE(C2:F2)&gt;=75,G2&gt;=3),"Yes","No")</f>
        <v>Yes</v>
      </c>
      <c r="M2" t="str">
        <f>IF(AND(B2="IT",AVERAGE(C2:F2)&gt;=70),"Yes","No")</f>
        <v>No</v>
      </c>
    </row>
    <row r="3" spans="1:13" x14ac:dyDescent="0.3">
      <c r="A3" s="5" t="s">
        <v>151</v>
      </c>
      <c r="B3" s="5" t="s">
        <v>152</v>
      </c>
      <c r="C3" s="5">
        <v>70</v>
      </c>
      <c r="D3" s="5">
        <v>75</v>
      </c>
      <c r="E3" s="5">
        <v>72</v>
      </c>
      <c r="F3" s="5">
        <v>74</v>
      </c>
      <c r="G3" s="5">
        <v>2</v>
      </c>
      <c r="H3" s="97" t="str">
        <f t="shared" ref="H3:H5" si="0">IF(OR(AND(AVERAGE(C3:F3)&gt;=75, G3&gt;=3), AND(B3="IT", AVERAGE(C3:F3)&gt;=70)), "Yes", "No")</f>
        <v>Yes</v>
      </c>
      <c r="I3" t="str">
        <f t="shared" ref="I3:I5" si="1">IF(OR(AND(AVERAGE(C3:F3)&gt;=75,G3&gt;=3),AND(AVERAGE(C3:F3)&gt;=70,B3="IT")),"Yes","No")</f>
        <v>Yes</v>
      </c>
      <c r="K3" t="str">
        <f t="shared" ref="K3:K5" si="2">IF(OR(AND(AVERAGE(C3:F3)&gt;=75,G3&gt;=3),AND(B3="IT",AVERAGE(C3:F3)&gt;=70)),"Yes","No")</f>
        <v>Yes</v>
      </c>
      <c r="L3" t="str">
        <f t="shared" ref="L3:L5" si="3">IF(AND(AVERAGE(C3:F3)&gt;=75,G3&gt;=3),"Yes","No")</f>
        <v>No</v>
      </c>
      <c r="M3" t="str">
        <f t="shared" ref="M3:M5" si="4">IF(AND(B3="IT",AVERAGE(C3:F3)&gt;=70),"Yes","No")</f>
        <v>Yes</v>
      </c>
    </row>
    <row r="4" spans="1:13" x14ac:dyDescent="0.3">
      <c r="A4" s="5" t="s">
        <v>153</v>
      </c>
      <c r="B4" s="5" t="s">
        <v>101</v>
      </c>
      <c r="C4" s="5">
        <v>65</v>
      </c>
      <c r="D4" s="5">
        <v>70</v>
      </c>
      <c r="E4" s="5">
        <v>68</v>
      </c>
      <c r="F4" s="5">
        <v>66</v>
      </c>
      <c r="G4" s="5">
        <v>5</v>
      </c>
      <c r="H4" s="97" t="str">
        <f t="shared" si="0"/>
        <v>No</v>
      </c>
      <c r="I4" t="str">
        <f t="shared" si="1"/>
        <v>No</v>
      </c>
      <c r="K4" t="str">
        <f t="shared" si="2"/>
        <v>No</v>
      </c>
      <c r="L4" t="str">
        <f t="shared" si="3"/>
        <v>No</v>
      </c>
      <c r="M4" t="str">
        <f t="shared" si="4"/>
        <v>No</v>
      </c>
    </row>
    <row r="5" spans="1:13" x14ac:dyDescent="0.3">
      <c r="A5" s="5" t="s">
        <v>154</v>
      </c>
      <c r="B5" s="5" t="s">
        <v>152</v>
      </c>
      <c r="C5" s="5">
        <v>68</v>
      </c>
      <c r="D5" s="5">
        <v>74</v>
      </c>
      <c r="E5" s="5">
        <v>73</v>
      </c>
      <c r="F5" s="5">
        <v>72</v>
      </c>
      <c r="G5" s="5">
        <v>1</v>
      </c>
      <c r="H5" s="97" t="str">
        <f t="shared" si="0"/>
        <v>Yes</v>
      </c>
      <c r="I5" t="str">
        <f t="shared" si="1"/>
        <v>Yes</v>
      </c>
      <c r="K5" t="str">
        <f t="shared" si="2"/>
        <v>Yes</v>
      </c>
      <c r="L5" t="str">
        <f t="shared" si="3"/>
        <v>No</v>
      </c>
      <c r="M5" t="str">
        <f t="shared" si="4"/>
        <v>Yes</v>
      </c>
    </row>
    <row r="9" spans="1:13" x14ac:dyDescent="0.3">
      <c r="A9" s="31" t="s">
        <v>155</v>
      </c>
      <c r="B9" s="31"/>
      <c r="C9" s="31"/>
      <c r="D9" s="31"/>
      <c r="E9" s="31"/>
      <c r="F9" s="31"/>
      <c r="G9" s="31"/>
    </row>
    <row r="10" spans="1:13" x14ac:dyDescent="0.3">
      <c r="A10" s="79"/>
      <c r="B10" s="31"/>
      <c r="C10" s="31"/>
      <c r="D10" s="31"/>
      <c r="E10" s="31"/>
      <c r="F10" s="31"/>
      <c r="G10" s="31"/>
    </row>
    <row r="11" spans="1:13" x14ac:dyDescent="0.3">
      <c r="A11" s="79" t="s">
        <v>156</v>
      </c>
      <c r="B11" s="31"/>
      <c r="C11" s="31"/>
      <c r="D11" s="31"/>
      <c r="E11" s="31"/>
      <c r="F11" s="31"/>
      <c r="G11" s="31"/>
    </row>
    <row r="12" spans="1:13" x14ac:dyDescent="0.3">
      <c r="A12" s="79" t="s">
        <v>157</v>
      </c>
      <c r="B12" s="31"/>
      <c r="C12" s="31"/>
      <c r="D12" s="31"/>
      <c r="E12" s="31"/>
      <c r="F12" s="31"/>
      <c r="G12" s="31"/>
    </row>
    <row r="13" spans="1:13" x14ac:dyDescent="0.3">
      <c r="A13" s="79" t="s">
        <v>158</v>
      </c>
      <c r="B13" s="31"/>
      <c r="C13" s="31"/>
      <c r="D13" s="31"/>
      <c r="E13" s="31"/>
      <c r="F13" s="31"/>
      <c r="G13" s="31"/>
    </row>
    <row r="14" spans="1:13" x14ac:dyDescent="0.3">
      <c r="A14" s="31"/>
      <c r="B14" s="31"/>
      <c r="C14" s="31"/>
      <c r="D14" s="31"/>
      <c r="E14" s="31"/>
      <c r="F14" s="31"/>
      <c r="G14" s="31"/>
    </row>
    <row r="16" spans="1:13" x14ac:dyDescent="0.3">
      <c r="A16" s="79" t="s">
        <v>159</v>
      </c>
    </row>
    <row r="17" spans="1:1" ht="15" x14ac:dyDescent="0.35">
      <c r="A17" t="s">
        <v>160</v>
      </c>
    </row>
    <row r="18" spans="1:1" x14ac:dyDescent="0.3">
      <c r="A18" s="78"/>
    </row>
    <row r="19" spans="1:1" ht="15" x14ac:dyDescent="0.3">
      <c r="A19" s="78" t="s">
        <v>161</v>
      </c>
    </row>
    <row r="21" spans="1:1" x14ac:dyDescent="0.3">
      <c r="A21" t="s">
        <v>162</v>
      </c>
    </row>
    <row r="24" spans="1:1" ht="18" x14ac:dyDescent="0.3">
      <c r="A24" s="80" t="s">
        <v>163</v>
      </c>
    </row>
    <row r="25" spans="1:1" x14ac:dyDescent="0.3">
      <c r="A25" s="78"/>
    </row>
    <row r="26" spans="1:1" ht="15" x14ac:dyDescent="0.3">
      <c r="A26" s="81" t="s">
        <v>164</v>
      </c>
    </row>
    <row r="27" spans="1:1" ht="15" x14ac:dyDescent="0.3">
      <c r="A27" s="81" t="s">
        <v>165</v>
      </c>
    </row>
    <row r="28" spans="1:1" ht="15" x14ac:dyDescent="0.3">
      <c r="A28" s="81" t="s">
        <v>166</v>
      </c>
    </row>
    <row r="29" spans="1:1" ht="15" x14ac:dyDescent="0.3">
      <c r="A29" s="81" t="s">
        <v>167</v>
      </c>
    </row>
    <row r="30" spans="1:1" x14ac:dyDescent="0.3">
      <c r="A30" s="82" t="s">
        <v>168</v>
      </c>
    </row>
    <row r="31" spans="1:1" x14ac:dyDescent="0.3">
      <c r="A31" s="82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workbookViewId="0">
      <selection activeCell="Q26" sqref="Q26"/>
    </sheetView>
  </sheetViews>
  <sheetFormatPr defaultRowHeight="14.4" x14ac:dyDescent="0.3"/>
  <cols>
    <col min="1" max="1" width="9" bestFit="1" customWidth="1"/>
    <col min="2" max="2" width="11.109375" bestFit="1" customWidth="1"/>
    <col min="3" max="3" width="13.44140625" bestFit="1" customWidth="1"/>
    <col min="4" max="4" width="16.77734375" bestFit="1" customWidth="1"/>
    <col min="5" max="5" width="12.21875" bestFit="1" customWidth="1"/>
    <col min="6" max="6" width="19.21875" bestFit="1" customWidth="1"/>
  </cols>
  <sheetData>
    <row r="1" spans="1:6" x14ac:dyDescent="0.3">
      <c r="A1" s="85" t="s">
        <v>141</v>
      </c>
      <c r="B1" s="86" t="s">
        <v>142</v>
      </c>
      <c r="C1" s="86" t="s">
        <v>170</v>
      </c>
      <c r="D1" s="86" t="s">
        <v>171</v>
      </c>
      <c r="E1" s="87" t="s">
        <v>148</v>
      </c>
      <c r="F1" t="s">
        <v>204</v>
      </c>
    </row>
    <row r="2" spans="1:6" x14ac:dyDescent="0.3">
      <c r="A2" s="88" t="s">
        <v>172</v>
      </c>
      <c r="B2" s="89" t="s">
        <v>150</v>
      </c>
      <c r="C2" s="89">
        <v>150</v>
      </c>
      <c r="D2" s="90">
        <v>0.9</v>
      </c>
      <c r="E2" s="91" t="s">
        <v>173</v>
      </c>
      <c r="F2" s="71" t="str">
        <f>IF(OR(C2&gt;160, D2&gt;=0.85), "Yes", "No")</f>
        <v>Yes</v>
      </c>
    </row>
    <row r="3" spans="1:6" x14ac:dyDescent="0.3">
      <c r="A3" s="88" t="s">
        <v>174</v>
      </c>
      <c r="B3" s="89" t="s">
        <v>152</v>
      </c>
      <c r="C3" s="89">
        <v>160</v>
      </c>
      <c r="D3" s="90">
        <v>0.95</v>
      </c>
      <c r="E3" s="91" t="s">
        <v>173</v>
      </c>
      <c r="F3" s="71" t="str">
        <f t="shared" ref="F3:F7" si="0">IF(OR(C3&gt;160, D3&gt;=0.85), "Yes", "No")</f>
        <v>Yes</v>
      </c>
    </row>
    <row r="4" spans="1:6" x14ac:dyDescent="0.3">
      <c r="A4" s="88" t="s">
        <v>175</v>
      </c>
      <c r="B4" s="89" t="s">
        <v>101</v>
      </c>
      <c r="C4" s="89">
        <v>170</v>
      </c>
      <c r="D4" s="90">
        <v>0.8</v>
      </c>
      <c r="E4" s="91" t="s">
        <v>176</v>
      </c>
      <c r="F4" s="71" t="str">
        <f t="shared" si="0"/>
        <v>Yes</v>
      </c>
    </row>
    <row r="5" spans="1:6" x14ac:dyDescent="0.3">
      <c r="A5" s="88" t="s">
        <v>177</v>
      </c>
      <c r="B5" s="89" t="s">
        <v>178</v>
      </c>
      <c r="C5" s="89">
        <v>140</v>
      </c>
      <c r="D5" s="90">
        <v>0.85</v>
      </c>
      <c r="E5" s="91" t="s">
        <v>176</v>
      </c>
      <c r="F5" s="71" t="s">
        <v>216</v>
      </c>
    </row>
    <row r="6" spans="1:6" x14ac:dyDescent="0.3">
      <c r="A6" s="88" t="s">
        <v>179</v>
      </c>
      <c r="B6" s="89" t="s">
        <v>152</v>
      </c>
      <c r="C6" s="89">
        <v>130</v>
      </c>
      <c r="D6" s="90">
        <v>0.75</v>
      </c>
      <c r="E6" s="91" t="s">
        <v>176</v>
      </c>
      <c r="F6" s="71" t="str">
        <f t="shared" si="0"/>
        <v>No</v>
      </c>
    </row>
    <row r="7" spans="1:6" ht="15" thickBot="1" x14ac:dyDescent="0.35">
      <c r="A7" s="92" t="s">
        <v>180</v>
      </c>
      <c r="B7" s="6" t="s">
        <v>101</v>
      </c>
      <c r="C7" s="6">
        <v>180</v>
      </c>
      <c r="D7" s="93">
        <v>0.92</v>
      </c>
      <c r="E7" s="94" t="s">
        <v>173</v>
      </c>
      <c r="F7" s="71" t="str">
        <f t="shared" si="0"/>
        <v>Yes</v>
      </c>
    </row>
    <row r="10" spans="1:6" x14ac:dyDescent="0.3">
      <c r="A10" t="s">
        <v>181</v>
      </c>
    </row>
    <row r="11" spans="1:6" x14ac:dyDescent="0.3">
      <c r="A11" s="78"/>
    </row>
    <row r="12" spans="1:6" x14ac:dyDescent="0.3">
      <c r="A12" s="79" t="s">
        <v>182</v>
      </c>
    </row>
    <row r="13" spans="1:6" x14ac:dyDescent="0.3">
      <c r="A13" s="79" t="s">
        <v>183</v>
      </c>
    </row>
    <row r="14" spans="1:6" x14ac:dyDescent="0.3">
      <c r="A14" s="79" t="s">
        <v>184</v>
      </c>
    </row>
    <row r="15" spans="1:6" x14ac:dyDescent="0.3">
      <c r="A15" s="79" t="s">
        <v>185</v>
      </c>
    </row>
    <row r="17" spans="1:1" x14ac:dyDescent="0.3">
      <c r="A17" s="79" t="s">
        <v>186</v>
      </c>
    </row>
    <row r="18" spans="1:1" ht="18" x14ac:dyDescent="0.3">
      <c r="A18" s="80" t="s">
        <v>187</v>
      </c>
    </row>
    <row r="20" spans="1:1" x14ac:dyDescent="0.3">
      <c r="A20" t="s">
        <v>188</v>
      </c>
    </row>
    <row r="22" spans="1:1" x14ac:dyDescent="0.3">
      <c r="A22" t="s">
        <v>189</v>
      </c>
    </row>
    <row r="25" spans="1:1" x14ac:dyDescent="0.3">
      <c r="A25" t="s">
        <v>190</v>
      </c>
    </row>
    <row r="27" spans="1:1" ht="18" x14ac:dyDescent="0.3">
      <c r="A27" s="80" t="s">
        <v>191</v>
      </c>
    </row>
    <row r="29" spans="1:1" x14ac:dyDescent="0.3">
      <c r="A29" t="s">
        <v>192</v>
      </c>
    </row>
    <row r="31" spans="1:1" x14ac:dyDescent="0.3">
      <c r="A31" t="s">
        <v>193</v>
      </c>
    </row>
    <row r="32" spans="1:1" x14ac:dyDescent="0.3">
      <c r="A32" s="71">
        <f>AVERAGEIF(B:B, "IT", C:C)</f>
        <v>145</v>
      </c>
    </row>
    <row r="34" spans="1:6" ht="18" x14ac:dyDescent="0.3">
      <c r="A34" s="80" t="s">
        <v>194</v>
      </c>
    </row>
    <row r="36" spans="1:6" x14ac:dyDescent="0.3">
      <c r="A36" t="s">
        <v>195</v>
      </c>
    </row>
    <row r="38" spans="1:6" x14ac:dyDescent="0.3">
      <c r="A38" t="s">
        <v>196</v>
      </c>
    </row>
    <row r="39" spans="1:6" x14ac:dyDescent="0.3">
      <c r="A39" t="s">
        <v>197</v>
      </c>
    </row>
    <row r="40" spans="1:6" x14ac:dyDescent="0.3">
      <c r="A40" s="71">
        <f>SUMIF(E:E, "Yes", C:C)</f>
        <v>490</v>
      </c>
    </row>
    <row r="41" spans="1:6" s="95" customFormat="1" x14ac:dyDescent="0.3"/>
    <row r="42" spans="1:6" x14ac:dyDescent="0.3">
      <c r="A42" s="31" t="s">
        <v>198</v>
      </c>
    </row>
    <row r="44" spans="1:6" x14ac:dyDescent="0.3">
      <c r="A44" t="s">
        <v>199</v>
      </c>
    </row>
    <row r="46" spans="1:6" x14ac:dyDescent="0.3">
      <c r="A46" t="s">
        <v>200</v>
      </c>
      <c r="F46" s="96">
        <f>AVERAGEIF(B:B, "IT", D:D)</f>
        <v>0.85</v>
      </c>
    </row>
    <row r="47" spans="1:6" x14ac:dyDescent="0.3">
      <c r="A47" t="s">
        <v>201</v>
      </c>
    </row>
    <row r="48" spans="1:6" x14ac:dyDescent="0.3">
      <c r="A48" t="s">
        <v>202</v>
      </c>
    </row>
    <row r="49" spans="1:1" x14ac:dyDescent="0.3">
      <c r="A49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workbookViewId="0">
      <selection activeCell="E9" sqref="E9"/>
    </sheetView>
  </sheetViews>
  <sheetFormatPr defaultRowHeight="14.4" x14ac:dyDescent="0.3"/>
  <cols>
    <col min="1" max="1" width="9" bestFit="1" customWidth="1"/>
    <col min="2" max="2" width="11.109375" bestFit="1" customWidth="1"/>
    <col min="3" max="3" width="13.44140625" bestFit="1" customWidth="1"/>
    <col min="4" max="4" width="16.77734375" bestFit="1" customWidth="1"/>
    <col min="5" max="5" width="12.21875" bestFit="1" customWidth="1"/>
    <col min="6" max="6" width="14.21875" bestFit="1" customWidth="1"/>
  </cols>
  <sheetData>
    <row r="1" spans="1:6" x14ac:dyDescent="0.3">
      <c r="A1" s="83" t="s">
        <v>141</v>
      </c>
      <c r="B1" s="83" t="s">
        <v>142</v>
      </c>
      <c r="C1" s="83" t="s">
        <v>170</v>
      </c>
      <c r="D1" s="83" t="s">
        <v>171</v>
      </c>
      <c r="E1" s="83" t="s">
        <v>209</v>
      </c>
      <c r="F1" s="83" t="s">
        <v>210</v>
      </c>
    </row>
    <row r="2" spans="1:6" x14ac:dyDescent="0.3">
      <c r="A2" s="3" t="s">
        <v>172</v>
      </c>
      <c r="B2" s="3" t="s">
        <v>150</v>
      </c>
      <c r="C2" s="3">
        <v>150</v>
      </c>
      <c r="D2" s="84">
        <v>0.9</v>
      </c>
      <c r="E2" s="3" t="s">
        <v>211</v>
      </c>
      <c r="F2" s="3">
        <v>10</v>
      </c>
    </row>
    <row r="3" spans="1:6" x14ac:dyDescent="0.3">
      <c r="A3" s="3" t="s">
        <v>174</v>
      </c>
      <c r="B3" s="3" t="s">
        <v>152</v>
      </c>
      <c r="C3" s="3">
        <v>160</v>
      </c>
      <c r="D3" s="84">
        <v>0.95</v>
      </c>
      <c r="E3" s="3" t="s">
        <v>212</v>
      </c>
      <c r="F3" s="3">
        <v>5</v>
      </c>
    </row>
    <row r="4" spans="1:6" x14ac:dyDescent="0.3">
      <c r="A4" s="3" t="s">
        <v>175</v>
      </c>
      <c r="B4" s="3" t="s">
        <v>101</v>
      </c>
      <c r="C4" s="3">
        <v>170</v>
      </c>
      <c r="D4" s="84">
        <v>0.8</v>
      </c>
      <c r="E4" s="3" t="s">
        <v>211</v>
      </c>
      <c r="F4" s="3">
        <v>15</v>
      </c>
    </row>
    <row r="5" spans="1:6" x14ac:dyDescent="0.3">
      <c r="A5" s="3" t="s">
        <v>177</v>
      </c>
      <c r="B5" s="3" t="s">
        <v>178</v>
      </c>
      <c r="C5" s="3">
        <v>140</v>
      </c>
      <c r="D5" s="84">
        <v>0.85</v>
      </c>
      <c r="E5" s="3" t="s">
        <v>213</v>
      </c>
      <c r="F5" s="3">
        <v>20</v>
      </c>
    </row>
    <row r="6" spans="1:6" x14ac:dyDescent="0.3">
      <c r="A6" s="3" t="s">
        <v>179</v>
      </c>
      <c r="B6" s="3" t="s">
        <v>152</v>
      </c>
      <c r="C6" s="3">
        <v>130</v>
      </c>
      <c r="D6" s="84">
        <v>0.75</v>
      </c>
      <c r="E6" s="3" t="s">
        <v>212</v>
      </c>
      <c r="F6" s="3">
        <v>8</v>
      </c>
    </row>
    <row r="7" spans="1:6" x14ac:dyDescent="0.3">
      <c r="A7" s="3" t="s">
        <v>180</v>
      </c>
      <c r="B7" s="3" t="s">
        <v>101</v>
      </c>
      <c r="C7" s="3">
        <v>180</v>
      </c>
      <c r="D7" s="84">
        <v>0.92</v>
      </c>
      <c r="E7" s="3" t="s">
        <v>213</v>
      </c>
      <c r="F7" s="3">
        <v>12</v>
      </c>
    </row>
    <row r="13" spans="1:6" x14ac:dyDescent="0.3">
      <c r="A13" t="s">
        <v>181</v>
      </c>
    </row>
    <row r="14" spans="1:6" x14ac:dyDescent="0.3">
      <c r="A14" s="78"/>
    </row>
    <row r="15" spans="1:6" x14ac:dyDescent="0.3">
      <c r="A15" s="79" t="s">
        <v>205</v>
      </c>
    </row>
    <row r="16" spans="1:6" x14ac:dyDescent="0.3">
      <c r="A16" s="79" t="s">
        <v>206</v>
      </c>
    </row>
    <row r="17" spans="1:1" x14ac:dyDescent="0.3">
      <c r="A17" s="79" t="s">
        <v>207</v>
      </c>
    </row>
    <row r="18" spans="1:1" x14ac:dyDescent="0.3">
      <c r="A18" s="79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SUMIF</vt:lpstr>
      <vt:lpstr>SUMIFS</vt:lpstr>
      <vt:lpstr>IF</vt:lpstr>
      <vt:lpstr>Sheet1</vt:lpstr>
      <vt:lpstr>AND &amp; OR</vt:lpstr>
      <vt:lpstr>IF+Other (Exercise)</vt:lpstr>
      <vt:lpstr>Sheet2</vt:lpstr>
      <vt:lpstr>Example1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Gandhi</dc:creator>
  <cp:lastModifiedBy>Akash Tenguriya</cp:lastModifiedBy>
  <dcterms:created xsi:type="dcterms:W3CDTF">2021-05-26T00:46:41Z</dcterms:created>
  <dcterms:modified xsi:type="dcterms:W3CDTF">2024-08-09T07:46:25Z</dcterms:modified>
</cp:coreProperties>
</file>