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kash Pandey\Dropbox\My PC (LAPTOP-11T574F4)\Downloads\"/>
    </mc:Choice>
  </mc:AlternateContent>
  <xr:revisionPtr revIDLastSave="0" documentId="13_ncr:1_{93134023-ED7C-40DA-BC9D-78F407DB82E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inancials&gt;" sheetId="10" r:id="rId1"/>
    <sheet name="Historical FS" sheetId="9" r:id="rId2"/>
    <sheet name="RatioAnalysis" sheetId="12" r:id="rId3"/>
    <sheet name="Data&gt;" sheetId="8" r:id="rId4"/>
    <sheet name="Data Sheet" sheetId="6" r:id="rId5"/>
  </sheets>
  <externalReferences>
    <externalReference r:id="rId6"/>
  </externalReference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O40" i="12" l="1"/>
  <c r="O39" i="12"/>
  <c r="O38" i="12"/>
  <c r="O36" i="12"/>
  <c r="O35" i="12"/>
  <c r="O34" i="12"/>
  <c r="O33" i="12"/>
  <c r="O31" i="12"/>
  <c r="O30" i="12"/>
  <c r="O29" i="12"/>
  <c r="O28" i="12"/>
  <c r="O27" i="12"/>
  <c r="O25" i="12"/>
  <c r="O24" i="12"/>
  <c r="O23" i="12"/>
  <c r="O22" i="12"/>
  <c r="O21" i="12"/>
  <c r="O19" i="12"/>
  <c r="O18" i="12"/>
  <c r="O17" i="12"/>
  <c r="O15" i="12"/>
  <c r="O14" i="12"/>
  <c r="O13" i="12"/>
  <c r="O12" i="12"/>
  <c r="O11" i="12"/>
  <c r="N40" i="12"/>
  <c r="N39" i="12"/>
  <c r="N38" i="12"/>
  <c r="N36" i="12"/>
  <c r="N35" i="12"/>
  <c r="N34" i="12"/>
  <c r="N33" i="12"/>
  <c r="N31" i="12"/>
  <c r="N30" i="12"/>
  <c r="N29" i="12"/>
  <c r="N28" i="12"/>
  <c r="N27" i="12"/>
  <c r="N25" i="12"/>
  <c r="N24" i="12"/>
  <c r="N23" i="12"/>
  <c r="N22" i="12"/>
  <c r="N21" i="12"/>
  <c r="N19" i="12"/>
  <c r="N18" i="12"/>
  <c r="N17" i="12"/>
  <c r="N15" i="12"/>
  <c r="N14" i="12"/>
  <c r="N13" i="12"/>
  <c r="N12" i="12"/>
  <c r="N11" i="12"/>
  <c r="N9" i="12"/>
  <c r="N8" i="12"/>
  <c r="N7" i="12"/>
  <c r="N6" i="12"/>
  <c r="O9" i="12"/>
  <c r="O8" i="12"/>
  <c r="O7" i="12"/>
  <c r="O6" i="12"/>
  <c r="O5" i="12"/>
  <c r="N5" i="12"/>
  <c r="L40" i="12"/>
  <c r="K40" i="12"/>
  <c r="J40" i="12"/>
  <c r="I40" i="12"/>
  <c r="H40" i="12"/>
  <c r="G40" i="12"/>
  <c r="F40" i="12"/>
  <c r="E40" i="12"/>
  <c r="D40" i="12"/>
  <c r="L39" i="12"/>
  <c r="K39" i="12"/>
  <c r="J39" i="12"/>
  <c r="I39" i="12"/>
  <c r="H39" i="12"/>
  <c r="G39" i="12"/>
  <c r="F39" i="12"/>
  <c r="E39" i="12"/>
  <c r="D39" i="12"/>
  <c r="L38" i="12"/>
  <c r="K38" i="12"/>
  <c r="J38" i="12"/>
  <c r="I38" i="12"/>
  <c r="H38" i="12"/>
  <c r="G38" i="12"/>
  <c r="F38" i="12"/>
  <c r="E38" i="12"/>
  <c r="D38" i="12"/>
  <c r="C40" i="12"/>
  <c r="L78" i="9"/>
  <c r="K78" i="9"/>
  <c r="J78" i="9"/>
  <c r="I78" i="9"/>
  <c r="H78" i="9"/>
  <c r="G78" i="9"/>
  <c r="F78" i="9"/>
  <c r="E78" i="9"/>
  <c r="D78" i="9"/>
  <c r="C78" i="9"/>
  <c r="L74" i="9"/>
  <c r="K74" i="9"/>
  <c r="J74" i="9"/>
  <c r="I74" i="9"/>
  <c r="H74" i="9"/>
  <c r="G74" i="9"/>
  <c r="F74" i="9"/>
  <c r="E74" i="9"/>
  <c r="D74" i="9"/>
  <c r="C74" i="9"/>
  <c r="L72" i="9"/>
  <c r="K72" i="9"/>
  <c r="J72" i="9"/>
  <c r="I72" i="9"/>
  <c r="H72" i="9"/>
  <c r="G72" i="9"/>
  <c r="F72" i="9"/>
  <c r="E72" i="9"/>
  <c r="D72" i="9"/>
  <c r="C72" i="9"/>
  <c r="L70" i="9"/>
  <c r="K70" i="9"/>
  <c r="J70" i="9"/>
  <c r="I70" i="9"/>
  <c r="H70" i="9"/>
  <c r="G70" i="9"/>
  <c r="F70" i="9"/>
  <c r="E70" i="9"/>
  <c r="D70" i="9"/>
  <c r="C70" i="9"/>
  <c r="C39" i="12" s="1"/>
  <c r="C38" i="12"/>
  <c r="I36" i="12"/>
  <c r="E36" i="12"/>
  <c r="L35" i="12"/>
  <c r="K35" i="12"/>
  <c r="J35" i="12"/>
  <c r="I35" i="12"/>
  <c r="H35" i="12"/>
  <c r="G35" i="12"/>
  <c r="F35" i="12"/>
  <c r="E35" i="12"/>
  <c r="D35" i="12"/>
  <c r="L34" i="12"/>
  <c r="L36" i="12" s="1"/>
  <c r="K34" i="12"/>
  <c r="K36" i="12" s="1"/>
  <c r="J34" i="12"/>
  <c r="J36" i="12" s="1"/>
  <c r="I34" i="12"/>
  <c r="H34" i="12"/>
  <c r="H36" i="12" s="1"/>
  <c r="G34" i="12"/>
  <c r="G36" i="12" s="1"/>
  <c r="F34" i="12"/>
  <c r="F36" i="12" s="1"/>
  <c r="E34" i="12"/>
  <c r="D34" i="12"/>
  <c r="D36" i="12" s="1"/>
  <c r="L33" i="12"/>
  <c r="K33" i="12"/>
  <c r="J33" i="12"/>
  <c r="I33" i="12"/>
  <c r="H33" i="12"/>
  <c r="G33" i="12"/>
  <c r="F33" i="12"/>
  <c r="E33" i="12"/>
  <c r="D33" i="12"/>
  <c r="C36" i="12"/>
  <c r="C35" i="12"/>
  <c r="C34" i="12"/>
  <c r="C33" i="12"/>
  <c r="L31" i="12"/>
  <c r="K31" i="12"/>
  <c r="J31" i="12"/>
  <c r="I31" i="12"/>
  <c r="H31" i="12"/>
  <c r="G31" i="12"/>
  <c r="F31" i="12"/>
  <c r="E31" i="12"/>
  <c r="D31" i="12"/>
  <c r="L30" i="12"/>
  <c r="K30" i="12"/>
  <c r="J30" i="12"/>
  <c r="I30" i="12"/>
  <c r="H30" i="12"/>
  <c r="G30" i="12"/>
  <c r="F30" i="12"/>
  <c r="E30" i="12"/>
  <c r="D30" i="12"/>
  <c r="L29" i="12"/>
  <c r="K29" i="12"/>
  <c r="J29" i="12"/>
  <c r="I29" i="12"/>
  <c r="H29" i="12"/>
  <c r="G29" i="12"/>
  <c r="F29" i="12"/>
  <c r="E29" i="12"/>
  <c r="D29" i="12"/>
  <c r="L28" i="12"/>
  <c r="K28" i="12"/>
  <c r="J28" i="12"/>
  <c r="I28" i="12"/>
  <c r="H28" i="12"/>
  <c r="G28" i="12"/>
  <c r="F28" i="12"/>
  <c r="E28" i="12"/>
  <c r="D28" i="12"/>
  <c r="L27" i="12"/>
  <c r="K27" i="12"/>
  <c r="J27" i="12"/>
  <c r="I27" i="12"/>
  <c r="H27" i="12"/>
  <c r="G27" i="12"/>
  <c r="F27" i="12"/>
  <c r="E27" i="12"/>
  <c r="D27" i="12"/>
  <c r="C31" i="12"/>
  <c r="C30" i="12"/>
  <c r="C29" i="12"/>
  <c r="C28" i="12"/>
  <c r="C27" i="12"/>
  <c r="L25" i="12"/>
  <c r="K25" i="12"/>
  <c r="J25" i="12"/>
  <c r="I25" i="12"/>
  <c r="H25" i="12"/>
  <c r="G25" i="12"/>
  <c r="F25" i="12"/>
  <c r="E25" i="12"/>
  <c r="D25" i="12"/>
  <c r="L23" i="12"/>
  <c r="L24" i="12" s="1"/>
  <c r="K23" i="12"/>
  <c r="J23" i="12"/>
  <c r="I23" i="12"/>
  <c r="H23" i="12"/>
  <c r="H24" i="12" s="1"/>
  <c r="G23" i="12"/>
  <c r="F23" i="12"/>
  <c r="E23" i="12"/>
  <c r="D23" i="12"/>
  <c r="D24" i="12" s="1"/>
  <c r="L22" i="12"/>
  <c r="K22" i="12"/>
  <c r="K24" i="12" s="1"/>
  <c r="J22" i="12"/>
  <c r="J24" i="12" s="1"/>
  <c r="I22" i="12"/>
  <c r="I24" i="12" s="1"/>
  <c r="H22" i="12"/>
  <c r="G22" i="12"/>
  <c r="G24" i="12" s="1"/>
  <c r="F22" i="12"/>
  <c r="F24" i="12" s="1"/>
  <c r="E22" i="12"/>
  <c r="E24" i="12" s="1"/>
  <c r="D22" i="12"/>
  <c r="L21" i="12"/>
  <c r="K21" i="12"/>
  <c r="J21" i="12"/>
  <c r="I21" i="12"/>
  <c r="H21" i="12"/>
  <c r="G21" i="12"/>
  <c r="F21" i="12"/>
  <c r="E21" i="12"/>
  <c r="D21" i="12"/>
  <c r="C25" i="12"/>
  <c r="C24" i="12"/>
  <c r="C23" i="12"/>
  <c r="C22" i="12"/>
  <c r="C21" i="12"/>
  <c r="L19" i="12"/>
  <c r="K19" i="12"/>
  <c r="J19" i="12"/>
  <c r="I19" i="12"/>
  <c r="H19" i="12"/>
  <c r="G19" i="12"/>
  <c r="F19" i="12"/>
  <c r="E19" i="12"/>
  <c r="D19" i="12"/>
  <c r="L18" i="12"/>
  <c r="K18" i="12"/>
  <c r="J18" i="12"/>
  <c r="I18" i="12"/>
  <c r="H18" i="12"/>
  <c r="G18" i="12"/>
  <c r="F18" i="12"/>
  <c r="E18" i="12"/>
  <c r="D18" i="12"/>
  <c r="L17" i="12"/>
  <c r="K17" i="12"/>
  <c r="J17" i="12"/>
  <c r="I17" i="12"/>
  <c r="H17" i="12"/>
  <c r="G17" i="12"/>
  <c r="F17" i="12"/>
  <c r="E17" i="12"/>
  <c r="D17" i="12"/>
  <c r="C19" i="12"/>
  <c r="C18" i="12"/>
  <c r="C17" i="12"/>
  <c r="L15" i="12"/>
  <c r="K15" i="12"/>
  <c r="J15" i="12"/>
  <c r="I15" i="12"/>
  <c r="H15" i="12"/>
  <c r="G15" i="12"/>
  <c r="F15" i="12"/>
  <c r="E15" i="12"/>
  <c r="D15" i="12"/>
  <c r="L14" i="12"/>
  <c r="K14" i="12"/>
  <c r="J14" i="12"/>
  <c r="I14" i="12"/>
  <c r="H14" i="12"/>
  <c r="G14" i="12"/>
  <c r="F14" i="12"/>
  <c r="E14" i="12"/>
  <c r="D14" i="12"/>
  <c r="L13" i="12"/>
  <c r="K13" i="12"/>
  <c r="J13" i="12"/>
  <c r="I13" i="12"/>
  <c r="H13" i="12"/>
  <c r="G13" i="12"/>
  <c r="F13" i="12"/>
  <c r="E13" i="12"/>
  <c r="D13" i="12"/>
  <c r="L12" i="12"/>
  <c r="K12" i="12"/>
  <c r="J12" i="12"/>
  <c r="I12" i="12"/>
  <c r="H12" i="12"/>
  <c r="G12" i="12"/>
  <c r="F12" i="12"/>
  <c r="E12" i="12"/>
  <c r="D12" i="12"/>
  <c r="L11" i="12"/>
  <c r="K11" i="12"/>
  <c r="J11" i="12"/>
  <c r="I11" i="12"/>
  <c r="H11" i="12"/>
  <c r="G11" i="12"/>
  <c r="F11" i="12"/>
  <c r="E11" i="12"/>
  <c r="D11" i="12"/>
  <c r="C13" i="12"/>
  <c r="C15" i="12"/>
  <c r="C14" i="12"/>
  <c r="C12" i="12"/>
  <c r="C11" i="12"/>
  <c r="L9" i="12"/>
  <c r="K9" i="12"/>
  <c r="J9" i="12"/>
  <c r="I9" i="12"/>
  <c r="H9" i="12"/>
  <c r="G9" i="12"/>
  <c r="F9" i="12"/>
  <c r="E9" i="12"/>
  <c r="D9" i="12"/>
  <c r="D7" i="12"/>
  <c r="E7" i="12"/>
  <c r="F7" i="12"/>
  <c r="G7" i="12"/>
  <c r="H7" i="12"/>
  <c r="I7" i="12"/>
  <c r="J7" i="12"/>
  <c r="K7" i="12"/>
  <c r="L7" i="12"/>
  <c r="D8" i="12"/>
  <c r="E8" i="12"/>
  <c r="F8" i="12"/>
  <c r="G8" i="12"/>
  <c r="H8" i="12"/>
  <c r="I8" i="12"/>
  <c r="J8" i="12"/>
  <c r="K8" i="12"/>
  <c r="L8" i="12"/>
  <c r="L6" i="12" l="1"/>
  <c r="K6" i="12"/>
  <c r="J6" i="12"/>
  <c r="I6" i="12"/>
  <c r="H6" i="12"/>
  <c r="G6" i="12"/>
  <c r="F6" i="12"/>
  <c r="E6" i="12"/>
  <c r="C27" i="9"/>
  <c r="D6" i="12"/>
  <c r="H5" i="12"/>
  <c r="L5" i="12"/>
  <c r="K5" i="12"/>
  <c r="J5" i="12"/>
  <c r="I5" i="12"/>
  <c r="G5" i="12"/>
  <c r="F5" i="12"/>
  <c r="E5" i="12"/>
  <c r="D5" i="12"/>
  <c r="C5" i="12"/>
  <c r="C3" i="12"/>
  <c r="B2" i="12"/>
  <c r="L3" i="12"/>
  <c r="K3" i="12"/>
  <c r="J3" i="12"/>
  <c r="I3" i="12"/>
  <c r="H3" i="12"/>
  <c r="G3" i="12"/>
  <c r="F3" i="12"/>
  <c r="E3" i="12"/>
  <c r="D3" i="12"/>
  <c r="C9" i="9" l="1"/>
  <c r="L56" i="9" l="1"/>
  <c r="K56" i="9"/>
  <c r="J56" i="9"/>
  <c r="I56" i="9"/>
  <c r="H56" i="9"/>
  <c r="G56" i="9"/>
  <c r="F56" i="9"/>
  <c r="E56" i="9"/>
  <c r="D56" i="9"/>
  <c r="C56" i="9"/>
  <c r="L61" i="9"/>
  <c r="K61" i="9"/>
  <c r="J61" i="9"/>
  <c r="I61" i="9"/>
  <c r="H61" i="9"/>
  <c r="G61" i="9"/>
  <c r="F61" i="9"/>
  <c r="E61" i="9"/>
  <c r="D61" i="9"/>
  <c r="L60" i="9"/>
  <c r="K60" i="9"/>
  <c r="J60" i="9"/>
  <c r="I60" i="9"/>
  <c r="H60" i="9"/>
  <c r="G60" i="9"/>
  <c r="F60" i="9"/>
  <c r="E60" i="9"/>
  <c r="D60" i="9"/>
  <c r="L59" i="9"/>
  <c r="K59" i="9"/>
  <c r="J59" i="9"/>
  <c r="I59" i="9"/>
  <c r="H59" i="9"/>
  <c r="G59" i="9"/>
  <c r="F59" i="9"/>
  <c r="E59" i="9"/>
  <c r="D59" i="9"/>
  <c r="C61" i="9"/>
  <c r="C60" i="9"/>
  <c r="C59" i="9"/>
  <c r="L55" i="9"/>
  <c r="K55" i="9"/>
  <c r="J55" i="9"/>
  <c r="I55" i="9"/>
  <c r="H55" i="9"/>
  <c r="G55" i="9"/>
  <c r="F55" i="9"/>
  <c r="E55" i="9"/>
  <c r="D55" i="9"/>
  <c r="L54" i="9"/>
  <c r="K54" i="9"/>
  <c r="J54" i="9"/>
  <c r="I54" i="9"/>
  <c r="H54" i="9"/>
  <c r="G54" i="9"/>
  <c r="F54" i="9"/>
  <c r="E54" i="9"/>
  <c r="D54" i="9"/>
  <c r="L53" i="9"/>
  <c r="K53" i="9"/>
  <c r="J53" i="9"/>
  <c r="I53" i="9"/>
  <c r="H53" i="9"/>
  <c r="G53" i="9"/>
  <c r="F53" i="9"/>
  <c r="E53" i="9"/>
  <c r="D53" i="9"/>
  <c r="C55" i="9"/>
  <c r="C54" i="9"/>
  <c r="C53" i="9"/>
  <c r="L51" i="9"/>
  <c r="K51" i="9"/>
  <c r="J51" i="9"/>
  <c r="I51" i="9"/>
  <c r="H51" i="9"/>
  <c r="G51" i="9"/>
  <c r="F51" i="9"/>
  <c r="E51" i="9"/>
  <c r="D51" i="9"/>
  <c r="C51" i="9"/>
  <c r="L50" i="9"/>
  <c r="K50" i="9"/>
  <c r="J50" i="9"/>
  <c r="I50" i="9"/>
  <c r="H50" i="9"/>
  <c r="G50" i="9"/>
  <c r="F50" i="9"/>
  <c r="E50" i="9"/>
  <c r="D50" i="9"/>
  <c r="L49" i="9"/>
  <c r="K49" i="9"/>
  <c r="J49" i="9"/>
  <c r="I49" i="9"/>
  <c r="H49" i="9"/>
  <c r="G49" i="9"/>
  <c r="F49" i="9"/>
  <c r="E49" i="9"/>
  <c r="D49" i="9"/>
  <c r="L48" i="9"/>
  <c r="K48" i="9"/>
  <c r="J48" i="9"/>
  <c r="I48" i="9"/>
  <c r="H48" i="9"/>
  <c r="G48" i="9"/>
  <c r="F48" i="9"/>
  <c r="E48" i="9"/>
  <c r="D48" i="9"/>
  <c r="L47" i="9"/>
  <c r="K47" i="9"/>
  <c r="J47" i="9"/>
  <c r="I47" i="9"/>
  <c r="H47" i="9"/>
  <c r="G47" i="9"/>
  <c r="F47" i="9"/>
  <c r="E47" i="9"/>
  <c r="D47" i="9"/>
  <c r="C50" i="9"/>
  <c r="C49" i="9"/>
  <c r="C48" i="9"/>
  <c r="C47" i="9"/>
  <c r="L36" i="9"/>
  <c r="M36" i="9" s="1"/>
  <c r="M41" i="9" s="1"/>
  <c r="K36" i="9"/>
  <c r="K41" i="9" s="1"/>
  <c r="J36" i="9"/>
  <c r="J41" i="9" s="1"/>
  <c r="I36" i="9"/>
  <c r="I41" i="9" s="1"/>
  <c r="H36" i="9"/>
  <c r="H41" i="9" s="1"/>
  <c r="G36" i="9"/>
  <c r="G41" i="9" s="1"/>
  <c r="F36" i="9"/>
  <c r="F41" i="9" s="1"/>
  <c r="E36" i="9"/>
  <c r="E41" i="9" s="1"/>
  <c r="D36" i="9"/>
  <c r="D41" i="9" s="1"/>
  <c r="C36" i="9"/>
  <c r="C41" i="9" s="1"/>
  <c r="M30" i="9"/>
  <c r="L30" i="9"/>
  <c r="K30" i="9"/>
  <c r="J30" i="9"/>
  <c r="I30" i="9"/>
  <c r="H30" i="9"/>
  <c r="G30" i="9"/>
  <c r="F30" i="9"/>
  <c r="E30" i="9"/>
  <c r="D30" i="9"/>
  <c r="C30" i="9"/>
  <c r="F62" i="9" l="1"/>
  <c r="C76" i="9"/>
  <c r="K76" i="9"/>
  <c r="J76" i="9"/>
  <c r="I76" i="9"/>
  <c r="H76" i="9"/>
  <c r="G76" i="9"/>
  <c r="F76" i="9"/>
  <c r="E76" i="9"/>
  <c r="L76" i="9"/>
  <c r="D76" i="9"/>
  <c r="F57" i="9"/>
  <c r="F64" i="9" s="1"/>
  <c r="F66" i="9" s="1"/>
  <c r="C57" i="9"/>
  <c r="I57" i="9"/>
  <c r="J62" i="9"/>
  <c r="J57" i="9"/>
  <c r="L41" i="9"/>
  <c r="K57" i="9"/>
  <c r="D57" i="9"/>
  <c r="L57" i="9"/>
  <c r="E62" i="9"/>
  <c r="G62" i="9"/>
  <c r="G57" i="9"/>
  <c r="C62" i="9"/>
  <c r="H62" i="9"/>
  <c r="E57" i="9"/>
  <c r="H57" i="9"/>
  <c r="I62" i="9"/>
  <c r="D62" i="9"/>
  <c r="L62" i="9"/>
  <c r="K62" i="9"/>
  <c r="G64" i="9" l="1"/>
  <c r="G66" i="9" s="1"/>
  <c r="C64" i="9"/>
  <c r="C66" i="9" s="1"/>
  <c r="I64" i="9"/>
  <c r="I66" i="9" s="1"/>
  <c r="L64" i="9"/>
  <c r="L66" i="9" s="1"/>
  <c r="D64" i="9"/>
  <c r="D66" i="9" s="1"/>
  <c r="J64" i="9"/>
  <c r="J66" i="9" s="1"/>
  <c r="E64" i="9"/>
  <c r="E66" i="9" s="1"/>
  <c r="K64" i="9"/>
  <c r="K66" i="9" s="1"/>
  <c r="H64" i="9"/>
  <c r="H66" i="9" s="1"/>
  <c r="M24" i="9" l="1"/>
  <c r="B2" i="9"/>
  <c r="L24" i="9"/>
  <c r="K24" i="9"/>
  <c r="J24" i="9"/>
  <c r="I24" i="9"/>
  <c r="H24" i="9"/>
  <c r="G24" i="9"/>
  <c r="F24" i="9"/>
  <c r="E24" i="9"/>
  <c r="D24" i="9"/>
  <c r="C24" i="9"/>
  <c r="M21" i="9"/>
  <c r="L21" i="9"/>
  <c r="K21" i="9"/>
  <c r="J21" i="9"/>
  <c r="I21" i="9"/>
  <c r="H21" i="9"/>
  <c r="G21" i="9"/>
  <c r="F21" i="9"/>
  <c r="E21" i="9"/>
  <c r="D21" i="9"/>
  <c r="C21" i="9"/>
  <c r="L15" i="9"/>
  <c r="L16" i="9" s="1"/>
  <c r="K15" i="9"/>
  <c r="J15" i="9"/>
  <c r="I15" i="9"/>
  <c r="H15" i="9"/>
  <c r="G15" i="9"/>
  <c r="F15" i="9"/>
  <c r="E15" i="9"/>
  <c r="D15" i="9"/>
  <c r="C15" i="9"/>
  <c r="D9" i="9"/>
  <c r="E9" i="9"/>
  <c r="F9" i="9"/>
  <c r="G9" i="9"/>
  <c r="H9" i="9"/>
  <c r="I9" i="9"/>
  <c r="J9" i="9"/>
  <c r="K9" i="9"/>
  <c r="L9" i="9"/>
  <c r="M9" i="9"/>
  <c r="M6" i="9"/>
  <c r="L6" i="9"/>
  <c r="K6" i="9"/>
  <c r="J6" i="9"/>
  <c r="I6" i="9"/>
  <c r="H6" i="9"/>
  <c r="G6" i="9"/>
  <c r="F6" i="9"/>
  <c r="E6" i="9"/>
  <c r="D6" i="9"/>
  <c r="C6" i="9"/>
  <c r="L3" i="9"/>
  <c r="K3" i="9"/>
  <c r="J3" i="9"/>
  <c r="I3" i="9"/>
  <c r="H3" i="9"/>
  <c r="G3" i="9"/>
  <c r="F3" i="9"/>
  <c r="E3" i="9"/>
  <c r="D3" i="9"/>
  <c r="C3" i="9"/>
  <c r="E16" i="9" l="1"/>
  <c r="H7" i="9"/>
  <c r="F12" i="9"/>
  <c r="F13" i="9" s="1"/>
  <c r="C22" i="9"/>
  <c r="D7" i="9"/>
  <c r="J25" i="9"/>
  <c r="K22" i="9"/>
  <c r="H16" i="9"/>
  <c r="G25" i="9"/>
  <c r="J16" i="9"/>
  <c r="I12" i="9"/>
  <c r="I13" i="9" s="1"/>
  <c r="J10" i="9"/>
  <c r="F25" i="9"/>
  <c r="D22" i="9"/>
  <c r="L22" i="9"/>
  <c r="I25" i="9"/>
  <c r="C16" i="9"/>
  <c r="K16" i="9"/>
  <c r="C25" i="9"/>
  <c r="K25" i="9"/>
  <c r="G22" i="9"/>
  <c r="D25" i="9"/>
  <c r="L25" i="9"/>
  <c r="D16" i="9"/>
  <c r="H22" i="9"/>
  <c r="E25" i="9"/>
  <c r="F16" i="9"/>
  <c r="E12" i="9"/>
  <c r="E13" i="9" s="1"/>
  <c r="M12" i="9"/>
  <c r="M13" i="9" s="1"/>
  <c r="G16" i="9"/>
  <c r="J22" i="9"/>
  <c r="E22" i="9"/>
  <c r="E7" i="9"/>
  <c r="I16" i="9"/>
  <c r="F18" i="9"/>
  <c r="F22" i="9"/>
  <c r="G10" i="9"/>
  <c r="F7" i="9"/>
  <c r="I10" i="9"/>
  <c r="H25" i="9"/>
  <c r="M22" i="9"/>
  <c r="I7" i="9"/>
  <c r="I22" i="9"/>
  <c r="J7" i="9"/>
  <c r="J12" i="9"/>
  <c r="M7" i="9"/>
  <c r="F10" i="9"/>
  <c r="M16" i="9"/>
  <c r="C12" i="9"/>
  <c r="K10" i="9"/>
  <c r="M10" i="9"/>
  <c r="E10" i="9"/>
  <c r="L7" i="9"/>
  <c r="M25" i="9"/>
  <c r="C10" i="9"/>
  <c r="G12" i="9"/>
  <c r="K12" i="9"/>
  <c r="H12" i="9"/>
  <c r="G7" i="9"/>
  <c r="D10" i="9"/>
  <c r="D12" i="9"/>
  <c r="L12" i="9"/>
  <c r="K7" i="9"/>
  <c r="L10" i="9"/>
  <c r="H10" i="9"/>
  <c r="I18" i="9" l="1"/>
  <c r="I27" i="9" s="1"/>
  <c r="E18" i="9"/>
  <c r="E27" i="9" s="1"/>
  <c r="M18" i="9"/>
  <c r="M27" i="9" s="1"/>
  <c r="H13" i="9"/>
  <c r="H18" i="9"/>
  <c r="K13" i="9"/>
  <c r="K18" i="9"/>
  <c r="G13" i="9"/>
  <c r="G18" i="9"/>
  <c r="C13" i="9"/>
  <c r="C18" i="9"/>
  <c r="F27" i="9"/>
  <c r="F19" i="9"/>
  <c r="L13" i="9"/>
  <c r="L18" i="9"/>
  <c r="D13" i="9"/>
  <c r="D18" i="9"/>
  <c r="J13" i="9"/>
  <c r="J18" i="9"/>
  <c r="B6" i="6"/>
  <c r="E1" i="6"/>
  <c r="M19" i="9" l="1"/>
  <c r="E19" i="9"/>
  <c r="I19" i="9"/>
  <c r="G27" i="9"/>
  <c r="G19" i="9"/>
  <c r="K27" i="9"/>
  <c r="K19" i="9"/>
  <c r="M28" i="9"/>
  <c r="M33" i="9"/>
  <c r="M31" i="9"/>
  <c r="J27" i="9"/>
  <c r="J19" i="9"/>
  <c r="H27" i="9"/>
  <c r="H19" i="9"/>
  <c r="L27" i="9"/>
  <c r="L19" i="9"/>
  <c r="F33" i="9"/>
  <c r="F28" i="9"/>
  <c r="F31" i="9"/>
  <c r="C19" i="9"/>
  <c r="D27" i="9"/>
  <c r="D19" i="9"/>
  <c r="E33" i="9"/>
  <c r="E28" i="9"/>
  <c r="E31" i="9"/>
  <c r="I28" i="9"/>
  <c r="I33" i="9"/>
  <c r="I31" i="9"/>
  <c r="F38" i="9" l="1"/>
  <c r="F34" i="9"/>
  <c r="M38" i="9"/>
  <c r="M34" i="9"/>
  <c r="E38" i="9"/>
  <c r="E34" i="9"/>
  <c r="L28" i="9"/>
  <c r="L33" i="9"/>
  <c r="L31" i="9"/>
  <c r="D33" i="9"/>
  <c r="D28" i="9"/>
  <c r="D31" i="9"/>
  <c r="K28" i="9"/>
  <c r="K33" i="9"/>
  <c r="K31" i="9"/>
  <c r="H28" i="9"/>
  <c r="H33" i="9"/>
  <c r="H31" i="9"/>
  <c r="J28" i="9"/>
  <c r="J33" i="9"/>
  <c r="J31" i="9"/>
  <c r="I38" i="9"/>
  <c r="I34" i="9"/>
  <c r="C33" i="9"/>
  <c r="C31" i="9"/>
  <c r="C28" i="9"/>
  <c r="G28" i="9"/>
  <c r="G33" i="9"/>
  <c r="G31" i="9"/>
  <c r="L38" i="9" l="1"/>
  <c r="M39" i="9" s="1"/>
  <c r="L34" i="9"/>
  <c r="I44" i="9"/>
  <c r="I42" i="9"/>
  <c r="E42" i="9"/>
  <c r="E44" i="9" s="1"/>
  <c r="M44" i="9"/>
  <c r="M42" i="9"/>
  <c r="C34" i="9"/>
  <c r="C38" i="9"/>
  <c r="K38" i="9"/>
  <c r="K34" i="9"/>
  <c r="D38" i="9"/>
  <c r="D34" i="9"/>
  <c r="G34" i="9"/>
  <c r="G38" i="9"/>
  <c r="J34" i="9"/>
  <c r="J38" i="9"/>
  <c r="H38" i="9"/>
  <c r="H34" i="9"/>
  <c r="F39" i="9"/>
  <c r="F42" i="9"/>
  <c r="F44" i="9" s="1"/>
  <c r="H44" i="9" l="1"/>
  <c r="H42" i="9"/>
  <c r="H39" i="9"/>
  <c r="J44" i="9"/>
  <c r="J39" i="9"/>
  <c r="J42" i="9"/>
  <c r="D39" i="9"/>
  <c r="D42" i="9"/>
  <c r="D44" i="9" s="1"/>
  <c r="K44" i="9"/>
  <c r="K39" i="9"/>
  <c r="K42" i="9"/>
  <c r="C42" i="9"/>
  <c r="C44" i="9" s="1"/>
  <c r="G39" i="9"/>
  <c r="G42" i="9"/>
  <c r="G44" i="9" s="1"/>
  <c r="E39" i="9"/>
  <c r="I39" i="9"/>
  <c r="L39" i="9"/>
  <c r="L44" i="9"/>
  <c r="L42" i="9"/>
</calcChain>
</file>

<file path=xl/sharedStrings.xml><?xml version="1.0" encoding="utf-8"?>
<sst xmlns="http://schemas.openxmlformats.org/spreadsheetml/2006/main" count="157" uniqueCount="122">
  <si>
    <t>COMPANY NAME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</si>
  <si>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</si>
  <si>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</si>
  <si>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</si>
  <si>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</si>
  <si>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</si>
  <si>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</si>
  <si>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</si>
  <si>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</si>
  <si>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</si>
  <si>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Sales Growth</t>
  </si>
  <si>
    <t>Equity Share Capital</t>
  </si>
  <si>
    <t>Reserves</t>
  </si>
  <si>
    <t>Total</t>
  </si>
  <si>
    <t>Net Block</t>
  </si>
  <si>
    <t>Capital Work in Progress</t>
  </si>
  <si>
    <t>Investments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</si>
  <si>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</si>
  <si>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</si>
  <si>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</si>
  <si>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</si>
  <si>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</si>
  <si>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</si>
  <si>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</si>
  <si>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</si>
  <si>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</si>
  <si>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</si>
  <si>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</si>
  <si>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</si>
  <si>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</si>
  <si>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Inventory</t>
  </si>
  <si>
    <t>LATEST VERSION</t>
  </si>
  <si>
    <t>CURRENT VERSION</t>
  </si>
  <si>
    <t>TATA STEEL LTD</t>
  </si>
  <si>
    <t>META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</si>
  <si>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</si>
  <si>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</si>
  <si>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</si>
  <si>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</si>
  <si>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</si>
  <si>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</si>
  <si>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</si>
  <si>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</si>
  <si>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</si>
  <si>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</si>
  <si>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</si>
  <si>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</si>
  <si>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</si>
  <si>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</si>
  <si>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</si>
  <si>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</si>
  <si>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</si>
  <si>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</si>
  <si>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</si>
  <si>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</si>
  <si>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Years</t>
  </si>
  <si>
    <t>LTM</t>
  </si>
  <si>
    <t>#</t>
  </si>
  <si>
    <t>-</t>
  </si>
  <si>
    <t>COGS</t>
  </si>
  <si>
    <t>COGS % of Sales</t>
  </si>
  <si>
    <t>Gross Profit</t>
  </si>
  <si>
    <t>Gross Margin</t>
  </si>
  <si>
    <t>Selling &amp; General Expenses</t>
  </si>
  <si>
    <t>Income Statement</t>
  </si>
  <si>
    <t>S&amp;G Expense % of Sales</t>
  </si>
  <si>
    <t>EBITDA</t>
  </si>
  <si>
    <t>EBITDA Margin</t>
  </si>
  <si>
    <t>Interest % of Sales</t>
  </si>
  <si>
    <t>Depreciation%Sales</t>
  </si>
  <si>
    <t>Earnings Before Tax</t>
  </si>
  <si>
    <t>EBT % of Sales</t>
  </si>
  <si>
    <t>Effective Tax Rate</t>
  </si>
  <si>
    <t>Net Profit</t>
  </si>
  <si>
    <t>Net Margins</t>
  </si>
  <si>
    <t>No of Equity Share</t>
  </si>
  <si>
    <t>Earnings per Share</t>
  </si>
  <si>
    <t>EPS Growth %</t>
  </si>
  <si>
    <t>Dividend per Share</t>
  </si>
  <si>
    <t>Dividend payout ratio</t>
  </si>
  <si>
    <t>Retained Earnings</t>
  </si>
  <si>
    <t>Balance Sheet</t>
  </si>
  <si>
    <t>Total Liabilities</t>
  </si>
  <si>
    <t>Fixed Assets Net Block</t>
  </si>
  <si>
    <t>Total Non Current Assets</t>
  </si>
  <si>
    <t>Total Current Assets</t>
  </si>
  <si>
    <t>Total Assets</t>
  </si>
  <si>
    <t>Check</t>
  </si>
  <si>
    <t>Cash Flow Statement</t>
  </si>
  <si>
    <t>Cash from Operating Activities</t>
  </si>
  <si>
    <t>Cash from Investing Activities</t>
  </si>
  <si>
    <t>Cash from Financing Activities</t>
  </si>
  <si>
    <t>SalesGrowth</t>
  </si>
  <si>
    <t>EBITDA Growth</t>
  </si>
  <si>
    <t>EBIT Growth</t>
  </si>
  <si>
    <t>Net Profit Growth</t>
  </si>
  <si>
    <t>Dividend Growth</t>
  </si>
  <si>
    <t>EBIT Margin</t>
  </si>
  <si>
    <t>EBT Margin</t>
  </si>
  <si>
    <t>Net Profit Margin</t>
  </si>
  <si>
    <t>SalesExpenses%Sales</t>
  </si>
  <si>
    <t>OperatingIncome%Sales</t>
  </si>
  <si>
    <t>Return on Capital Employed</t>
  </si>
  <si>
    <t>Retained Earnings%</t>
  </si>
  <si>
    <t>Return on Equity%</t>
  </si>
  <si>
    <t>Self Sustained Growth Rate</t>
  </si>
  <si>
    <t>Interest Coverage Ratio</t>
  </si>
  <si>
    <t>Debtor Turnover Ratio</t>
  </si>
  <si>
    <t>Creditor Turnover Ratio</t>
  </si>
  <si>
    <t>Inventory Turnover</t>
  </si>
  <si>
    <t>Fixed Asset Turnover</t>
  </si>
  <si>
    <t>Capital Turnover Ratio</t>
  </si>
  <si>
    <t>Debtor Days</t>
  </si>
  <si>
    <t>Payable Days</t>
  </si>
  <si>
    <t>Inventory Days</t>
  </si>
  <si>
    <t>Cash Conversion Cycle (in days)</t>
  </si>
  <si>
    <t>CFO/Sales</t>
  </si>
  <si>
    <t>CFO/Total Assets</t>
  </si>
  <si>
    <t>CFO/Total Debt</t>
  </si>
  <si>
    <t>Trend</t>
  </si>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</sst>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 * #,##0.00_ ;_ * \-#,##0.00_ ;_ * &quot;-&quot;??_ ;_ @_ "/>
    <numFmt numFmtId="164" formatCode="_(* #,##0.00_);_(* \(#,##0.00\);_(* &quot;-&quot;??_);_(@_)"/>
    <numFmt numFmtId="165" formatCode="[$-409]mmm\-yy;@"/>
    <numFmt numFmtId="166" formatCode="&quot;₹&quot;\ #,##0.0"/>
    <numFmt numFmtId="167" formatCode="&quot;₹&quot;\ #,##0.0;\(&quot;₹&quot;\ #,##0.0\);\-"/>
    <numFmt numFmtId="169" formatCode="0.00&quot;x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0" tint="-0.249977111117893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</font>
    <font>
      <sz val="11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theme="8" tint="-0.24994659260841701"/>
      </top>
      <bottom style="dotted">
        <color theme="8" tint="-0.24994659260841701"/>
      </bottom>
      <diagonal/>
    </border>
  </borders>
  <cellStyleXfs count="13">
    <xf numFmtId="0" fontId="0" fillId="0" borderId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2" borderId="0" applyNumberFormat="0" applyBorder="0" applyAlignment="0" applyProtection="0"/>
    <xf numFmtId="9" fontId="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2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8" fillId="0" borderId="0"/>
  </cellStyleXfs>
  <cellXfs count="46">
    <xf numFmtId="0" fontId="0" fillId="0" borderId="0" xfId="0"/>
    <xf numFmtId="43" fontId="2" fillId="0" borderId="0" xfId="1" applyFont="1" applyBorder="1"/>
    <xf numFmtId="0" fontId="2" fillId="0" borderId="0" xfId="0" applyFont="1"/>
    <xf numFmtId="43" fontId="0" fillId="0" borderId="0" xfId="1" applyFont="1" applyBorder="1"/>
    <xf numFmtId="43" fontId="4" fillId="0" borderId="0" xfId="1" applyFont="1" applyBorder="1"/>
    <xf numFmtId="165" fontId="3" fillId="3" borderId="0" xfId="0" applyNumberFormat="1" applyFont="1" applyFill="1" applyAlignment="1">
      <alignment horizontal="center"/>
    </xf>
    <xf numFmtId="165" fontId="3" fillId="3" borderId="0" xfId="1" applyNumberFormat="1" applyFont="1" applyFill="1" applyBorder="1"/>
    <xf numFmtId="165" fontId="7" fillId="0" borderId="0" xfId="1" applyNumberFormat="1" applyFont="1" applyFill="1" applyBorder="1"/>
    <xf numFmtId="164" fontId="0" fillId="0" borderId="0" xfId="1" applyNumberFormat="1" applyFont="1" applyBorder="1"/>
    <xf numFmtId="0" fontId="3" fillId="0" borderId="0" xfId="0" applyFont="1"/>
    <xf numFmtId="0" fontId="3" fillId="4" borderId="0" xfId="0" applyFont="1" applyFill="1"/>
    <xf numFmtId="0" fontId="3" fillId="4" borderId="0" xfId="0" applyFont="1" applyFill="1" applyAlignment="1">
      <alignment horizontal="centerContinuous"/>
    </xf>
    <xf numFmtId="17" fontId="3" fillId="4" borderId="0" xfId="0" applyNumberFormat="1" applyFont="1" applyFill="1"/>
    <xf numFmtId="17" fontId="3" fillId="4" borderId="0" xfId="0" applyNumberFormat="1" applyFont="1" applyFill="1" applyAlignment="1">
      <alignment horizontal="right"/>
    </xf>
    <xf numFmtId="166" fontId="0" fillId="0" borderId="0" xfId="0" applyNumberFormat="1"/>
    <xf numFmtId="0" fontId="8" fillId="0" borderId="0" xfId="0" applyFont="1"/>
    <xf numFmtId="0" fontId="9" fillId="0" borderId="0" xfId="0" applyFont="1"/>
    <xf numFmtId="10" fontId="9" fillId="0" borderId="0" xfId="4" applyNumberFormat="1" applyFont="1" applyAlignment="1">
      <alignment horizontal="right"/>
    </xf>
    <xf numFmtId="10" fontId="9" fillId="0" borderId="0" xfId="4" applyNumberFormat="1" applyFont="1"/>
    <xf numFmtId="0" fontId="0" fillId="5" borderId="0" xfId="0" applyFill="1"/>
    <xf numFmtId="0" fontId="2" fillId="5" borderId="0" xfId="0" applyFont="1" applyFill="1"/>
    <xf numFmtId="0" fontId="10" fillId="0" borderId="0" xfId="0" applyFont="1"/>
    <xf numFmtId="167" fontId="0" fillId="0" borderId="0" xfId="0" applyNumberFormat="1"/>
    <xf numFmtId="2" fontId="0" fillId="0" borderId="0" xfId="0" applyNumberFormat="1"/>
    <xf numFmtId="10" fontId="0" fillId="0" borderId="0" xfId="4" applyNumberFormat="1" applyFont="1"/>
    <xf numFmtId="0" fontId="12" fillId="0" borderId="0" xfId="0" applyFont="1"/>
    <xf numFmtId="0" fontId="13" fillId="0" borderId="0" xfId="0" applyFont="1"/>
    <xf numFmtId="167" fontId="13" fillId="0" borderId="0" xfId="0" applyNumberFormat="1" applyFont="1"/>
    <xf numFmtId="166" fontId="13" fillId="0" borderId="0" xfId="0" applyNumberFormat="1" applyFont="1"/>
    <xf numFmtId="0" fontId="14" fillId="0" borderId="0" xfId="0" applyFont="1"/>
    <xf numFmtId="0" fontId="15" fillId="0" borderId="0" xfId="0" applyFont="1"/>
    <xf numFmtId="167" fontId="16" fillId="0" borderId="0" xfId="0" applyNumberFormat="1" applyFont="1" applyAlignment="1">
      <alignment horizontal="center"/>
    </xf>
    <xf numFmtId="0" fontId="11" fillId="0" borderId="0" xfId="0" applyFont="1"/>
    <xf numFmtId="0" fontId="17" fillId="5" borderId="0" xfId="2" applyFont="1" applyFill="1" applyAlignment="1" applyProtection="1"/>
    <xf numFmtId="167" fontId="2" fillId="0" borderId="1" xfId="0" applyNumberFormat="1" applyFont="1" applyBorder="1"/>
    <xf numFmtId="0" fontId="2" fillId="0" borderId="1" xfId="0" applyFont="1" applyBorder="1"/>
    <xf numFmtId="166" fontId="2" fillId="0" borderId="1" xfId="0" applyNumberFormat="1" applyFont="1" applyBorder="1"/>
    <xf numFmtId="0" fontId="12" fillId="0" borderId="1" xfId="0" applyFont="1" applyBorder="1"/>
    <xf numFmtId="0" fontId="14" fillId="0" borderId="1" xfId="2" applyFont="1" applyBorder="1" applyAlignment="1" applyProtection="1"/>
    <xf numFmtId="167" fontId="0" fillId="0" borderId="1" xfId="0" applyNumberFormat="1" applyBorder="1"/>
    <xf numFmtId="10" fontId="0" fillId="0" borderId="0" xfId="0" applyNumberFormat="1"/>
    <xf numFmtId="0" fontId="0" fillId="0" borderId="0" xfId="0" quotePrefix="1"/>
    <xf numFmtId="169" fontId="0" fillId="0" borderId="0" xfId="0" applyNumberFormat="1"/>
    <xf numFmtId="1" fontId="0" fillId="0" borderId="0" xfId="0" applyNumberFormat="1"/>
    <xf numFmtId="43" fontId="5" fillId="0" borderId="0" xfId="2" applyNumberFormat="1" applyBorder="1" applyAlignment="1" applyProtection="1">
      <alignment horizontal="center"/>
    </xf>
    <xf numFmtId="43" fontId="3" fillId="2" borderId="0" xfId="3" applyNumberFormat="1" applyFont="1" applyBorder="1" applyAlignment="1">
      <alignment horizontal="center"/>
    </xf>
  </cellXfs>
  <cellStyles count="13">
    <cellStyle name="Accent6" xfId="3" builtinId="49"/>
    <cellStyle name="Accent6 2" xfId="9" xr:uid="{69F2C6E4-BF62-41D5-A6DC-D391373EBCB6}"/>
    <cellStyle name="Comma" xfId="1" builtinId="3"/>
    <cellStyle name="Comma 2" xfId="7" xr:uid="{B0E783F4-35E8-4C65-9D80-CD99B7EBE097}"/>
    <cellStyle name="Hyperlink" xfId="2" builtinId="8"/>
    <cellStyle name="Hyperlink 2" xfId="8" xr:uid="{40DB506A-159E-4DC7-BCC9-6155F12B950A}"/>
    <cellStyle name="Normal" xfId="0" builtinId="0"/>
    <cellStyle name="Normal 2" xfId="12" xr:uid="{E5BD53C3-97CF-4C3B-AFE1-759F61B749AF}"/>
    <cellStyle name="Normal 3" xfId="10" xr:uid="{40F0ACE7-0007-46DA-9310-E884A38BC8D9}"/>
    <cellStyle name="Normal 4" xfId="5" xr:uid="{AFB07CF5-A6CB-400D-8D09-8F299C0CA77F}"/>
    <cellStyle name="Percent" xfId="4" builtinId="5"/>
    <cellStyle name="Percent 2" xfId="6" xr:uid="{732C2674-88AF-4FEA-B857-2E74435040EA}"/>
    <cellStyle name="Percent 3" xfId="11" xr:uid="{C6CBA2D4-B50D-4F2A-8AE7-05DE6BECD0F4}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1" defaultTableStyle="TableStyleMedium9" defaultPivotStyle="PivotStyleLight16">
    <tableStyle name="Invisible" pivot="0" table="0" count="0" xr9:uid="{00000000-0011-0000-FFFF-FFFF00000000}"/>
  </tableStyles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istoricalF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storicalFS"/>
    </sheetNames>
    <sheetDataSet>
      <sheetData sheetId="0" refreshError="1"/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  <wetp:taskpane dockstate="right" visibility="0" width="438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637EEEFE-F362-46CF-BFFA-8EFA571A0171}">
  <we:reference id="wa200001584" version="2.8.1.5" store="en-US" storeType="OMEX"/>
  <we:alternateReferences>
    <we:reference id="WA200001584" version="2.8.1.5" store="WA200001584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38674EB7-E54B-43F5-99CE-44CCF40E0990}">
  <we:reference id="wa200005271" version="1.1.0.0" store="en-US" storeType="OMEX"/>
  <we:alternateReferences>
    <we:reference id="WA200005271" version="1.1.0.0" store="WA200005271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"/>
  <sheetViews>
    <sheetView showGridLines="0" workbookViewId="0">
      <selection activeCell="D23" sqref="D2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39997558519241921"/>
  </sheetPr>
  <dimension ref="A2:M78"/>
  <sheetViews>
    <sheetView showGridLines="0" tabSelected="1" zoomScaleNormal="100" workbookViewId="0">
      <pane ySplit="3" topLeftCell="A39" activePane="bottomLeft" state="frozen"/>
      <selection pane="bottomLeft" activeCell="C76" sqref="C76"/>
    </sheetView>
  </sheetViews>
  <sheetFormatPr defaultColWidth="8.88671875" defaultRowHeight="14.4" outlineLevelRow="3" x14ac:dyDescent="0.3"/>
  <cols>
    <col min="1" max="1" width="1.88671875" customWidth="1"/>
    <col min="2" max="2" width="28.6640625" customWidth="1"/>
    <col min="3" max="13" width="14.44140625" customWidth="1"/>
  </cols>
  <sheetData>
    <row r="2" spans="1:13" s="9" customFormat="1" x14ac:dyDescent="0.3">
      <c r="B2" s="11" t="str">
        <f>"Historical Financial Statement - "&amp;'Data Sheet'!$B$1</f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s="9" customFormat="1" x14ac:dyDescent="0.3">
      <c r="B3" s="10" t="s">
        <v>55</v>
      </c>
      <c r="C3" s="12">
        <f>+'Data Sheet'!B16</f>
      </c>
      <c r="D3" s="12">
        <f>+'Data Sheet'!C16</f>
      </c>
      <c r="E3" s="12">
        <f>+'Data Sheet'!D16</f>
      </c>
      <c r="F3" s="12">
        <f>+'Data Sheet'!E16</f>
      </c>
      <c r="G3" s="12">
        <f>+'Data Sheet'!F16</f>
      </c>
      <c r="H3" s="12">
        <f>+'Data Sheet'!G16</f>
      </c>
      <c r="I3" s="12">
        <f>+'Data Sheet'!H16</f>
      </c>
      <c r="J3" s="12">
        <f>+'Data Sheet'!I16</f>
      </c>
      <c r="K3" s="12">
        <f>+'Data Sheet'!J16</f>
      </c>
      <c r="L3" s="12">
        <f>+'Data Sheet'!K16</f>
      </c>
      <c r="M3" s="13" t="s">
        <v>56</v>
      </c>
    </row>
    <row r="5" spans="1:13" x14ac:dyDescent="0.3">
      <c r="A5" s="2" t="s">
        <v>57</v>
      </c>
      <c r="B5" s="20" t="s">
        <v>64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13" outlineLevel="1" x14ac:dyDescent="0.3">
      <c r="B6" t="s">
        <v>1</v>
      </c>
      <c r="C6" s="14">
        <f>+IFERROR('Data Sheet'!B17,0)</f>
      </c>
      <c r="D6" s="14">
        <f>+IFERROR('Data Sheet'!C17,0)</f>
      </c>
      <c r="E6" s="14">
        <f>+IFERROR('Data Sheet'!D17,0)</f>
      </c>
      <c r="F6" s="14">
        <f>+IFERROR('Data Sheet'!E17,0)</f>
      </c>
      <c r="G6" s="14">
        <f>+IFERROR('Data Sheet'!F17,0)</f>
      </c>
      <c r="H6" s="14">
        <f>+IFERROR('Data Sheet'!G17,0)</f>
      </c>
      <c r="I6" s="14">
        <f>+IFERROR('Data Sheet'!H17,0)</f>
      </c>
      <c r="J6" s="14">
        <f>+IFERROR('Data Sheet'!I17,0)</f>
      </c>
      <c r="K6" s="14">
        <f>+IFERROR('Data Sheet'!J17,0)</f>
      </c>
      <c r="L6" s="14">
        <f>+IFERROR('Data Sheet'!K17,0)</f>
      </c>
      <c r="M6" s="14">
        <f>+IFERROR(SUM('Data Sheet'!H42:K42),0)</f>
      </c>
    </row>
    <row r="7" spans="1:13" s="16" customFormat="1" outlineLevel="1" x14ac:dyDescent="0.3">
      <c r="A7" s="15"/>
      <c r="B7" s="16" t="s">
        <v>10</v>
      </c>
      <c r="C7" s="17" t="s">
        <v>58</v>
      </c>
      <c r="D7" s="18">
        <f>+D6/C6-1</f>
      </c>
      <c r="E7" s="18">
        <f t="shared" ref="E7:M7" si="0">+E6/D6-1</f>
      </c>
      <c r="F7" s="18">
        <f t="shared" si="0"/>
      </c>
      <c r="G7" s="18">
        <f t="shared" si="0"/>
      </c>
      <c r="H7" s="18">
        <f t="shared" si="0"/>
      </c>
      <c r="I7" s="18">
        <f t="shared" si="0"/>
      </c>
      <c r="J7" s="18">
        <f t="shared" si="0"/>
      </c>
      <c r="K7" s="18">
        <f t="shared" si="0"/>
      </c>
      <c r="L7" s="18">
        <f t="shared" si="0"/>
      </c>
      <c r="M7" s="18">
        <f t="shared" si="0"/>
      </c>
    </row>
    <row r="8" spans="1:13" outlineLevel="1" x14ac:dyDescent="0.3"/>
    <row r="9" spans="1:13" outlineLevel="1" x14ac:dyDescent="0.3">
      <c r="B9" t="s">
        <v>59</v>
      </c>
      <c r="C9" s="14">
        <f>IFERROR(SUM('Data Sheet'!B18,'Data Sheet'!B20:B22)-1*'Data Sheet'!B19,0)</f>
      </c>
      <c r="D9" s="14">
        <f>IFERROR(SUM('Data Sheet'!C18,'Data Sheet'!C20:C22)-1*'Data Sheet'!C19,0)</f>
      </c>
      <c r="E9" s="14">
        <f>IFERROR(SUM('Data Sheet'!D18,'Data Sheet'!D20:D22)-1*'Data Sheet'!D19,0)</f>
      </c>
      <c r="F9" s="14">
        <f>IFERROR(SUM('Data Sheet'!E18,'Data Sheet'!E20:E22)-1*'Data Sheet'!E19,0)</f>
      </c>
      <c r="G9" s="14">
        <f>IFERROR(SUM('Data Sheet'!F18,'Data Sheet'!F20:F22)-1*'Data Sheet'!F19,0)</f>
      </c>
      <c r="H9" s="14">
        <f>IFERROR(SUM('Data Sheet'!G18,'Data Sheet'!G20:G22)-1*'Data Sheet'!G19,0)</f>
      </c>
      <c r="I9" s="14">
        <f>IFERROR(SUM('Data Sheet'!H18,'Data Sheet'!H20:H22)-1*'Data Sheet'!H19,0)</f>
      </c>
      <c r="J9" s="14">
        <f>IFERROR(SUM('Data Sheet'!I18,'Data Sheet'!I20:I22)-1*'Data Sheet'!I19,0)</f>
      </c>
      <c r="K9" s="14">
        <f>IFERROR(SUM('Data Sheet'!J18,'Data Sheet'!J20:J22)-1*'Data Sheet'!J19,0)</f>
      </c>
      <c r="L9" s="14">
        <f>IFERROR(SUM('Data Sheet'!K18,'Data Sheet'!K20:K22)-1*'Data Sheet'!K19,0)</f>
      </c>
      <c r="M9" s="14">
        <f>+IFERROR(SUM('Data Sheet'!H43:K43),0)</f>
      </c>
    </row>
    <row r="10" spans="1:13" s="16" customFormat="1" outlineLevel="1" x14ac:dyDescent="0.3">
      <c r="B10" s="16" t="s">
        <v>60</v>
      </c>
      <c r="C10" s="18">
        <f>+C9/C6</f>
      </c>
      <c r="D10" s="18">
        <f t="shared" ref="D10:M10" si="1">+D9/D6</f>
      </c>
      <c r="E10" s="18">
        <f t="shared" si="1"/>
      </c>
      <c r="F10" s="18">
        <f t="shared" si="1"/>
      </c>
      <c r="G10" s="18">
        <f t="shared" si="1"/>
      </c>
      <c r="H10" s="18">
        <f t="shared" si="1"/>
      </c>
      <c r="I10" s="18">
        <f t="shared" si="1"/>
      </c>
      <c r="J10" s="18">
        <f t="shared" si="1"/>
      </c>
      <c r="K10" s="18">
        <f t="shared" si="1"/>
      </c>
      <c r="L10" s="18">
        <f t="shared" si="1"/>
      </c>
      <c r="M10" s="18">
        <f t="shared" si="1"/>
      </c>
    </row>
    <row r="11" spans="1:13" outlineLevel="1" x14ac:dyDescent="0.3"/>
    <row r="12" spans="1:13" outlineLevel="1" x14ac:dyDescent="0.3">
      <c r="B12" s="35" t="s">
        <v>61</v>
      </c>
      <c r="C12" s="36">
        <f>+C6-C9</f>
      </c>
      <c r="D12" s="36">
        <f t="shared" ref="D12:M12" si="2">+D6-D9</f>
      </c>
      <c r="E12" s="36">
        <f t="shared" si="2"/>
      </c>
      <c r="F12" s="36">
        <f t="shared" si="2"/>
      </c>
      <c r="G12" s="36">
        <f t="shared" si="2"/>
      </c>
      <c r="H12" s="36">
        <f t="shared" si="2"/>
      </c>
      <c r="I12" s="36">
        <f t="shared" si="2"/>
      </c>
      <c r="J12" s="36">
        <f t="shared" si="2"/>
      </c>
      <c r="K12" s="36">
        <f t="shared" si="2"/>
      </c>
      <c r="L12" s="36">
        <f t="shared" si="2"/>
      </c>
      <c r="M12" s="36">
        <f t="shared" si="2"/>
      </c>
    </row>
    <row r="13" spans="1:13" outlineLevel="1" x14ac:dyDescent="0.3">
      <c r="B13" s="16" t="s">
        <v>62</v>
      </c>
      <c r="C13" s="18">
        <f>+C12/C6</f>
      </c>
      <c r="D13" s="18">
        <f t="shared" ref="D13:M13" si="3">+D12/D6</f>
      </c>
      <c r="E13" s="18">
        <f t="shared" si="3"/>
      </c>
      <c r="F13" s="18">
        <f t="shared" si="3"/>
      </c>
      <c r="G13" s="18">
        <f t="shared" si="3"/>
      </c>
      <c r="H13" s="18">
        <f t="shared" si="3"/>
      </c>
      <c r="I13" s="18">
        <f t="shared" si="3"/>
      </c>
      <c r="J13" s="18">
        <f t="shared" si="3"/>
      </c>
      <c r="K13" s="18">
        <f t="shared" si="3"/>
      </c>
      <c r="L13" s="18">
        <f t="shared" si="3"/>
      </c>
      <c r="M13" s="18">
        <f t="shared" si="3"/>
      </c>
    </row>
    <row r="14" spans="1:13" outlineLevel="1" x14ac:dyDescent="0.3"/>
    <row r="15" spans="1:13" outlineLevel="1" x14ac:dyDescent="0.3">
      <c r="B15" t="s">
        <v>63</v>
      </c>
      <c r="C15" s="14">
        <f>+IFERROR(SUM('Data Sheet'!B23:B24),0)</f>
      </c>
      <c r="D15" s="14">
        <f>+IFERROR(SUM('Data Sheet'!C23:C24),0)</f>
      </c>
      <c r="E15" s="14">
        <f>+IFERROR(SUM('Data Sheet'!D23:D24),0)</f>
      </c>
      <c r="F15" s="14">
        <f>+IFERROR(SUM('Data Sheet'!E23:E24),0)</f>
      </c>
      <c r="G15" s="14">
        <f>+IFERROR(SUM('Data Sheet'!F23:F24),0)</f>
      </c>
      <c r="H15" s="14">
        <f>+IFERROR(SUM('Data Sheet'!G23:G24),0)</f>
      </c>
      <c r="I15" s="14">
        <f>+IFERROR(SUM('Data Sheet'!H23:H24),0)</f>
      </c>
      <c r="J15" s="14">
        <f>+IFERROR(SUM('Data Sheet'!I23:I24),0)</f>
      </c>
      <c r="K15" s="14">
        <f>+IFERROR(SUM('Data Sheet'!J23:J24),0)</f>
      </c>
      <c r="L15" s="14">
        <f>+IFERROR(SUM('Data Sheet'!K23:K24),0)</f>
      </c>
      <c r="M15" s="14"/>
    </row>
    <row r="16" spans="1:13" outlineLevel="1" x14ac:dyDescent="0.3">
      <c r="B16" s="16" t="s">
        <v>65</v>
      </c>
      <c r="C16" s="18">
        <f>+C15/C6</f>
      </c>
      <c r="D16" s="18">
        <f t="shared" ref="D16:M16" si="4">+D15/D6</f>
      </c>
      <c r="E16" s="18">
        <f t="shared" si="4"/>
      </c>
      <c r="F16" s="18">
        <f t="shared" si="4"/>
      </c>
      <c r="G16" s="18">
        <f t="shared" si="4"/>
      </c>
      <c r="H16" s="18">
        <f t="shared" si="4"/>
      </c>
      <c r="I16" s="18">
        <f t="shared" si="4"/>
      </c>
      <c r="J16" s="18">
        <f t="shared" si="4"/>
      </c>
      <c r="K16" s="18">
        <f t="shared" si="4"/>
      </c>
      <c r="L16" s="18">
        <f t="shared" si="4"/>
      </c>
      <c r="M16" s="18">
        <f t="shared" si="4"/>
      </c>
    </row>
    <row r="17" spans="2:13" outlineLevel="1" x14ac:dyDescent="0.3"/>
    <row r="18" spans="2:13" outlineLevel="1" x14ac:dyDescent="0.3">
      <c r="B18" t="s">
        <v>66</v>
      </c>
      <c r="C18" s="14">
        <f>+C12-C15</f>
      </c>
      <c r="D18" s="14">
        <f t="shared" ref="D18:M18" si="5">+D12-D15</f>
      </c>
      <c r="E18" s="14">
        <f t="shared" si="5"/>
      </c>
      <c r="F18" s="14">
        <f t="shared" si="5"/>
      </c>
      <c r="G18" s="14">
        <f t="shared" si="5"/>
      </c>
      <c r="H18" s="14">
        <f t="shared" si="5"/>
      </c>
      <c r="I18" s="14">
        <f t="shared" si="5"/>
      </c>
      <c r="J18" s="14">
        <f t="shared" si="5"/>
      </c>
      <c r="K18" s="14">
        <f t="shared" si="5"/>
      </c>
      <c r="L18" s="14">
        <f t="shared" si="5"/>
      </c>
      <c r="M18" s="14">
        <f t="shared" si="5"/>
      </c>
    </row>
    <row r="19" spans="2:13" outlineLevel="1" x14ac:dyDescent="0.3">
      <c r="B19" s="16" t="s">
        <v>67</v>
      </c>
      <c r="C19" s="18">
        <f>+C18/C6</f>
      </c>
      <c r="D19" s="18">
        <f t="shared" ref="D19:M19" si="6">+D18/D6</f>
      </c>
      <c r="E19" s="18">
        <f t="shared" si="6"/>
      </c>
      <c r="F19" s="18">
        <f t="shared" si="6"/>
      </c>
      <c r="G19" s="18">
        <f t="shared" si="6"/>
      </c>
      <c r="H19" s="18">
        <f t="shared" si="6"/>
      </c>
      <c r="I19" s="18">
        <f t="shared" si="6"/>
      </c>
      <c r="J19" s="18">
        <f t="shared" si="6"/>
      </c>
      <c r="K19" s="18">
        <f t="shared" si="6"/>
      </c>
      <c r="L19" s="18">
        <f t="shared" si="6"/>
      </c>
      <c r="M19" s="18">
        <f t="shared" si="6"/>
      </c>
    </row>
    <row r="20" spans="2:13" outlineLevel="1" x14ac:dyDescent="0.3"/>
    <row r="21" spans="2:13" outlineLevel="1" x14ac:dyDescent="0.3">
      <c r="B21" t="s">
        <v>6</v>
      </c>
      <c r="C21" s="14">
        <f>+IFERROR('Data Sheet'!B27,0)</f>
      </c>
      <c r="D21" s="14">
        <f>+IFERROR('Data Sheet'!C27,0)</f>
      </c>
      <c r="E21" s="14">
        <f>+IFERROR('Data Sheet'!D27,0)</f>
      </c>
      <c r="F21" s="14">
        <f>+IFERROR('Data Sheet'!E27,0)</f>
      </c>
      <c r="G21" s="14">
        <f>+IFERROR('Data Sheet'!F27,0)</f>
      </c>
      <c r="H21" s="14">
        <f>+IFERROR('Data Sheet'!G27,0)</f>
      </c>
      <c r="I21" s="14">
        <f>+IFERROR('Data Sheet'!H27,0)</f>
      </c>
      <c r="J21" s="14">
        <f>+IFERROR('Data Sheet'!I27,0)</f>
      </c>
      <c r="K21" s="14">
        <f>+IFERROR('Data Sheet'!J27,0)</f>
      </c>
      <c r="L21" s="14">
        <f>+IFERROR('Data Sheet'!K27,0)</f>
      </c>
      <c r="M21" s="14">
        <f>+IFERROR(SUM('Data Sheet'!H46:K46),0)</f>
      </c>
    </row>
    <row r="22" spans="2:13" outlineLevel="1" x14ac:dyDescent="0.3">
      <c r="B22" s="16" t="s">
        <v>68</v>
      </c>
      <c r="C22" s="18">
        <f>+C21/C6</f>
      </c>
      <c r="D22" s="18">
        <f t="shared" ref="D22:M22" si="7">+D21/D6</f>
      </c>
      <c r="E22" s="18">
        <f t="shared" si="7"/>
      </c>
      <c r="F22" s="18">
        <f t="shared" si="7"/>
      </c>
      <c r="G22" s="18">
        <f t="shared" si="7"/>
      </c>
      <c r="H22" s="18">
        <f t="shared" si="7"/>
      </c>
      <c r="I22" s="18">
        <f t="shared" si="7"/>
      </c>
      <c r="J22" s="18">
        <f t="shared" si="7"/>
      </c>
      <c r="K22" s="18">
        <f t="shared" si="7"/>
      </c>
      <c r="L22" s="18">
        <f t="shared" si="7"/>
      </c>
      <c r="M22" s="18">
        <f t="shared" si="7"/>
      </c>
    </row>
    <row r="23" spans="2:13" outlineLevel="1" x14ac:dyDescent="0.3"/>
    <row r="24" spans="2:13" outlineLevel="1" x14ac:dyDescent="0.3">
      <c r="B24" t="s">
        <v>5</v>
      </c>
      <c r="C24" s="14">
        <f>+IFERROR('Data Sheet'!B26,0)</f>
      </c>
      <c r="D24" s="14">
        <f>+IFERROR('Data Sheet'!C26,0)</f>
      </c>
      <c r="E24" s="14">
        <f>+IFERROR('Data Sheet'!D26,0)</f>
      </c>
      <c r="F24" s="14">
        <f>+IFERROR('Data Sheet'!E26,0)</f>
      </c>
      <c r="G24" s="14">
        <f>+IFERROR('Data Sheet'!F26,0)</f>
      </c>
      <c r="H24" s="14">
        <f>+IFERROR('Data Sheet'!G26,0)</f>
      </c>
      <c r="I24" s="14">
        <f>+IFERROR('Data Sheet'!H26,0)</f>
      </c>
      <c r="J24" s="14">
        <f>+IFERROR('Data Sheet'!I26,0)</f>
      </c>
      <c r="K24" s="14">
        <f>+IFERROR('Data Sheet'!J26,0)</f>
      </c>
      <c r="L24" s="14">
        <f>+IFERROR('Data Sheet'!K26,0)</f>
      </c>
      <c r="M24" s="14">
        <f>+IFERROR(SUM('Data Sheet'!H45:K45),0)</f>
      </c>
    </row>
    <row r="25" spans="2:13" outlineLevel="1" x14ac:dyDescent="0.3">
      <c r="B25" s="21" t="s">
        <v>69</v>
      </c>
      <c r="C25" s="18">
        <f>+C24/C6</f>
      </c>
      <c r="D25" s="18">
        <f t="shared" ref="D25:M25" si="8">+D24/D6</f>
      </c>
      <c r="E25" s="18">
        <f t="shared" si="8"/>
      </c>
      <c r="F25" s="18">
        <f t="shared" si="8"/>
      </c>
      <c r="G25" s="18">
        <f t="shared" si="8"/>
      </c>
      <c r="H25" s="18">
        <f t="shared" si="8"/>
      </c>
      <c r="I25" s="18">
        <f t="shared" si="8"/>
      </c>
      <c r="J25" s="18">
        <f t="shared" si="8"/>
      </c>
      <c r="K25" s="18">
        <f t="shared" si="8"/>
      </c>
      <c r="L25" s="18">
        <f t="shared" si="8"/>
      </c>
      <c r="M25" s="18">
        <f t="shared" si="8"/>
      </c>
    </row>
    <row r="26" spans="2:13" outlineLevel="1" x14ac:dyDescent="0.3"/>
    <row r="27" spans="2:13" outlineLevel="1" x14ac:dyDescent="0.3">
      <c r="B27" t="s">
        <v>70</v>
      </c>
      <c r="C27" s="22">
        <f>+C18-SUM(C21,C24)</f>
      </c>
      <c r="D27" s="22">
        <f t="shared" ref="D27:M27" si="9">+D18-SUM(D21,D24)</f>
      </c>
      <c r="E27" s="22">
        <f t="shared" si="9"/>
      </c>
      <c r="F27" s="22">
        <f t="shared" si="9"/>
      </c>
      <c r="G27" s="22">
        <f t="shared" si="9"/>
      </c>
      <c r="H27" s="22">
        <f t="shared" si="9"/>
      </c>
      <c r="I27" s="22">
        <f t="shared" si="9"/>
      </c>
      <c r="J27" s="22">
        <f t="shared" si="9"/>
      </c>
      <c r="K27" s="22">
        <f t="shared" si="9"/>
      </c>
      <c r="L27" s="22">
        <f t="shared" si="9"/>
      </c>
      <c r="M27" s="22">
        <f t="shared" si="9"/>
      </c>
    </row>
    <row r="28" spans="2:13" outlineLevel="1" x14ac:dyDescent="0.3">
      <c r="B28" s="21" t="s">
        <v>71</v>
      </c>
      <c r="C28" s="18">
        <f>+C27/C6</f>
      </c>
      <c r="D28" s="18">
        <f t="shared" ref="D28:M28" si="10">+D27/D9</f>
      </c>
      <c r="E28" s="18">
        <f t="shared" si="10"/>
      </c>
      <c r="F28" s="18">
        <f t="shared" si="10"/>
      </c>
      <c r="G28" s="18">
        <f t="shared" si="10"/>
      </c>
      <c r="H28" s="18">
        <f t="shared" si="10"/>
      </c>
      <c r="I28" s="18">
        <f t="shared" si="10"/>
      </c>
      <c r="J28" s="18">
        <f t="shared" si="10"/>
      </c>
      <c r="K28" s="18">
        <f t="shared" si="10"/>
      </c>
      <c r="L28" s="18">
        <f t="shared" si="10"/>
      </c>
      <c r="M28" s="18">
        <f t="shared" si="10"/>
      </c>
    </row>
    <row r="29" spans="2:13" outlineLevel="1" x14ac:dyDescent="0.3"/>
    <row r="30" spans="2:13" outlineLevel="1" x14ac:dyDescent="0.3">
      <c r="B30" t="s">
        <v>8</v>
      </c>
      <c r="C30" s="22">
        <f>+IFERROR('Data Sheet'!B29,0)</f>
      </c>
      <c r="D30" s="22">
        <f>+IFERROR('Data Sheet'!C29,0)</f>
      </c>
      <c r="E30" s="22">
        <f>+IFERROR('Data Sheet'!D29,0)</f>
      </c>
      <c r="F30" s="22">
        <f>+IFERROR('Data Sheet'!E29,0)</f>
      </c>
      <c r="G30" s="22">
        <f>+IFERROR('Data Sheet'!F29,0)</f>
      </c>
      <c r="H30" s="22">
        <f>+IFERROR('Data Sheet'!G29,0)</f>
      </c>
      <c r="I30" s="22">
        <f>+IFERROR('Data Sheet'!H29,0)</f>
      </c>
      <c r="J30" s="22">
        <f>+IFERROR('Data Sheet'!I29,0)</f>
      </c>
      <c r="K30" s="22">
        <f>+IFERROR('Data Sheet'!J29,0)</f>
      </c>
      <c r="L30" s="22">
        <f>+IFERROR('Data Sheet'!K29,0)</f>
      </c>
      <c r="M30" s="22">
        <f>+IFERROR(SUM('Data Sheet'!H48:K48),0)</f>
      </c>
    </row>
    <row r="31" spans="2:13" s="18" customFormat="1" outlineLevel="1" x14ac:dyDescent="0.3">
      <c r="B31" s="21" t="s">
        <v>72</v>
      </c>
      <c r="C31" s="18">
        <f>+C30/C27</f>
      </c>
      <c r="D31" s="18">
        <f t="shared" ref="D31:M31" si="11">+D30/D27</f>
      </c>
      <c r="E31" s="18">
        <f t="shared" si="11"/>
      </c>
      <c r="F31" s="18">
        <f t="shared" si="11"/>
      </c>
      <c r="G31" s="18">
        <f t="shared" si="11"/>
      </c>
      <c r="H31" s="18">
        <f t="shared" si="11"/>
      </c>
      <c r="I31" s="18">
        <f t="shared" si="11"/>
      </c>
      <c r="J31" s="18">
        <f t="shared" si="11"/>
      </c>
      <c r="K31" s="18">
        <f t="shared" si="11"/>
      </c>
      <c r="L31" s="18">
        <f t="shared" si="11"/>
      </c>
      <c r="M31" s="18">
        <f t="shared" si="11"/>
      </c>
    </row>
    <row r="32" spans="2:13" outlineLevel="1" x14ac:dyDescent="0.3"/>
    <row r="33" spans="1:13" outlineLevel="1" x14ac:dyDescent="0.3">
      <c r="B33" s="35" t="s">
        <v>73</v>
      </c>
      <c r="C33" s="34">
        <f>+C27-C30</f>
      </c>
      <c r="D33" s="34">
        <f t="shared" ref="D33:M33" si="12">+D27-D30</f>
      </c>
      <c r="E33" s="34">
        <f t="shared" si="12"/>
      </c>
      <c r="F33" s="34">
        <f t="shared" si="12"/>
      </c>
      <c r="G33" s="34">
        <f t="shared" si="12"/>
      </c>
      <c r="H33" s="34">
        <f t="shared" si="12"/>
      </c>
      <c r="I33" s="34">
        <f t="shared" si="12"/>
      </c>
      <c r="J33" s="34">
        <f t="shared" si="12"/>
      </c>
      <c r="K33" s="34">
        <f t="shared" si="12"/>
      </c>
      <c r="L33" s="34">
        <f t="shared" si="12"/>
      </c>
      <c r="M33" s="34">
        <f t="shared" si="12"/>
      </c>
    </row>
    <row r="34" spans="1:13" outlineLevel="1" x14ac:dyDescent="0.3">
      <c r="B34" s="21" t="s">
        <v>74</v>
      </c>
      <c r="C34" s="18">
        <f>+C33/C6</f>
      </c>
      <c r="D34" s="18">
        <f t="shared" ref="D34:M34" si="13">+D33/D6</f>
      </c>
      <c r="E34" s="18">
        <f t="shared" si="13"/>
      </c>
      <c r="F34" s="18">
        <f t="shared" si="13"/>
      </c>
      <c r="G34" s="18">
        <f t="shared" si="13"/>
      </c>
      <c r="H34" s="18">
        <f t="shared" si="13"/>
      </c>
      <c r="I34" s="18">
        <f t="shared" si="13"/>
      </c>
      <c r="J34" s="18">
        <f t="shared" si="13"/>
      </c>
      <c r="K34" s="18">
        <f t="shared" si="13"/>
      </c>
      <c r="L34" s="18">
        <f t="shared" si="13"/>
      </c>
      <c r="M34" s="18">
        <f t="shared" si="13"/>
      </c>
    </row>
    <row r="35" spans="1:13" outlineLevel="1" x14ac:dyDescent="0.3"/>
    <row r="36" spans="1:13" outlineLevel="1" x14ac:dyDescent="0.3">
      <c r="B36" t="s">
        <v>75</v>
      </c>
      <c r="C36" s="23">
        <f>+IFERROR('Data Sheet'!B93,0)</f>
      </c>
      <c r="D36" s="23">
        <f>+IFERROR('Data Sheet'!C93,0)</f>
      </c>
      <c r="E36" s="23">
        <f>+IFERROR('Data Sheet'!D93,0)</f>
      </c>
      <c r="F36" s="23">
        <f>+IFERROR('Data Sheet'!E93,0)</f>
      </c>
      <c r="G36" s="23">
        <f>+IFERROR('Data Sheet'!F93,0)</f>
      </c>
      <c r="H36" s="23">
        <f>+IFERROR('Data Sheet'!G93,0)</f>
      </c>
      <c r="I36" s="23">
        <f>+IFERROR('Data Sheet'!H93,0)</f>
      </c>
      <c r="J36" s="23">
        <f>+IFERROR('Data Sheet'!I93,0)</f>
      </c>
      <c r="K36" s="23">
        <f>+IFERROR('Data Sheet'!J93,0)</f>
      </c>
      <c r="L36" s="23">
        <f>+IFERROR('Data Sheet'!K93,0)</f>
      </c>
      <c r="M36" s="23">
        <f>+L36</f>
      </c>
    </row>
    <row r="37" spans="1:13" outlineLevel="1" x14ac:dyDescent="0.3"/>
    <row r="38" spans="1:13" outlineLevel="1" x14ac:dyDescent="0.3">
      <c r="B38" t="s">
        <v>76</v>
      </c>
      <c r="C38" s="22">
        <f>IFERROR(C33/C36,0)</f>
      </c>
      <c r="D38" s="22">
        <f t="shared" ref="D38:M38" si="14">IFERROR(D33/D36,0)</f>
      </c>
      <c r="E38" s="22">
        <f t="shared" si="14"/>
      </c>
      <c r="F38" s="22">
        <f t="shared" si="14"/>
      </c>
      <c r="G38" s="22">
        <f t="shared" si="14"/>
      </c>
      <c r="H38" s="22">
        <f t="shared" si="14"/>
      </c>
      <c r="I38" s="22">
        <f t="shared" si="14"/>
      </c>
      <c r="J38" s="22">
        <f t="shared" si="14"/>
      </c>
      <c r="K38" s="22">
        <f t="shared" si="14"/>
      </c>
      <c r="L38" s="22">
        <f t="shared" si="14"/>
      </c>
      <c r="M38" s="22">
        <f t="shared" si="14"/>
      </c>
    </row>
    <row r="39" spans="1:13" outlineLevel="1" x14ac:dyDescent="0.3">
      <c r="B39" s="21" t="s">
        <v>77</v>
      </c>
      <c r="C39" s="17" t="s">
        <v>58</v>
      </c>
      <c r="D39" s="18">
        <f>+IFERROR(D38/C38-1,0)</f>
      </c>
      <c r="E39" s="18">
        <f t="shared" ref="E39:M39" si="15">+IFERROR(E38/D38-1,0)</f>
      </c>
      <c r="F39" s="18">
        <f t="shared" si="15"/>
      </c>
      <c r="G39" s="18">
        <f t="shared" si="15"/>
      </c>
      <c r="H39" s="18">
        <f t="shared" si="15"/>
      </c>
      <c r="I39" s="18">
        <f t="shared" si="15"/>
      </c>
      <c r="J39" s="18">
        <f t="shared" si="15"/>
      </c>
      <c r="K39" s="18">
        <f t="shared" si="15"/>
      </c>
      <c r="L39" s="18">
        <f t="shared" si="15"/>
      </c>
      <c r="M39" s="18">
        <f t="shared" si="15"/>
      </c>
    </row>
    <row r="40" spans="1:13" outlineLevel="1" x14ac:dyDescent="0.3"/>
    <row r="41" spans="1:13" outlineLevel="1" x14ac:dyDescent="0.3">
      <c r="B41" t="s">
        <v>78</v>
      </c>
      <c r="C41" s="22">
        <f>+IFERROR('Data Sheet'!B31/'Historical FS'!C36,0)</f>
      </c>
      <c r="D41" s="22">
        <f>+IFERROR('Data Sheet'!C31/'Historical FS'!D36,0)</f>
      </c>
      <c r="E41" s="22">
        <f>+IFERROR('Data Sheet'!D31/'Historical FS'!E36,0)</f>
      </c>
      <c r="F41" s="22">
        <f>+IFERROR('Data Sheet'!E31/'Historical FS'!F36,0)</f>
      </c>
      <c r="G41" s="22">
        <f>+IFERROR('Data Sheet'!F31/'Historical FS'!G36,0)</f>
      </c>
      <c r="H41" s="22">
        <f>+IFERROR('Data Sheet'!G31/'Historical FS'!H36,0)</f>
      </c>
      <c r="I41" s="22">
        <f>+IFERROR('Data Sheet'!H31/'Historical FS'!I36,0)</f>
      </c>
      <c r="J41" s="22">
        <f>+IFERROR('Data Sheet'!I31/'Historical FS'!J36,0)</f>
      </c>
      <c r="K41" s="22">
        <f>+IFERROR('Data Sheet'!J31/'Historical FS'!K36,0)</f>
      </c>
      <c r="L41" s="22">
        <f>+IFERROR('Data Sheet'!K31/'Historical FS'!L36,0)</f>
      </c>
      <c r="M41" s="22">
        <f>+IFERROR('Data Sheet'!L31/'Historical FS'!M36,0)</f>
      </c>
    </row>
    <row r="42" spans="1:13" outlineLevel="1" x14ac:dyDescent="0.3">
      <c r="B42" s="21" t="s">
        <v>79</v>
      </c>
      <c r="C42" s="18">
        <f>+C41/C38</f>
      </c>
      <c r="D42" s="18">
        <f t="shared" ref="D42:M42" si="16">+D41/D38</f>
      </c>
      <c r="E42" s="18">
        <f t="shared" si="16"/>
      </c>
      <c r="F42" s="18">
        <f t="shared" si="16"/>
      </c>
      <c r="G42" s="18">
        <f t="shared" si="16"/>
      </c>
      <c r="H42" s="18">
        <f t="shared" si="16"/>
      </c>
      <c r="I42" s="18">
        <f t="shared" si="16"/>
      </c>
      <c r="J42" s="18">
        <f t="shared" si="16"/>
      </c>
      <c r="K42" s="18">
        <f t="shared" si="16"/>
      </c>
      <c r="L42" s="18">
        <f t="shared" si="16"/>
      </c>
      <c r="M42" s="18">
        <f t="shared" si="16"/>
      </c>
    </row>
    <row r="43" spans="1:13" outlineLevel="1" x14ac:dyDescent="0.3"/>
    <row r="44" spans="1:13" outlineLevel="1" x14ac:dyDescent="0.3">
      <c r="B44" t="s">
        <v>80</v>
      </c>
      <c r="C44" s="24">
        <f>+IFERROR(IF(C38&gt;C41,1-C42,0),0)</f>
      </c>
      <c r="D44" s="24">
        <f t="shared" ref="D44:M44" si="17">+IFERROR(IF(D38&gt;D41,1-D42,0),0)</f>
      </c>
      <c r="E44" s="24">
        <f t="shared" si="17"/>
      </c>
      <c r="F44" s="24">
        <f t="shared" si="17"/>
      </c>
      <c r="G44" s="24">
        <f t="shared" si="17"/>
      </c>
      <c r="H44" s="24">
        <f t="shared" si="17"/>
      </c>
      <c r="I44" s="24">
        <f t="shared" si="17"/>
      </c>
      <c r="J44" s="24">
        <f t="shared" si="17"/>
      </c>
      <c r="K44" s="24">
        <f t="shared" si="17"/>
      </c>
      <c r="L44" s="24">
        <f t="shared" si="17"/>
      </c>
      <c r="M44" s="24">
        <f t="shared" si="17"/>
      </c>
    </row>
    <row r="46" spans="1:13" x14ac:dyDescent="0.3">
      <c r="A46" s="2" t="s">
        <v>57</v>
      </c>
      <c r="B46" s="20" t="s">
        <v>81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</row>
    <row r="47" spans="1:13" outlineLevel="3" x14ac:dyDescent="0.3">
      <c r="B47" t="s">
        <v>11</v>
      </c>
      <c r="C47" s="22">
        <f>+IFERROR('Data Sheet'!B57,0)</f>
      </c>
      <c r="D47" s="22">
        <f>+IFERROR('Data Sheet'!C57,0)</f>
      </c>
      <c r="E47" s="22">
        <f>+IFERROR('Data Sheet'!D57,0)</f>
      </c>
      <c r="F47" s="22">
        <f>+IFERROR('Data Sheet'!E57,0)</f>
      </c>
      <c r="G47" s="22">
        <f>+IFERROR('Data Sheet'!F57,0)</f>
      </c>
      <c r="H47" s="22">
        <f>+IFERROR('Data Sheet'!G57,0)</f>
      </c>
      <c r="I47" s="22">
        <f>+IFERROR('Data Sheet'!H57,0)</f>
      </c>
      <c r="J47" s="22">
        <f>+IFERROR('Data Sheet'!I57,0)</f>
      </c>
      <c r="K47" s="22">
        <f>+IFERROR('Data Sheet'!J57,0)</f>
      </c>
      <c r="L47" s="22">
        <f>+IFERROR('Data Sheet'!K57,0)</f>
      </c>
    </row>
    <row r="48" spans="1:13" outlineLevel="3" x14ac:dyDescent="0.3">
      <c r="B48" t="s">
        <v>12</v>
      </c>
      <c r="C48" s="22">
        <f>+IFERROR('Data Sheet'!B58,0)</f>
      </c>
      <c r="D48" s="22">
        <f>+IFERROR('Data Sheet'!C58,0)</f>
      </c>
      <c r="E48" s="22">
        <f>+IFERROR('Data Sheet'!D58,0)</f>
      </c>
      <c r="F48" s="22">
        <f>+IFERROR('Data Sheet'!E58,0)</f>
      </c>
      <c r="G48" s="22">
        <f>+IFERROR('Data Sheet'!F58,0)</f>
      </c>
      <c r="H48" s="22">
        <f>+IFERROR('Data Sheet'!G58,0)</f>
      </c>
      <c r="I48" s="22">
        <f>+IFERROR('Data Sheet'!H58,0)</f>
      </c>
      <c r="J48" s="22">
        <f>+IFERROR('Data Sheet'!I58,0)</f>
      </c>
      <c r="K48" s="22">
        <f>+IFERROR('Data Sheet'!J58,0)</f>
      </c>
      <c r="L48" s="22">
        <f>+IFERROR('Data Sheet'!K58,0)</f>
      </c>
    </row>
    <row r="49" spans="2:12" outlineLevel="3" x14ac:dyDescent="0.3">
      <c r="B49" t="s">
        <v>36</v>
      </c>
      <c r="C49" s="22">
        <f>+IFERROR('Data Sheet'!B59,0)</f>
      </c>
      <c r="D49" s="22">
        <f>+IFERROR('Data Sheet'!C59,0)</f>
      </c>
      <c r="E49" s="22">
        <f>+IFERROR('Data Sheet'!D59,0)</f>
      </c>
      <c r="F49" s="22">
        <f>+IFERROR('Data Sheet'!E59,0)</f>
      </c>
      <c r="G49" s="22">
        <f>+IFERROR('Data Sheet'!F59,0)</f>
      </c>
      <c r="H49" s="22">
        <f>+IFERROR('Data Sheet'!G59,0)</f>
      </c>
      <c r="I49" s="22">
        <f>+IFERROR('Data Sheet'!H59,0)</f>
      </c>
      <c r="J49" s="22">
        <f>+IFERROR('Data Sheet'!I59,0)</f>
      </c>
      <c r="K49" s="22">
        <f>+IFERROR('Data Sheet'!J59,0)</f>
      </c>
      <c r="L49" s="22">
        <f>+IFERROR('Data Sheet'!K59,0)</f>
      </c>
    </row>
    <row r="50" spans="2:12" outlineLevel="3" x14ac:dyDescent="0.3">
      <c r="B50" t="s">
        <v>37</v>
      </c>
      <c r="C50" s="22">
        <f>+IFERROR('Data Sheet'!B60,0)</f>
      </c>
      <c r="D50" s="22">
        <f>+IFERROR('Data Sheet'!C60,0)</f>
      </c>
      <c r="E50" s="22">
        <f>+IFERROR('Data Sheet'!D60,0)</f>
      </c>
      <c r="F50" s="22">
        <f>+IFERROR('Data Sheet'!E60,0)</f>
      </c>
      <c r="G50" s="22">
        <f>+IFERROR('Data Sheet'!F60,0)</f>
      </c>
      <c r="H50" s="22">
        <f>+IFERROR('Data Sheet'!G60,0)</f>
      </c>
      <c r="I50" s="22">
        <f>+IFERROR('Data Sheet'!H60,0)</f>
      </c>
      <c r="J50" s="22">
        <f>+IFERROR('Data Sheet'!I60,0)</f>
      </c>
      <c r="K50" s="22">
        <f>+IFERROR('Data Sheet'!J60,0)</f>
      </c>
      <c r="L50" s="22">
        <f>+IFERROR('Data Sheet'!K60,0)</f>
      </c>
    </row>
    <row r="51" spans="2:12" outlineLevel="3" x14ac:dyDescent="0.3">
      <c r="B51" s="37" t="s">
        <v>82</v>
      </c>
      <c r="C51" s="34">
        <f>+IFERROR('Data Sheet'!B61,0)</f>
      </c>
      <c r="D51" s="34">
        <f>+IFERROR('Data Sheet'!C61,0)</f>
      </c>
      <c r="E51" s="34">
        <f>+IFERROR('Data Sheet'!D61,0)</f>
      </c>
      <c r="F51" s="34">
        <f>+IFERROR('Data Sheet'!E61,0)</f>
      </c>
      <c r="G51" s="34">
        <f>+IFERROR('Data Sheet'!F61,0)</f>
      </c>
      <c r="H51" s="34">
        <f>+IFERROR('Data Sheet'!G61,0)</f>
      </c>
      <c r="I51" s="34">
        <f>+IFERROR('Data Sheet'!H61,0)</f>
      </c>
      <c r="J51" s="34">
        <f>+IFERROR('Data Sheet'!I61,0)</f>
      </c>
      <c r="K51" s="34">
        <f>+IFERROR('Data Sheet'!J61,0)</f>
      </c>
      <c r="L51" s="34">
        <f>+IFERROR('Data Sheet'!K61,0)</f>
      </c>
    </row>
    <row r="52" spans="2:12" outlineLevel="3" x14ac:dyDescent="0.3"/>
    <row r="53" spans="2:12" outlineLevel="3" x14ac:dyDescent="0.3">
      <c r="B53" t="s">
        <v>83</v>
      </c>
      <c r="C53" s="22">
        <f>+IFERROR('Data Sheet'!B62,0)</f>
      </c>
      <c r="D53" s="22">
        <f>+IFERROR('Data Sheet'!C62,0)</f>
      </c>
      <c r="E53" s="22">
        <f>+IFERROR('Data Sheet'!D62,0)</f>
      </c>
      <c r="F53" s="22">
        <f>+IFERROR('Data Sheet'!E62,0)</f>
      </c>
      <c r="G53" s="22">
        <f>+IFERROR('Data Sheet'!F62,0)</f>
      </c>
      <c r="H53" s="22">
        <f>+IFERROR('Data Sheet'!G62,0)</f>
      </c>
      <c r="I53" s="22">
        <f>+IFERROR('Data Sheet'!H62,0)</f>
      </c>
      <c r="J53" s="22">
        <f>+IFERROR('Data Sheet'!I62,0)</f>
      </c>
      <c r="K53" s="22">
        <f>+IFERROR('Data Sheet'!J62,0)</f>
      </c>
      <c r="L53" s="22">
        <f>+IFERROR('Data Sheet'!K62,0)</f>
      </c>
    </row>
    <row r="54" spans="2:12" outlineLevel="3" x14ac:dyDescent="0.3">
      <c r="B54" t="s">
        <v>15</v>
      </c>
      <c r="C54" s="22">
        <f>+IFERROR('Data Sheet'!B63,0)</f>
      </c>
      <c r="D54" s="22">
        <f>+IFERROR('Data Sheet'!C63,0)</f>
      </c>
      <c r="E54" s="22">
        <f>+IFERROR('Data Sheet'!D63,0)</f>
      </c>
      <c r="F54" s="22">
        <f>+IFERROR('Data Sheet'!E63,0)</f>
      </c>
      <c r="G54" s="22">
        <f>+IFERROR('Data Sheet'!F63,0)</f>
      </c>
      <c r="H54" s="22">
        <f>+IFERROR('Data Sheet'!G63,0)</f>
      </c>
      <c r="I54" s="22">
        <f>+IFERROR('Data Sheet'!H63,0)</f>
      </c>
      <c r="J54" s="22">
        <f>+IFERROR('Data Sheet'!I63,0)</f>
      </c>
      <c r="K54" s="22">
        <f>+IFERROR('Data Sheet'!J63,0)</f>
      </c>
      <c r="L54" s="22">
        <f>+IFERROR('Data Sheet'!K63,0)</f>
      </c>
    </row>
    <row r="55" spans="2:12" outlineLevel="3" x14ac:dyDescent="0.3">
      <c r="B55" t="s">
        <v>16</v>
      </c>
      <c r="C55" s="22">
        <f>+IFERROR('Data Sheet'!B64,0)</f>
      </c>
      <c r="D55" s="22">
        <f>+IFERROR('Data Sheet'!C64,0)</f>
      </c>
      <c r="E55" s="22">
        <f>+IFERROR('Data Sheet'!D64,0)</f>
      </c>
      <c r="F55" s="22">
        <f>+IFERROR('Data Sheet'!E64,0)</f>
      </c>
      <c r="G55" s="22">
        <f>+IFERROR('Data Sheet'!F64,0)</f>
      </c>
      <c r="H55" s="22">
        <f>+IFERROR('Data Sheet'!G64,0)</f>
      </c>
      <c r="I55" s="22">
        <f>+IFERROR('Data Sheet'!H64,0)</f>
      </c>
      <c r="J55" s="22">
        <f>+IFERROR('Data Sheet'!I64,0)</f>
      </c>
      <c r="K55" s="22">
        <f>+IFERROR('Data Sheet'!J64,0)</f>
      </c>
      <c r="L55" s="22">
        <f>+IFERROR('Data Sheet'!K64,0)</f>
      </c>
    </row>
    <row r="56" spans="2:12" outlineLevel="3" x14ac:dyDescent="0.3">
      <c r="B56" t="s">
        <v>38</v>
      </c>
      <c r="C56" s="22">
        <f>+IFERROR('Data Sheet'!B65-SUM('Data Sheet'!B67:B69),0)</f>
      </c>
      <c r="D56" s="22">
        <f>+IFERROR('Data Sheet'!C65-SUM('Data Sheet'!C67:C69),0)</f>
      </c>
      <c r="E56" s="22">
        <f>+IFERROR('Data Sheet'!D65-SUM('Data Sheet'!D67:D69),0)</f>
      </c>
      <c r="F56" s="22">
        <f>+IFERROR('Data Sheet'!E65-SUM('Data Sheet'!E67:E69),0)</f>
      </c>
      <c r="G56" s="22">
        <f>+IFERROR('Data Sheet'!F65-SUM('Data Sheet'!F67:F69),0)</f>
      </c>
      <c r="H56" s="22">
        <f>+IFERROR('Data Sheet'!G65-SUM('Data Sheet'!G67:G69),0)</f>
      </c>
      <c r="I56" s="22">
        <f>+IFERROR('Data Sheet'!H65-SUM('Data Sheet'!H67:H69),0)</f>
      </c>
      <c r="J56" s="22">
        <f>+IFERROR('Data Sheet'!I65-SUM('Data Sheet'!I67:I69),0)</f>
      </c>
      <c r="K56" s="22">
        <f>+IFERROR('Data Sheet'!J65-SUM('Data Sheet'!J67:J69),0)</f>
      </c>
      <c r="L56" s="22">
        <f>+IFERROR('Data Sheet'!K65-SUM('Data Sheet'!K67:K69),0)</f>
      </c>
    </row>
    <row r="57" spans="2:12" outlineLevel="3" x14ac:dyDescent="0.3">
      <c r="B57" s="37" t="s">
        <v>84</v>
      </c>
      <c r="C57" s="34">
        <f>+IFERROR(SUM(C53:C56),0)</f>
      </c>
      <c r="D57" s="34">
        <f t="shared" ref="D57:L57" si="18">+IFERROR(SUM(D53:D56),0)</f>
      </c>
      <c r="E57" s="34">
        <f t="shared" si="18"/>
      </c>
      <c r="F57" s="34">
        <f t="shared" si="18"/>
      </c>
      <c r="G57" s="34">
        <f t="shared" si="18"/>
      </c>
      <c r="H57" s="34">
        <f t="shared" si="18"/>
      </c>
      <c r="I57" s="34">
        <f t="shared" si="18"/>
      </c>
      <c r="J57" s="34">
        <f t="shared" si="18"/>
      </c>
      <c r="K57" s="34">
        <f t="shared" si="18"/>
      </c>
      <c r="L57" s="34">
        <f t="shared" si="18"/>
      </c>
    </row>
    <row r="58" spans="2:12" outlineLevel="3" x14ac:dyDescent="0.3">
      <c r="B58" s="25"/>
    </row>
    <row r="59" spans="2:12" outlineLevel="3" x14ac:dyDescent="0.3">
      <c r="B59" t="s">
        <v>43</v>
      </c>
      <c r="C59" s="22">
        <f>+IFERROR('Data Sheet'!B67,0)</f>
      </c>
      <c r="D59" s="22">
        <f>+IFERROR('Data Sheet'!C67,0)</f>
      </c>
      <c r="E59" s="22">
        <f>+IFERROR('Data Sheet'!D67,0)</f>
      </c>
      <c r="F59" s="22">
        <f>+IFERROR('Data Sheet'!E67,0)</f>
      </c>
      <c r="G59" s="22">
        <f>+IFERROR('Data Sheet'!F67,0)</f>
      </c>
      <c r="H59" s="22">
        <f>+IFERROR('Data Sheet'!G67,0)</f>
      </c>
      <c r="I59" s="22">
        <f>+IFERROR('Data Sheet'!H67,0)</f>
      </c>
      <c r="J59" s="22">
        <f>+IFERROR('Data Sheet'!I67,0)</f>
      </c>
      <c r="K59" s="22">
        <f>+IFERROR('Data Sheet'!J67,0)</f>
      </c>
      <c r="L59" s="22">
        <f>+IFERROR('Data Sheet'!K67,0)</f>
      </c>
    </row>
    <row r="60" spans="2:12" outlineLevel="3" x14ac:dyDescent="0.3">
      <c r="B60" t="s">
        <v>30</v>
      </c>
      <c r="C60" s="22">
        <f>+IFERROR('Data Sheet'!B68,0)</f>
      </c>
      <c r="D60" s="22">
        <f>+IFERROR('Data Sheet'!C68,0)</f>
      </c>
      <c r="E60" s="22">
        <f>+IFERROR('Data Sheet'!D68,0)</f>
      </c>
      <c r="F60" s="22">
        <f>+IFERROR('Data Sheet'!E68,0)</f>
      </c>
      <c r="G60" s="22">
        <f>+IFERROR('Data Sheet'!F68,0)</f>
      </c>
      <c r="H60" s="22">
        <f>+IFERROR('Data Sheet'!G68,0)</f>
      </c>
      <c r="I60" s="22">
        <f>+IFERROR('Data Sheet'!H68,0)</f>
      </c>
      <c r="J60" s="22">
        <f>+IFERROR('Data Sheet'!I68,0)</f>
      </c>
      <c r="K60" s="22">
        <f>+IFERROR('Data Sheet'!J68,0)</f>
      </c>
      <c r="L60" s="22">
        <f>+IFERROR('Data Sheet'!K68,0)</f>
      </c>
    </row>
    <row r="61" spans="2:12" outlineLevel="3" x14ac:dyDescent="0.3">
      <c r="B61" t="s">
        <v>52</v>
      </c>
      <c r="C61" s="22">
        <f>+IFERROR('Data Sheet'!B69,0)</f>
      </c>
      <c r="D61" s="22">
        <f>+IFERROR('Data Sheet'!C69,0)</f>
      </c>
      <c r="E61" s="22">
        <f>+IFERROR('Data Sheet'!D69,0)</f>
      </c>
      <c r="F61" s="22">
        <f>+IFERROR('Data Sheet'!E69,0)</f>
      </c>
      <c r="G61" s="22">
        <f>+IFERROR('Data Sheet'!F69,0)</f>
      </c>
      <c r="H61" s="22">
        <f>+IFERROR('Data Sheet'!G69,0)</f>
      </c>
      <c r="I61" s="22">
        <f>+IFERROR('Data Sheet'!H69,0)</f>
      </c>
      <c r="J61" s="22">
        <f>+IFERROR('Data Sheet'!I69,0)</f>
      </c>
      <c r="K61" s="22">
        <f>+IFERROR('Data Sheet'!J69,0)</f>
      </c>
      <c r="L61" s="22">
        <f>+IFERROR('Data Sheet'!K69,0)</f>
      </c>
    </row>
    <row r="62" spans="2:12" outlineLevel="3" x14ac:dyDescent="0.3">
      <c r="B62" s="37" t="s">
        <v>85</v>
      </c>
      <c r="C62" s="34">
        <f>+IFERROR(SUM(C59:C61),0)</f>
      </c>
      <c r="D62" s="34">
        <f t="shared" ref="D62:L62" si="19">+IFERROR(SUM(D59:D61),0)</f>
      </c>
      <c r="E62" s="34">
        <f t="shared" si="19"/>
      </c>
      <c r="F62" s="34">
        <f t="shared" si="19"/>
      </c>
      <c r="G62" s="34">
        <f t="shared" si="19"/>
      </c>
      <c r="H62" s="34">
        <f t="shared" si="19"/>
      </c>
      <c r="I62" s="34">
        <f t="shared" si="19"/>
      </c>
      <c r="J62" s="34">
        <f t="shared" si="19"/>
      </c>
      <c r="K62" s="34">
        <f t="shared" si="19"/>
      </c>
      <c r="L62" s="34">
        <f t="shared" si="19"/>
      </c>
    </row>
    <row r="63" spans="2:12" outlineLevel="3" x14ac:dyDescent="0.3"/>
    <row r="64" spans="2:12" outlineLevel="3" x14ac:dyDescent="0.3">
      <c r="B64" s="37" t="s">
        <v>86</v>
      </c>
      <c r="C64" s="34">
        <f>+IFERROR(C62+C57,0)</f>
      </c>
      <c r="D64" s="34">
        <f t="shared" ref="D64:L64" si="20">+IFERROR(D62+D57,0)</f>
      </c>
      <c r="E64" s="34">
        <f t="shared" si="20"/>
      </c>
      <c r="F64" s="34">
        <f t="shared" si="20"/>
      </c>
      <c r="G64" s="34">
        <f t="shared" si="20"/>
      </c>
      <c r="H64" s="34">
        <f t="shared" si="20"/>
      </c>
      <c r="I64" s="34">
        <f t="shared" si="20"/>
      </c>
      <c r="J64" s="34">
        <f t="shared" si="20"/>
      </c>
      <c r="K64" s="34">
        <f t="shared" si="20"/>
      </c>
      <c r="L64" s="34">
        <f t="shared" si="20"/>
      </c>
    </row>
    <row r="65" spans="1:13" outlineLevel="3" x14ac:dyDescent="0.3"/>
    <row r="66" spans="1:13" outlineLevel="3" x14ac:dyDescent="0.3">
      <c r="B66" s="26" t="s">
        <v>87</v>
      </c>
      <c r="C66" s="28" t="b">
        <f>+C64=C51</f>
      </c>
      <c r="D66" s="28" t="b">
        <f t="shared" ref="D66:L66" si="21">+D64=D51</f>
      </c>
      <c r="E66" s="28" t="b">
        <f t="shared" si="21"/>
      </c>
      <c r="F66" s="28" t="b">
        <f t="shared" si="21"/>
      </c>
      <c r="G66" s="28" t="b">
        <f t="shared" si="21"/>
      </c>
      <c r="H66" s="28" t="b">
        <f t="shared" si="21"/>
      </c>
      <c r="I66" s="28" t="b">
        <f t="shared" si="21"/>
      </c>
      <c r="J66" s="28" t="b">
        <f t="shared" si="21"/>
      </c>
      <c r="K66" s="28" t="b">
        <f t="shared" si="21"/>
      </c>
      <c r="L66" s="28" t="b">
        <f t="shared" si="21"/>
      </c>
    </row>
    <row r="68" spans="1:13" ht="15.6" x14ac:dyDescent="0.3">
      <c r="A68" s="2" t="s">
        <v>57</v>
      </c>
      <c r="B68" s="20" t="s">
        <v>88</v>
      </c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33"/>
    </row>
    <row r="69" spans="1:13" outlineLevel="1" x14ac:dyDescent="0.3"/>
    <row r="70" spans="1:13" outlineLevel="1" x14ac:dyDescent="0.3">
      <c r="B70" s="38" t="s">
        <v>89</v>
      </c>
      <c r="C70" s="39">
        <f>+IFERROR('Data Sheet'!B82,0)</f>
      </c>
      <c r="D70" s="39">
        <f>+IFERROR('Data Sheet'!C82,0)</f>
      </c>
      <c r="E70" s="39">
        <f>+IFERROR('Data Sheet'!D82,0)</f>
      </c>
      <c r="F70" s="39">
        <f>+IFERROR('Data Sheet'!E82,0)</f>
      </c>
      <c r="G70" s="39">
        <f>+IFERROR('Data Sheet'!F82,0)</f>
      </c>
      <c r="H70" s="39">
        <f>+IFERROR('Data Sheet'!G82,0)</f>
      </c>
      <c r="I70" s="39">
        <f>+IFERROR('Data Sheet'!H82,0)</f>
      </c>
      <c r="J70" s="39">
        <f>+IFERROR('Data Sheet'!I82,0)</f>
      </c>
      <c r="K70" s="39">
        <f>+IFERROR('Data Sheet'!J82,0)</f>
      </c>
      <c r="L70" s="39">
        <f>+IFERROR('Data Sheet'!K82,0)</f>
      </c>
      <c r="M70" s="31"/>
    </row>
    <row r="71" spans="1:13" outlineLevel="1" x14ac:dyDescent="0.3">
      <c r="B71" s="29"/>
      <c r="M71" s="32"/>
    </row>
    <row r="72" spans="1:13" outlineLevel="1" x14ac:dyDescent="0.3">
      <c r="B72" s="38" t="s">
        <v>90</v>
      </c>
      <c r="C72" s="39">
        <f>+IFERROR('Data Sheet'!B83,0)</f>
      </c>
      <c r="D72" s="39">
        <f>+IFERROR('Data Sheet'!C83,0)</f>
      </c>
      <c r="E72" s="39">
        <f>+IFERROR('Data Sheet'!D83,0)</f>
      </c>
      <c r="F72" s="39">
        <f>+IFERROR('Data Sheet'!E83,0)</f>
      </c>
      <c r="G72" s="39">
        <f>+IFERROR('Data Sheet'!F83,0)</f>
      </c>
      <c r="H72" s="39">
        <f>+IFERROR('Data Sheet'!G83,0)</f>
      </c>
      <c r="I72" s="39">
        <f>+IFERROR('Data Sheet'!H83,0)</f>
      </c>
      <c r="J72" s="39">
        <f>+IFERROR('Data Sheet'!I83,0)</f>
      </c>
      <c r="K72" s="39">
        <f>+IFERROR('Data Sheet'!J83,0)</f>
      </c>
      <c r="L72" s="39">
        <f>+IFERROR('Data Sheet'!K83,0)</f>
      </c>
      <c r="M72" s="31"/>
    </row>
    <row r="73" spans="1:13" outlineLevel="1" x14ac:dyDescent="0.3">
      <c r="B73" s="30"/>
      <c r="M73" s="32"/>
    </row>
    <row r="74" spans="1:13" outlineLevel="1" x14ac:dyDescent="0.3">
      <c r="B74" s="38" t="s">
        <v>91</v>
      </c>
      <c r="C74" s="39">
        <f>+IFERROR('Data Sheet'!B84,0)</f>
      </c>
      <c r="D74" s="39">
        <f>+IFERROR('Data Sheet'!C84,0)</f>
      </c>
      <c r="E74" s="39">
        <f>+IFERROR('Data Sheet'!D84,0)</f>
      </c>
      <c r="F74" s="39">
        <f>+IFERROR('Data Sheet'!E84,0)</f>
      </c>
      <c r="G74" s="39">
        <f>+IFERROR('Data Sheet'!F84,0)</f>
      </c>
      <c r="H74" s="39">
        <f>+IFERROR('Data Sheet'!G84,0)</f>
      </c>
      <c r="I74" s="39">
        <f>+IFERROR('Data Sheet'!H84,0)</f>
      </c>
      <c r="J74" s="39">
        <f>+IFERROR('Data Sheet'!I84,0)</f>
      </c>
      <c r="K74" s="39">
        <f>+IFERROR('Data Sheet'!J84,0)</f>
      </c>
      <c r="L74" s="39">
        <f>+IFERROR('Data Sheet'!K84,0)</f>
      </c>
      <c r="M74" s="31"/>
    </row>
    <row r="75" spans="1:13" outlineLevel="1" x14ac:dyDescent="0.3">
      <c r="B75" s="30"/>
      <c r="M75" s="32"/>
    </row>
    <row r="76" spans="1:13" outlineLevel="1" x14ac:dyDescent="0.3">
      <c r="B76" s="38" t="s">
        <v>21</v>
      </c>
      <c r="C76" s="34">
        <f>+IFERROR(SUM(C70:C74),0)</f>
      </c>
      <c r="D76" s="34">
        <f t="shared" ref="D76:L76" si="22">+IFERROR(SUM(D70:D74),0)</f>
      </c>
      <c r="E76" s="34">
        <f t="shared" si="22"/>
      </c>
      <c r="F76" s="34">
        <f t="shared" si="22"/>
      </c>
      <c r="G76" s="34">
        <f t="shared" si="22"/>
      </c>
      <c r="H76" s="34">
        <f t="shared" si="22"/>
      </c>
      <c r="I76" s="34">
        <f t="shared" si="22"/>
      </c>
      <c r="J76" s="34">
        <f t="shared" si="22"/>
      </c>
      <c r="K76" s="34">
        <f t="shared" si="22"/>
      </c>
      <c r="L76" s="34">
        <f t="shared" si="22"/>
      </c>
      <c r="M76" s="31"/>
    </row>
    <row r="77" spans="1:13" s="26" customFormat="1" outlineLevel="1" x14ac:dyDescent="0.3"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</row>
    <row r="78" spans="1:13" s="26" customFormat="1" x14ac:dyDescent="0.3">
      <c r="B78" s="26" t="s">
        <v>87</v>
      </c>
      <c r="C78" s="28" t="b">
        <f>+C76=SUM('Data Sheet'!B82:B84)</f>
      </c>
      <c r="D78" s="28" t="b">
        <f>+D76=SUM('Data Sheet'!C82:C84)</f>
      </c>
      <c r="E78" s="28" t="b">
        <f>+E76=SUM('Data Sheet'!D82:D84)</f>
      </c>
      <c r="F78" s="28" t="b">
        <f>+F76=SUM('Data Sheet'!E82:E84)</f>
      </c>
      <c r="G78" s="28" t="b">
        <f>+G76=SUM('Data Sheet'!F82:F84)</f>
      </c>
      <c r="H78" s="28" t="b">
        <f>+H76=SUM('Data Sheet'!G82:G84)</f>
      </c>
      <c r="I78" s="28" t="b">
        <f>+I76=SUM('Data Sheet'!H82:H84)</f>
      </c>
      <c r="J78" s="28" t="b">
        <f>+J76=SUM('Data Sheet'!I82:I84)</f>
      </c>
      <c r="K78" s="28" t="b">
        <f>+K76=SUM('Data Sheet'!J82:J84)</f>
      </c>
      <c r="L78" s="28" t="b">
        <f>+L76=SUM('Data Sheet'!K82:K84)</f>
      </c>
    </row>
  </sheetData>
  <hyperlinks>
    <hyperlink ref="B70" location="'CashFlowStatement-Data'!A1" display="Cash from Operating Activities" xr:uid="{00000000-0004-0000-0100-000000000000}"/>
    <hyperlink ref="B72" location="'CashFlowStatement-Data'!A1" display="Cash from Investing Activities" xr:uid="{00000000-0004-0000-0100-000001000000}"/>
    <hyperlink ref="B74" location="'CashFlowStatement-Data'!A1" display="Cash from Financing Activities" xr:uid="{00000000-0004-0000-0100-000002000000}"/>
    <hyperlink ref="B76" location="'CashFlowStatement-Data'!A1" display="Net Cash Flow" xr:uid="{00000000-0004-0000-0100-000003000000}"/>
  </hyperlinks>
  <pageMargins left="0.7" right="0.7" top="0.75" bottom="0.75" header="0.3" footer="0.3"/>
  <pageSetup paperSize="9" orientation="portrait" r:id="rId1"/>
  <ignoredErrors>
    <ignoredError sqref="M6 M9 C15 D15:L15 M21 M24 M30 C78:L7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CDB8-FF9B-4DB7-BE3B-D12141DC9A10}">
  <dimension ref="A2:O40"/>
  <sheetViews>
    <sheetView showGridLines="0" workbookViewId="0">
      <pane ySplit="3" topLeftCell="A4" activePane="bottomLeft" state="frozen"/>
      <selection pane="bottomLeft" activeCell="L18" sqref="L18"/>
    </sheetView>
  </sheetViews>
  <sheetFormatPr defaultRowHeight="14.4" x14ac:dyDescent="0.3"/>
  <cols>
    <col min="1" max="1" width="1.88671875" customWidth="1"/>
    <col min="2" max="2" width="39.33203125" customWidth="1"/>
    <col min="3" max="12" width="11.6640625" customWidth="1"/>
    <col min="14" max="15" width="10.6640625" bestFit="1" customWidth="1"/>
  </cols>
  <sheetData>
    <row r="2" spans="1:15" s="9" customFormat="1" x14ac:dyDescent="0.3">
      <c r="B2" s="11" t="str">
        <f>"Ration Analysis of - "&amp;'Data Sheet'!$B$1</f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s="9" customFormat="1" x14ac:dyDescent="0.3">
      <c r="A3" s="30" t="s">
        <v>57</v>
      </c>
      <c r="B3" s="10" t="s">
        <v>55</v>
      </c>
      <c r="C3" s="12">
        <f>+'Data Sheet'!B16</f>
      </c>
      <c r="D3" s="12">
        <f>+'Data Sheet'!C16</f>
      </c>
      <c r="E3" s="12">
        <f>+'Data Sheet'!D16</f>
      </c>
      <c r="F3" s="12">
        <f>+'Data Sheet'!E16</f>
      </c>
      <c r="G3" s="12">
        <f>+'Data Sheet'!F16</f>
      </c>
      <c r="H3" s="12">
        <f>+'Data Sheet'!G16</f>
      </c>
      <c r="I3" s="12">
        <f>+'Data Sheet'!H16</f>
      </c>
      <c r="J3" s="12">
        <f>+'Data Sheet'!I16</f>
      </c>
      <c r="K3" s="12">
        <f>+'Data Sheet'!J16</f>
      </c>
      <c r="L3" s="12">
        <f>+'Data Sheet'!K16</f>
      </c>
      <c r="M3" s="11" t="s">
        <v>119</v>
      </c>
      <c r="N3" s="11" t="s">
        <v>120</v>
      </c>
      <c r="O3" s="11" t="s">
        <v>121</v>
      </c>
    </row>
    <row r="5" spans="1:15" x14ac:dyDescent="0.3">
      <c r="B5" t="s">
        <v>92</v>
      </c>
      <c r="C5" t="str">
        <f>+IFERROR('Historical FS'!C7,0)</f>
      </c>
      <c r="D5" s="24">
        <f>+IFERROR('Historical FS'!D7,0)</f>
      </c>
      <c r="E5" s="24">
        <f>+IFERROR('Historical FS'!E7,0)</f>
      </c>
      <c r="F5" s="24">
        <f>+IFERROR('Historical FS'!F7,0)</f>
      </c>
      <c r="G5" s="24">
        <f>+IFERROR('Historical FS'!G7,0)</f>
      </c>
      <c r="H5" s="24">
        <f>+IFERROR('Historical FS'!H7,0)</f>
      </c>
      <c r="I5" s="24">
        <f>+IFERROR('Historical FS'!I7,0)</f>
      </c>
      <c r="J5" s="24">
        <f>+IFERROR('Historical FS'!J7,0)</f>
      </c>
      <c r="K5" s="24">
        <f>+IFERROR('Historical FS'!K7,0)</f>
      </c>
      <c r="L5" s="24">
        <f>+IFERROR('Historical FS'!L7,0)</f>
      </c>
      <c r="N5" s="40">
        <f>+IFERROR(AVERAGE(D5:L5),0)</f>
      </c>
      <c r="O5" s="40">
        <f>+IFERROR(MEDIAN(D5:L5),0)</f>
      </c>
    </row>
    <row r="6" spans="1:15" x14ac:dyDescent="0.3">
      <c r="B6" t="s">
        <v>93</v>
      </c>
      <c r="D6" s="24">
        <f>+IFERROR('Historical FS'!D18/'Historical FS'!C18-1,0)</f>
      </c>
      <c r="E6" s="24">
        <f>+IFERROR('Historical FS'!E18/'Historical FS'!D18-1,0)</f>
      </c>
      <c r="F6" s="24">
        <f>+IFERROR('Historical FS'!F18/'Historical FS'!E18-1,0)</f>
      </c>
      <c r="G6" s="24">
        <f>+IFERROR('Historical FS'!G18/'Historical FS'!F18-1,0)</f>
      </c>
      <c r="H6" s="24">
        <f>+IFERROR('Historical FS'!H18/'Historical FS'!G18-1,0)</f>
      </c>
      <c r="I6" s="24">
        <f>+IFERROR('Historical FS'!I18/'Historical FS'!H18-1,0)</f>
      </c>
      <c r="J6" s="24">
        <f>+IFERROR('Historical FS'!J18/'Historical FS'!I18-1,0)</f>
      </c>
      <c r="K6" s="24">
        <f>+IFERROR('Historical FS'!K18/'Historical FS'!J18-1,0)</f>
      </c>
      <c r="L6" s="24">
        <f>+IFERROR('Historical FS'!L18/'Historical FS'!K18-1,0)</f>
      </c>
      <c r="N6" s="40">
        <f t="shared" ref="N6:N9" si="0">+IFERROR(AVERAGE(D6:L6),0)</f>
      </c>
      <c r="O6" s="40">
        <f t="shared" ref="O6:O9" si="1">+IFERROR(MEDIAN(D6:L6),0)</f>
      </c>
    </row>
    <row r="7" spans="1:15" x14ac:dyDescent="0.3">
      <c r="B7" t="s">
        <v>94</v>
      </c>
      <c r="D7" s="24">
        <f>+IFERROR('Historical FS'!D27/'Historical FS'!C27-1,0)</f>
      </c>
      <c r="E7" s="24">
        <f>+IFERROR('Historical FS'!E27/'Historical FS'!D27-1,0)</f>
      </c>
      <c r="F7" s="24">
        <f>+IFERROR('Historical FS'!F27/'Historical FS'!E27-1,0)</f>
      </c>
      <c r="G7" s="24">
        <f>+IFERROR('Historical FS'!G27/'Historical FS'!F27-1,0)</f>
      </c>
      <c r="H7" s="24">
        <f>+IFERROR('Historical FS'!H27/'Historical FS'!G27-1,0)</f>
      </c>
      <c r="I7" s="24">
        <f>+IFERROR('Historical FS'!I27/'Historical FS'!H27-1,0)</f>
      </c>
      <c r="J7" s="24">
        <f>+IFERROR('Historical FS'!J27/'Historical FS'!I27-1,0)</f>
      </c>
      <c r="K7" s="24">
        <f>+IFERROR('Historical FS'!K27/'Historical FS'!J27-1,0)</f>
      </c>
      <c r="L7" s="24">
        <f>+IFERROR('Historical FS'!L27/'Historical FS'!K27-1,0)</f>
      </c>
      <c r="N7" s="40">
        <f t="shared" si="0"/>
      </c>
      <c r="O7" s="40">
        <f t="shared" si="1"/>
      </c>
    </row>
    <row r="8" spans="1:15" x14ac:dyDescent="0.3">
      <c r="B8" t="s">
        <v>95</v>
      </c>
      <c r="D8" s="24">
        <f>+IFERROR('Historical FS'!D33/'Historical FS'!C33-1,0)</f>
      </c>
      <c r="E8" s="24">
        <f>+IFERROR('Historical FS'!E33/'Historical FS'!D33-1,0)</f>
      </c>
      <c r="F8" s="24">
        <f>+IFERROR('Historical FS'!F33/'Historical FS'!E33-1,0)</f>
      </c>
      <c r="G8" s="24">
        <f>+IFERROR('Historical FS'!G33/'Historical FS'!F33-1,0)</f>
      </c>
      <c r="H8" s="24">
        <f>+IFERROR('Historical FS'!H33/'Historical FS'!G33-1,0)</f>
      </c>
      <c r="I8" s="24">
        <f>+IFERROR('Historical FS'!I33/'Historical FS'!H33-1,0)</f>
      </c>
      <c r="J8" s="24">
        <f>+IFERROR('Historical FS'!J33/'Historical FS'!I33-1,0)</f>
      </c>
      <c r="K8" s="24">
        <f>+IFERROR('Historical FS'!K33/'Historical FS'!J33-1,0)</f>
      </c>
      <c r="L8" s="24">
        <f>+IFERROR('Historical FS'!L33/'Historical FS'!K33-1,0)</f>
      </c>
      <c r="N8" s="40">
        <f t="shared" si="0"/>
      </c>
      <c r="O8" s="40">
        <f t="shared" si="1"/>
      </c>
    </row>
    <row r="9" spans="1:15" x14ac:dyDescent="0.3">
      <c r="B9" t="s">
        <v>96</v>
      </c>
      <c r="D9" s="24">
        <f>+IFERROR('Historical FS'!D41/'Historical FS'!C41-1,0)</f>
      </c>
      <c r="E9" s="24">
        <f>+IFERROR('Historical FS'!E41/'Historical FS'!D41-1,0)</f>
      </c>
      <c r="F9" s="24">
        <f>+IFERROR('Historical FS'!F41/'Historical FS'!E41-1,0)</f>
      </c>
      <c r="G9" s="24">
        <f>+IFERROR('Historical FS'!G41/'Historical FS'!F41-1,0)</f>
      </c>
      <c r="H9" s="24">
        <f>+IFERROR('Historical FS'!H41/'Historical FS'!G41-1,0)</f>
      </c>
      <c r="I9" s="24">
        <f>+IFERROR('Historical FS'!I41/'Historical FS'!H41-1,0)</f>
      </c>
      <c r="J9" s="24">
        <f>+IFERROR('Historical FS'!J41/'Historical FS'!I41-1,0)</f>
      </c>
      <c r="K9" s="24">
        <f>+IFERROR('Historical FS'!K41/'Historical FS'!J41-1,0)</f>
      </c>
      <c r="L9" s="24">
        <f>+IFERROR('Historical FS'!L41/'Historical FS'!K41-1,0)</f>
      </c>
      <c r="N9" s="40">
        <f t="shared" si="0"/>
      </c>
      <c r="O9" s="40">
        <f t="shared" si="1"/>
      </c>
    </row>
    <row r="11" spans="1:15" x14ac:dyDescent="0.3">
      <c r="B11" t="s">
        <v>62</v>
      </c>
      <c r="C11" s="24">
        <f>+IFERROR('Historical FS'!C13,0)</f>
      </c>
      <c r="D11" s="24">
        <f>+IFERROR('Historical FS'!D13,0)</f>
      </c>
      <c r="E11" s="24">
        <f>+IFERROR('Historical FS'!E13,0)</f>
      </c>
      <c r="F11" s="24">
        <f>+IFERROR('Historical FS'!F13,0)</f>
      </c>
      <c r="G11" s="24">
        <f>+IFERROR('Historical FS'!G13,0)</f>
      </c>
      <c r="H11" s="24">
        <f>+IFERROR('Historical FS'!H13,0)</f>
      </c>
      <c r="I11" s="24">
        <f>+IFERROR('Historical FS'!I13,0)</f>
      </c>
      <c r="J11" s="24">
        <f>+IFERROR('Historical FS'!J13,0)</f>
      </c>
      <c r="K11" s="24">
        <f>+IFERROR('Historical FS'!K13,0)</f>
      </c>
      <c r="L11" s="24">
        <f>+IFERROR('Historical FS'!L13,0)</f>
      </c>
      <c r="N11" s="40">
        <f>+IFERROR(AVERAGE(C11:L11),0)</f>
      </c>
      <c r="O11" s="40">
        <f>+IFERROR(MEDIAN(C11:L11),0)</f>
      </c>
    </row>
    <row r="12" spans="1:15" x14ac:dyDescent="0.3">
      <c r="B12" t="s">
        <v>67</v>
      </c>
      <c r="C12" s="24">
        <f>+IFERROR('Historical FS'!C19,0)</f>
      </c>
      <c r="D12" s="24">
        <f>+IFERROR('Historical FS'!D19,0)</f>
      </c>
      <c r="E12" s="24">
        <f>+IFERROR('Historical FS'!E19,0)</f>
      </c>
      <c r="F12" s="24">
        <f>+IFERROR('Historical FS'!F19,0)</f>
      </c>
      <c r="G12" s="24">
        <f>+IFERROR('Historical FS'!G19,0)</f>
      </c>
      <c r="H12" s="24">
        <f>+IFERROR('Historical FS'!H19,0)</f>
      </c>
      <c r="I12" s="24">
        <f>+IFERROR('Historical FS'!I19,0)</f>
      </c>
      <c r="J12" s="24">
        <f>+IFERROR('Historical FS'!J19,0)</f>
      </c>
      <c r="K12" s="24">
        <f>+IFERROR('Historical FS'!K19,0)</f>
      </c>
      <c r="L12" s="24">
        <f>+IFERROR('Historical FS'!L19,0)</f>
      </c>
      <c r="N12" s="40">
        <f t="shared" ref="N12:N40" si="2">+IFERROR(AVERAGE(C12:L12),0)</f>
      </c>
      <c r="O12" s="40">
        <f t="shared" ref="O12:O40" si="3">+IFERROR(MEDIAN(C12:L12),0)</f>
      </c>
    </row>
    <row r="13" spans="1:15" x14ac:dyDescent="0.3">
      <c r="B13" t="s">
        <v>97</v>
      </c>
      <c r="C13" s="24">
        <f>+IFERROR(('Historical FS'!C18-'Historical FS'!C24)/'Historical FS'!C6,0)</f>
      </c>
      <c r="D13" s="24">
        <f>+IFERROR(('Historical FS'!D18-'Historical FS'!D24)/'Historical FS'!D6,0)</f>
      </c>
      <c r="E13" s="24">
        <f>+IFERROR(('Historical FS'!E18-'Historical FS'!E24)/'Historical FS'!E6,0)</f>
      </c>
      <c r="F13" s="24">
        <f>+IFERROR(('Historical FS'!F18-'Historical FS'!F24)/'Historical FS'!F6,0)</f>
      </c>
      <c r="G13" s="24">
        <f>+IFERROR(('Historical FS'!G18-'Historical FS'!G24)/'Historical FS'!G6,0)</f>
      </c>
      <c r="H13" s="24">
        <f>+IFERROR(('Historical FS'!H18-'Historical FS'!H24)/'Historical FS'!H6,0)</f>
      </c>
      <c r="I13" s="24">
        <f>+IFERROR(('Historical FS'!I18-'Historical FS'!I24)/'Historical FS'!I6,0)</f>
      </c>
      <c r="J13" s="24">
        <f>+IFERROR(('Historical FS'!J18-'Historical FS'!J24)/'Historical FS'!J6,0)</f>
      </c>
      <c r="K13" s="24">
        <f>+IFERROR(('Historical FS'!K18-'Historical FS'!K24)/'Historical FS'!K6,0)</f>
      </c>
      <c r="L13" s="24">
        <f>+IFERROR(('Historical FS'!L18-'Historical FS'!L24)/'Historical FS'!L6,0)</f>
      </c>
      <c r="N13" s="40">
        <f t="shared" si="2"/>
      </c>
      <c r="O13" s="40">
        <f t="shared" si="3"/>
      </c>
    </row>
    <row r="14" spans="1:15" x14ac:dyDescent="0.3">
      <c r="B14" t="s">
        <v>98</v>
      </c>
      <c r="C14" s="24">
        <f>+IFERROR('Historical FS'!C28,0)</f>
      </c>
      <c r="D14" s="24">
        <f>+IFERROR('Historical FS'!D28,0)</f>
      </c>
      <c r="E14" s="24">
        <f>+IFERROR('Historical FS'!E28,0)</f>
      </c>
      <c r="F14" s="24">
        <f>+IFERROR('Historical FS'!F28,0)</f>
      </c>
      <c r="G14" s="24">
        <f>+IFERROR('Historical FS'!G28,0)</f>
      </c>
      <c r="H14" s="24">
        <f>+IFERROR('Historical FS'!H28,0)</f>
      </c>
      <c r="I14" s="24">
        <f>+IFERROR('Historical FS'!I28,0)</f>
      </c>
      <c r="J14" s="24">
        <f>+IFERROR('Historical FS'!J28,0)</f>
      </c>
      <c r="K14" s="24">
        <f>+IFERROR('Historical FS'!K28,0)</f>
      </c>
      <c r="L14" s="24">
        <f>+IFERROR('Historical FS'!L28,0)</f>
      </c>
      <c r="N14" s="40">
        <f t="shared" si="2"/>
      </c>
      <c r="O14" s="40">
        <f t="shared" si="3"/>
      </c>
    </row>
    <row r="15" spans="1:15" x14ac:dyDescent="0.3">
      <c r="B15" t="s">
        <v>99</v>
      </c>
      <c r="C15" s="24">
        <f>+IFERROR('Historical FS'!C34,0)</f>
      </c>
      <c r="D15" s="24">
        <f>+IFERROR('Historical FS'!D34,0)</f>
      </c>
      <c r="E15" s="24">
        <f>+IFERROR('Historical FS'!E34,0)</f>
      </c>
      <c r="F15" s="24">
        <f>+IFERROR('Historical FS'!F34,0)</f>
      </c>
      <c r="G15" s="24">
        <f>+IFERROR('Historical FS'!G34,0)</f>
      </c>
      <c r="H15" s="24">
        <f>+IFERROR('Historical FS'!H34,0)</f>
      </c>
      <c r="I15" s="24">
        <f>+IFERROR('Historical FS'!I34,0)</f>
      </c>
      <c r="J15" s="24">
        <f>+IFERROR('Historical FS'!J34,0)</f>
      </c>
      <c r="K15" s="24">
        <f>+IFERROR('Historical FS'!K34,0)</f>
      </c>
      <c r="L15" s="24">
        <f>+IFERROR('Historical FS'!L34,0)</f>
      </c>
      <c r="N15" s="40">
        <f t="shared" si="2"/>
      </c>
      <c r="O15" s="40">
        <f t="shared" si="3"/>
      </c>
    </row>
    <row r="16" spans="1:15" x14ac:dyDescent="0.3">
      <c r="N16" s="40"/>
      <c r="O16" s="40"/>
    </row>
    <row r="17" spans="2:15" x14ac:dyDescent="0.3">
      <c r="B17" t="s">
        <v>100</v>
      </c>
      <c r="C17" s="24">
        <f>+IFERROR('Historical FS'!C16,0)</f>
      </c>
      <c r="D17" s="24">
        <f>+IFERROR('Historical FS'!D16,0)</f>
      </c>
      <c r="E17" s="24">
        <f>+IFERROR('Historical FS'!E16,0)</f>
      </c>
      <c r="F17" s="24">
        <f>+IFERROR('Historical FS'!F16,0)</f>
      </c>
      <c r="G17" s="24">
        <f>+IFERROR('Historical FS'!G16,0)</f>
      </c>
      <c r="H17" s="24">
        <f>+IFERROR('Historical FS'!H16,0)</f>
      </c>
      <c r="I17" s="24">
        <f>+IFERROR('Historical FS'!I16,0)</f>
      </c>
      <c r="J17" s="24">
        <f>+IFERROR('Historical FS'!J16,0)</f>
      </c>
      <c r="K17" s="24">
        <f>+IFERROR('Historical FS'!K16,0)</f>
      </c>
      <c r="L17" s="24">
        <f>+IFERROR('Historical FS'!L16,0)</f>
      </c>
      <c r="N17" s="40">
        <f t="shared" si="2"/>
      </c>
      <c r="O17" s="40">
        <f t="shared" si="3"/>
      </c>
    </row>
    <row r="18" spans="2:15" x14ac:dyDescent="0.3">
      <c r="B18" t="s">
        <v>69</v>
      </c>
      <c r="C18" s="24">
        <f>+IFERROR('Historical FS'!C25,0)</f>
      </c>
      <c r="D18" s="24">
        <f>+IFERROR('Historical FS'!D25,0)</f>
      </c>
      <c r="E18" s="24">
        <f>+IFERROR('Historical FS'!E25,0)</f>
      </c>
      <c r="F18" s="24">
        <f>+IFERROR('Historical FS'!F25,0)</f>
      </c>
      <c r="G18" s="24">
        <f>+IFERROR('Historical FS'!G25,0)</f>
      </c>
      <c r="H18" s="24">
        <f>+IFERROR('Historical FS'!H25,0)</f>
      </c>
      <c r="I18" s="24">
        <f>+IFERROR('Historical FS'!I25,0)</f>
      </c>
      <c r="J18" s="24">
        <f>+IFERROR('Historical FS'!J25,0)</f>
      </c>
      <c r="K18" s="24">
        <f>+IFERROR('Historical FS'!K25,0)</f>
      </c>
      <c r="L18" s="24">
        <f>+IFERROR('Historical FS'!L25,0)</f>
      </c>
      <c r="N18" s="40">
        <f t="shared" si="2"/>
      </c>
      <c r="O18" s="40">
        <f t="shared" si="3"/>
      </c>
    </row>
    <row r="19" spans="2:15" x14ac:dyDescent="0.3">
      <c r="B19" t="s">
        <v>101</v>
      </c>
      <c r="C19" s="40">
        <f>+C13</f>
      </c>
      <c r="D19" s="40">
        <f t="shared" ref="D19:L19" si="4">+D13</f>
      </c>
      <c r="E19" s="40">
        <f t="shared" si="4"/>
      </c>
      <c r="F19" s="40">
        <f t="shared" si="4"/>
      </c>
      <c r="G19" s="40">
        <f t="shared" si="4"/>
      </c>
      <c r="H19" s="40">
        <f t="shared" si="4"/>
      </c>
      <c r="I19" s="40">
        <f t="shared" si="4"/>
      </c>
      <c r="J19" s="40">
        <f t="shared" si="4"/>
      </c>
      <c r="K19" s="40">
        <f t="shared" si="4"/>
      </c>
      <c r="L19" s="40">
        <f t="shared" si="4"/>
      </c>
      <c r="N19" s="40">
        <f t="shared" si="2"/>
      </c>
      <c r="O19" s="40">
        <f t="shared" si="3"/>
      </c>
    </row>
    <row r="20" spans="2:15" x14ac:dyDescent="0.3">
      <c r="C20" s="41"/>
      <c r="N20" s="40"/>
      <c r="O20" s="40"/>
    </row>
    <row r="21" spans="2:15" x14ac:dyDescent="0.3">
      <c r="B21" t="s">
        <v>102</v>
      </c>
      <c r="C21" s="40">
        <f>+IFERROR(('Historical FS'!C18-'Historical FS'!C24)/SUM('Historical FS'!C47:C49),0)</f>
      </c>
      <c r="D21" s="40">
        <f>+IFERROR(('Historical FS'!D18-'Historical FS'!D24)/SUM('Historical FS'!D47:D49),0)</f>
      </c>
      <c r="E21" s="40">
        <f>+IFERROR(('Historical FS'!E18-'Historical FS'!E24)/SUM('Historical FS'!E47:E49),0)</f>
      </c>
      <c r="F21" s="40">
        <f>+IFERROR(('Historical FS'!F18-'Historical FS'!F24)/SUM('Historical FS'!F47:F49),0)</f>
      </c>
      <c r="G21" s="40">
        <f>+IFERROR(('Historical FS'!G18-'Historical FS'!G24)/SUM('Historical FS'!G47:G49),0)</f>
      </c>
      <c r="H21" s="40">
        <f>+IFERROR(('Historical FS'!H18-'Historical FS'!H24)/SUM('Historical FS'!H47:H49),0)</f>
      </c>
      <c r="I21" s="40">
        <f>+IFERROR(('Historical FS'!I18-'Historical FS'!I24)/SUM('Historical FS'!I47:I49),0)</f>
      </c>
      <c r="J21" s="40">
        <f>+IFERROR(('Historical FS'!J18-'Historical FS'!J24)/SUM('Historical FS'!J47:J49),0)</f>
      </c>
      <c r="K21" s="40">
        <f>+IFERROR(('Historical FS'!K18-'Historical FS'!K24)/SUM('Historical FS'!K47:K49),0)</f>
      </c>
      <c r="L21" s="40">
        <f>+IFERROR(('Historical FS'!L18-'Historical FS'!L24)/SUM('Historical FS'!L47:L49),0)</f>
      </c>
      <c r="N21" s="40">
        <f t="shared" si="2"/>
      </c>
      <c r="O21" s="40">
        <f t="shared" si="3"/>
      </c>
    </row>
    <row r="22" spans="2:15" x14ac:dyDescent="0.3">
      <c r="B22" t="s">
        <v>103</v>
      </c>
      <c r="C22" s="40">
        <f>+IFERROR('Historical FS'!C44,0)</f>
      </c>
      <c r="D22" s="40">
        <f>+IFERROR('Historical FS'!D44,0)</f>
      </c>
      <c r="E22" s="40">
        <f>+IFERROR('Historical FS'!E44,0)</f>
      </c>
      <c r="F22" s="40">
        <f>+IFERROR('Historical FS'!F44,0)</f>
      </c>
      <c r="G22" s="40">
        <f>+IFERROR('Historical FS'!G44,0)</f>
      </c>
      <c r="H22" s="40">
        <f>+IFERROR('Historical FS'!H44,0)</f>
      </c>
      <c r="I22" s="40">
        <f>+IFERROR('Historical FS'!I44,0)</f>
      </c>
      <c r="J22" s="40">
        <f>+IFERROR('Historical FS'!J44,0)</f>
      </c>
      <c r="K22" s="40">
        <f>+IFERROR('Historical FS'!K44,0)</f>
      </c>
      <c r="L22" s="40">
        <f>+IFERROR('Historical FS'!L44,0)</f>
      </c>
      <c r="N22" s="40">
        <f t="shared" si="2"/>
      </c>
      <c r="O22" s="40">
        <f t="shared" si="3"/>
      </c>
    </row>
    <row r="23" spans="2:15" x14ac:dyDescent="0.3">
      <c r="B23" t="s">
        <v>104</v>
      </c>
      <c r="C23" s="40">
        <f>+IFERROR('Historical FS'!C33/SUM('Historical FS'!C47:C48),0)</f>
      </c>
      <c r="D23" s="40">
        <f>+IFERROR('Historical FS'!D33/SUM('Historical FS'!D47:D48),0)</f>
      </c>
      <c r="E23" s="40">
        <f>+IFERROR('Historical FS'!E33/SUM('Historical FS'!E47:E48),0)</f>
      </c>
      <c r="F23" s="40">
        <f>+IFERROR('Historical FS'!F33/SUM('Historical FS'!F47:F48),0)</f>
      </c>
      <c r="G23" s="40">
        <f>+IFERROR('Historical FS'!G33/SUM('Historical FS'!G47:G48),0)</f>
      </c>
      <c r="H23" s="40">
        <f>+IFERROR('Historical FS'!H33/SUM('Historical FS'!H47:H48),0)</f>
      </c>
      <c r="I23" s="40">
        <f>+IFERROR('Historical FS'!I33/SUM('Historical FS'!I47:I48),0)</f>
      </c>
      <c r="J23" s="40">
        <f>+IFERROR('Historical FS'!J33/SUM('Historical FS'!J47:J48),0)</f>
      </c>
      <c r="K23" s="40">
        <f>+IFERROR('Historical FS'!K33/SUM('Historical FS'!K47:K48),0)</f>
      </c>
      <c r="L23" s="40">
        <f>+IFERROR('Historical FS'!L33/SUM('Historical FS'!L47:L48),0)</f>
      </c>
      <c r="N23" s="40">
        <f t="shared" si="2"/>
      </c>
      <c r="O23" s="40">
        <f t="shared" si="3"/>
      </c>
    </row>
    <row r="24" spans="2:15" x14ac:dyDescent="0.3">
      <c r="B24" t="s">
        <v>105</v>
      </c>
      <c r="C24" s="40">
        <f>+IFERROR(C22*C23,0)</f>
      </c>
      <c r="D24" s="40">
        <f t="shared" ref="D24:L24" si="5">+IFERROR(D22*D23,0)</f>
      </c>
      <c r="E24" s="40">
        <f t="shared" si="5"/>
      </c>
      <c r="F24" s="40">
        <f t="shared" si="5"/>
      </c>
      <c r="G24" s="40">
        <f t="shared" si="5"/>
      </c>
      <c r="H24" s="40">
        <f t="shared" si="5"/>
      </c>
      <c r="I24" s="40">
        <f t="shared" si="5"/>
      </c>
      <c r="J24" s="40">
        <f t="shared" si="5"/>
      </c>
      <c r="K24" s="40">
        <f t="shared" si="5"/>
      </c>
      <c r="L24" s="40">
        <f t="shared" si="5"/>
      </c>
      <c r="N24" s="40">
        <f t="shared" si="2"/>
      </c>
      <c r="O24" s="40">
        <f t="shared" si="3"/>
      </c>
    </row>
    <row r="25" spans="2:15" x14ac:dyDescent="0.3">
      <c r="B25" t="s">
        <v>106</v>
      </c>
      <c r="C25" s="42">
        <f>+IFERROR(('Historical FS'!C18-'Historical FS'!C24)/'Historical FS'!C21,0)</f>
      </c>
      <c r="D25" s="42">
        <f>+IFERROR(('Historical FS'!D18-'Historical FS'!D24)/'Historical FS'!D21,0)</f>
      </c>
      <c r="E25" s="42">
        <f>+IFERROR(('Historical FS'!E18-'Historical FS'!E24)/'Historical FS'!E21,0)</f>
      </c>
      <c r="F25" s="42">
        <f>+IFERROR(('Historical FS'!F18-'Historical FS'!F24)/'Historical FS'!F21,0)</f>
      </c>
      <c r="G25" s="42">
        <f>+IFERROR(('Historical FS'!G18-'Historical FS'!G24)/'Historical FS'!G21,0)</f>
      </c>
      <c r="H25" s="42">
        <f>+IFERROR(('Historical FS'!H18-'Historical FS'!H24)/'Historical FS'!H21,0)</f>
      </c>
      <c r="I25" s="42">
        <f>+IFERROR(('Historical FS'!I18-'Historical FS'!I24)/'Historical FS'!I21,0)</f>
      </c>
      <c r="J25" s="42">
        <f>+IFERROR(('Historical FS'!J18-'Historical FS'!J24)/'Historical FS'!J21,0)</f>
      </c>
      <c r="K25" s="42">
        <f>+IFERROR(('Historical FS'!K18-'Historical FS'!K24)/'Historical FS'!K21,0)</f>
      </c>
      <c r="L25" s="42">
        <f>+IFERROR(('Historical FS'!L18-'Historical FS'!L24)/'Historical FS'!L21,0)</f>
      </c>
      <c r="N25" s="40">
        <f t="shared" si="2"/>
      </c>
      <c r="O25" s="40">
        <f t="shared" si="3"/>
      </c>
    </row>
    <row r="26" spans="2:15" x14ac:dyDescent="0.3">
      <c r="N26" s="40"/>
      <c r="O26" s="40"/>
    </row>
    <row r="27" spans="2:15" x14ac:dyDescent="0.3">
      <c r="B27" t="s">
        <v>107</v>
      </c>
      <c r="C27" s="42">
        <f>+IFERROR('Historical FS'!C6/'Historical FS'!C59,0)</f>
      </c>
      <c r="D27" s="42">
        <f>+IFERROR('Historical FS'!D6/'Historical FS'!D59,0)</f>
      </c>
      <c r="E27" s="42">
        <f>+IFERROR('Historical FS'!E6/'Historical FS'!E59,0)</f>
      </c>
      <c r="F27" s="42">
        <f>+IFERROR('Historical FS'!F6/'Historical FS'!F59,0)</f>
      </c>
      <c r="G27" s="42">
        <f>+IFERROR('Historical FS'!G6/'Historical FS'!G59,0)</f>
      </c>
      <c r="H27" s="42">
        <f>+IFERROR('Historical FS'!H6/'Historical FS'!H59,0)</f>
      </c>
      <c r="I27" s="42">
        <f>+IFERROR('Historical FS'!I6/'Historical FS'!I59,0)</f>
      </c>
      <c r="J27" s="42">
        <f>+IFERROR('Historical FS'!J6/'Historical FS'!J59,0)</f>
      </c>
      <c r="K27" s="42">
        <f>+IFERROR('Historical FS'!K6/'Historical FS'!K59,0)</f>
      </c>
      <c r="L27" s="42">
        <f>+IFERROR('Historical FS'!L6/'Historical FS'!L59,0)</f>
      </c>
      <c r="N27" s="40">
        <f t="shared" si="2"/>
      </c>
      <c r="O27" s="40">
        <f t="shared" si="3"/>
      </c>
    </row>
    <row r="28" spans="2:15" x14ac:dyDescent="0.3">
      <c r="B28" t="s">
        <v>108</v>
      </c>
      <c r="C28" s="42">
        <f>+IFERROR('Historical FS'!C6/'Historical FS'!C50,0)</f>
      </c>
      <c r="D28" s="42">
        <f>+IFERROR('Historical FS'!D6/'Historical FS'!D50,0)</f>
      </c>
      <c r="E28" s="42">
        <f>+IFERROR('Historical FS'!E6/'Historical FS'!E50,0)</f>
      </c>
      <c r="F28" s="42">
        <f>+IFERROR('Historical FS'!F6/'Historical FS'!F50,0)</f>
      </c>
      <c r="G28" s="42">
        <f>+IFERROR('Historical FS'!G6/'Historical FS'!G50,0)</f>
      </c>
      <c r="H28" s="42">
        <f>+IFERROR('Historical FS'!H6/'Historical FS'!H50,0)</f>
      </c>
      <c r="I28" s="42">
        <f>+IFERROR('Historical FS'!I6/'Historical FS'!I50,0)</f>
      </c>
      <c r="J28" s="42">
        <f>+IFERROR('Historical FS'!J6/'Historical FS'!J50,0)</f>
      </c>
      <c r="K28" s="42">
        <f>+IFERROR('Historical FS'!K6/'Historical FS'!K50,0)</f>
      </c>
      <c r="L28" s="42">
        <f>+IFERROR('Historical FS'!L6/'Historical FS'!L50,0)</f>
      </c>
      <c r="N28" s="40">
        <f t="shared" si="2"/>
      </c>
      <c r="O28" s="40">
        <f t="shared" si="3"/>
      </c>
    </row>
    <row r="29" spans="2:15" x14ac:dyDescent="0.3">
      <c r="B29" t="s">
        <v>109</v>
      </c>
      <c r="C29" s="42">
        <f>+IFERROR('Historical FS'!C6/'Historical FS'!C60,0)</f>
      </c>
      <c r="D29" s="42">
        <f>+IFERROR('Historical FS'!D6/'Historical FS'!D60,0)</f>
      </c>
      <c r="E29" s="42">
        <f>+IFERROR('Historical FS'!E6/'Historical FS'!E60,0)</f>
      </c>
      <c r="F29" s="42">
        <f>+IFERROR('Historical FS'!F6/'Historical FS'!F60,0)</f>
      </c>
      <c r="G29" s="42">
        <f>+IFERROR('Historical FS'!G6/'Historical FS'!G60,0)</f>
      </c>
      <c r="H29" s="42">
        <f>+IFERROR('Historical FS'!H6/'Historical FS'!H60,0)</f>
      </c>
      <c r="I29" s="42">
        <f>+IFERROR('Historical FS'!I6/'Historical FS'!I60,0)</f>
      </c>
      <c r="J29" s="42">
        <f>+IFERROR('Historical FS'!J6/'Historical FS'!J60,0)</f>
      </c>
      <c r="K29" s="42">
        <f>+IFERROR('Historical FS'!K6/'Historical FS'!K60,0)</f>
      </c>
      <c r="L29" s="42">
        <f>+IFERROR('Historical FS'!L6/'Historical FS'!L60,0)</f>
      </c>
      <c r="N29" s="40">
        <f t="shared" si="2"/>
      </c>
      <c r="O29" s="40">
        <f t="shared" si="3"/>
      </c>
    </row>
    <row r="30" spans="2:15" x14ac:dyDescent="0.3">
      <c r="B30" t="s">
        <v>110</v>
      </c>
      <c r="C30" s="42">
        <f>+IFERROR('Historical FS'!C6/'Historical FS'!C53,0)</f>
      </c>
      <c r="D30" s="42">
        <f>+IFERROR('Historical FS'!D6/'Historical FS'!D53,0)</f>
      </c>
      <c r="E30" s="42">
        <f>+IFERROR('Historical FS'!E6/'Historical FS'!E53,0)</f>
      </c>
      <c r="F30" s="42">
        <f>+IFERROR('Historical FS'!F6/'Historical FS'!F53,0)</f>
      </c>
      <c r="G30" s="42">
        <f>+IFERROR('Historical FS'!G6/'Historical FS'!G53,0)</f>
      </c>
      <c r="H30" s="42">
        <f>+IFERROR('Historical FS'!H6/'Historical FS'!H53,0)</f>
      </c>
      <c r="I30" s="42">
        <f>+IFERROR('Historical FS'!I6/'Historical FS'!I53,0)</f>
      </c>
      <c r="J30" s="42">
        <f>+IFERROR('Historical FS'!J6/'Historical FS'!J53,0)</f>
      </c>
      <c r="K30" s="42">
        <f>+IFERROR('Historical FS'!K6/'Historical FS'!K53,0)</f>
      </c>
      <c r="L30" s="42">
        <f>+IFERROR('Historical FS'!L6/'Historical FS'!L53,0)</f>
      </c>
      <c r="N30" s="40">
        <f t="shared" si="2"/>
      </c>
      <c r="O30" s="40">
        <f t="shared" si="3"/>
      </c>
    </row>
    <row r="31" spans="2:15" x14ac:dyDescent="0.3">
      <c r="B31" t="s">
        <v>111</v>
      </c>
      <c r="C31" s="42">
        <f>+IFERROR('Historical FS'!C6/SUM('Historical FS'!C47:C48),0)</f>
      </c>
      <c r="D31" s="42">
        <f>+IFERROR('Historical FS'!D6/SUM('Historical FS'!D47:D48),0)</f>
      </c>
      <c r="E31" s="42">
        <f>+IFERROR('Historical FS'!E6/SUM('Historical FS'!E47:E48),0)</f>
      </c>
      <c r="F31" s="42">
        <f>+IFERROR('Historical FS'!F6/SUM('Historical FS'!F47:F48),0)</f>
      </c>
      <c r="G31" s="42">
        <f>+IFERROR('Historical FS'!G6/SUM('Historical FS'!G47:G48),0)</f>
      </c>
      <c r="H31" s="42">
        <f>+IFERROR('Historical FS'!H6/SUM('Historical FS'!H47:H48),0)</f>
      </c>
      <c r="I31" s="42">
        <f>+IFERROR('Historical FS'!I6/SUM('Historical FS'!I47:I48),0)</f>
      </c>
      <c r="J31" s="42">
        <f>+IFERROR('Historical FS'!J6/SUM('Historical FS'!J47:J48),0)</f>
      </c>
      <c r="K31" s="42">
        <f>+IFERROR('Historical FS'!K6/SUM('Historical FS'!K47:K48),0)</f>
      </c>
      <c r="L31" s="42">
        <f>+IFERROR('Historical FS'!L6/SUM('Historical FS'!L47:L48),0)</f>
      </c>
      <c r="N31" s="40">
        <f t="shared" si="2"/>
      </c>
      <c r="O31" s="40">
        <f t="shared" si="3"/>
      </c>
    </row>
    <row r="32" spans="2:15" x14ac:dyDescent="0.3">
      <c r="N32" s="40"/>
      <c r="O32" s="40"/>
    </row>
    <row r="33" spans="2:15" x14ac:dyDescent="0.3">
      <c r="B33" t="s">
        <v>112</v>
      </c>
      <c r="C33" s="43">
        <f>+IFERROR(365/C27,0)</f>
      </c>
      <c r="D33" s="43">
        <f t="shared" ref="D33:L33" si="6">+IFERROR(365/D27,0)</f>
      </c>
      <c r="E33" s="43">
        <f t="shared" si="6"/>
      </c>
      <c r="F33" s="43">
        <f t="shared" si="6"/>
      </c>
      <c r="G33" s="43">
        <f t="shared" si="6"/>
      </c>
      <c r="H33" s="43">
        <f t="shared" si="6"/>
      </c>
      <c r="I33" s="43">
        <f t="shared" si="6"/>
      </c>
      <c r="J33" s="43">
        <f t="shared" si="6"/>
      </c>
      <c r="K33" s="43">
        <f t="shared" si="6"/>
      </c>
      <c r="L33" s="43">
        <f t="shared" si="6"/>
      </c>
      <c r="N33" s="40">
        <f t="shared" si="2"/>
      </c>
      <c r="O33" s="40">
        <f t="shared" si="3"/>
      </c>
    </row>
    <row r="34" spans="2:15" x14ac:dyDescent="0.3">
      <c r="B34" t="s">
        <v>113</v>
      </c>
      <c r="C34" s="43">
        <f>365/C28</f>
      </c>
      <c r="D34" s="43">
        <f t="shared" ref="D34:L34" si="7">365/D28</f>
      </c>
      <c r="E34" s="43">
        <f t="shared" si="7"/>
      </c>
      <c r="F34" s="43">
        <f t="shared" si="7"/>
      </c>
      <c r="G34" s="43">
        <f t="shared" si="7"/>
      </c>
      <c r="H34" s="43">
        <f t="shared" si="7"/>
      </c>
      <c r="I34" s="43">
        <f t="shared" si="7"/>
      </c>
      <c r="J34" s="43">
        <f t="shared" si="7"/>
      </c>
      <c r="K34" s="43">
        <f t="shared" si="7"/>
      </c>
      <c r="L34" s="43">
        <f t="shared" si="7"/>
      </c>
      <c r="N34" s="40">
        <f t="shared" si="2"/>
      </c>
      <c r="O34" s="40">
        <f t="shared" si="3"/>
      </c>
    </row>
    <row r="35" spans="2:15" x14ac:dyDescent="0.3">
      <c r="B35" t="s">
        <v>114</v>
      </c>
      <c r="C35" s="43">
        <f>365/C29</f>
      </c>
      <c r="D35" s="43">
        <f t="shared" ref="D35:L35" si="8">365/D29</f>
      </c>
      <c r="E35" s="43">
        <f t="shared" si="8"/>
      </c>
      <c r="F35" s="43">
        <f t="shared" si="8"/>
      </c>
      <c r="G35" s="43">
        <f t="shared" si="8"/>
      </c>
      <c r="H35" s="43">
        <f t="shared" si="8"/>
      </c>
      <c r="I35" s="43">
        <f t="shared" si="8"/>
      </c>
      <c r="J35" s="43">
        <f t="shared" si="8"/>
      </c>
      <c r="K35" s="43">
        <f t="shared" si="8"/>
      </c>
      <c r="L35" s="43">
        <f t="shared" si="8"/>
      </c>
      <c r="N35" s="40">
        <f t="shared" si="2"/>
      </c>
      <c r="O35" s="40">
        <f t="shared" si="3"/>
      </c>
    </row>
    <row r="36" spans="2:15" x14ac:dyDescent="0.3">
      <c r="B36" t="s">
        <v>115</v>
      </c>
      <c r="C36" s="43">
        <f>+SUM(C33,C35)-C34</f>
      </c>
      <c r="D36" s="43">
        <f t="shared" ref="D36:L36" si="9">+SUM(D33,D35)-D34</f>
      </c>
      <c r="E36" s="43">
        <f t="shared" si="9"/>
      </c>
      <c r="F36" s="43">
        <f t="shared" si="9"/>
      </c>
      <c r="G36" s="43">
        <f t="shared" si="9"/>
      </c>
      <c r="H36" s="43">
        <f t="shared" si="9"/>
      </c>
      <c r="I36" s="43">
        <f t="shared" si="9"/>
      </c>
      <c r="J36" s="43">
        <f t="shared" si="9"/>
      </c>
      <c r="K36" s="43">
        <f t="shared" si="9"/>
      </c>
      <c r="L36" s="43">
        <f t="shared" si="9"/>
      </c>
      <c r="N36" s="40">
        <f t="shared" si="2"/>
      </c>
      <c r="O36" s="40">
        <f t="shared" si="3"/>
      </c>
    </row>
    <row r="37" spans="2:15" x14ac:dyDescent="0.3">
      <c r="C37" s="41"/>
      <c r="N37" s="40"/>
      <c r="O37" s="40"/>
    </row>
    <row r="38" spans="2:15" x14ac:dyDescent="0.3">
      <c r="B38" t="s">
        <v>116</v>
      </c>
      <c r="C38" s="40">
        <f>+IFERROR('Historical FS'!C70/'Historical FS'!C6,0)</f>
      </c>
      <c r="D38" s="40">
        <f>+IFERROR('Historical FS'!D70/'Historical FS'!D6,0)</f>
      </c>
      <c r="E38" s="40">
        <f>+IFERROR('Historical FS'!E70/'Historical FS'!E6,0)</f>
      </c>
      <c r="F38" s="40">
        <f>+IFERROR('Historical FS'!F70/'Historical FS'!F6,0)</f>
      </c>
      <c r="G38" s="40">
        <f>+IFERROR('Historical FS'!G70/'Historical FS'!G6,0)</f>
      </c>
      <c r="H38" s="40">
        <f>+IFERROR('Historical FS'!H70/'Historical FS'!H6,0)</f>
      </c>
      <c r="I38" s="40">
        <f>+IFERROR('Historical FS'!I70/'Historical FS'!I6,0)</f>
      </c>
      <c r="J38" s="40">
        <f>+IFERROR('Historical FS'!J70/'Historical FS'!J6,0)</f>
      </c>
      <c r="K38" s="40">
        <f>+IFERROR('Historical FS'!K70/'Historical FS'!K6,0)</f>
      </c>
      <c r="L38" s="40">
        <f>+IFERROR('Historical FS'!L70/'Historical FS'!L6,0)</f>
      </c>
      <c r="N38" s="40">
        <f t="shared" si="2"/>
      </c>
      <c r="O38" s="40">
        <f t="shared" si="3"/>
      </c>
    </row>
    <row r="39" spans="2:15" x14ac:dyDescent="0.3">
      <c r="B39" t="s">
        <v>117</v>
      </c>
      <c r="C39" s="40">
        <f>+IFERROR('Historical FS'!C70/'Historical FS'!C64,[1]HistoricalFS!B52)</f>
      </c>
      <c r="D39" s="40">
        <f>+IFERROR('Historical FS'!D70/'Historical FS'!D64,[1]HistoricalFS!C52)</f>
      </c>
      <c r="E39" s="40">
        <f>+IFERROR('Historical FS'!E70/'Historical FS'!E64,[1]HistoricalFS!D52)</f>
      </c>
      <c r="F39" s="40">
        <f>+IFERROR('Historical FS'!F70/'Historical FS'!F64,[1]HistoricalFS!E52)</f>
      </c>
      <c r="G39" s="40">
        <f>+IFERROR('Historical FS'!G70/'Historical FS'!G64,[1]HistoricalFS!F52)</f>
      </c>
      <c r="H39" s="40">
        <f>+IFERROR('Historical FS'!H70/'Historical FS'!H64,[1]HistoricalFS!G52)</f>
      </c>
      <c r="I39" s="40">
        <f>+IFERROR('Historical FS'!I70/'Historical FS'!I64,[1]HistoricalFS!H52)</f>
      </c>
      <c r="J39" s="40">
        <f>+IFERROR('Historical FS'!J70/'Historical FS'!J64,[1]HistoricalFS!I52)</f>
      </c>
      <c r="K39" s="40">
        <f>+IFERROR('Historical FS'!K70/'Historical FS'!K64,[1]HistoricalFS!J52)</f>
      </c>
      <c r="L39" s="40">
        <f>+IFERROR('Historical FS'!L70/'Historical FS'!L64,[1]HistoricalFS!K52)</f>
      </c>
      <c r="N39" s="40">
        <f t="shared" si="2"/>
      </c>
      <c r="O39" s="40">
        <f t="shared" si="3"/>
      </c>
    </row>
    <row r="40" spans="2:15" x14ac:dyDescent="0.3">
      <c r="B40" t="s">
        <v>118</v>
      </c>
      <c r="C40" s="40">
        <f>+IFERROR('Historical FS'!C70/'Historical FS'!C49,0)</f>
      </c>
      <c r="D40" s="40">
        <f>+IFERROR('Historical FS'!D70/'Historical FS'!D49,0)</f>
      </c>
      <c r="E40" s="40">
        <f>+IFERROR('Historical FS'!E70/'Historical FS'!E49,0)</f>
      </c>
      <c r="F40" s="40">
        <f>+IFERROR('Historical FS'!F70/'Historical FS'!F49,0)</f>
      </c>
      <c r="G40" s="40">
        <f>+IFERROR('Historical FS'!G70/'Historical FS'!G49,0)</f>
      </c>
      <c r="H40" s="40">
        <f>+IFERROR('Historical FS'!H70/'Historical FS'!H49,0)</f>
      </c>
      <c r="I40" s="40">
        <f>+IFERROR('Historical FS'!I70/'Historical FS'!I49,0)</f>
      </c>
      <c r="J40" s="40">
        <f>+IFERROR('Historical FS'!J70/'Historical FS'!J49,0)</f>
      </c>
      <c r="K40" s="40">
        <f>+IFERROR('Historical FS'!K70/'Historical FS'!K49,0)</f>
      </c>
      <c r="L40" s="40">
        <f>+IFERROR('Historical FS'!L70/'Historical FS'!L49,0)</f>
      </c>
      <c r="N40" s="40">
        <f t="shared" si="2"/>
      </c>
      <c r="O40" s="40">
        <f t="shared" si="3"/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053FE9D-34A4-4FF2-9A79-94FBCA2A47C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RatioAnalysis!D5:L5</xm:f>
              <xm:sqref>M5</xm:sqref>
            </x14:sparkline>
            <x14:sparkline>
              <xm:f>RatioAnalysis!D6:L6</xm:f>
              <xm:sqref>M6</xm:sqref>
            </x14:sparkline>
            <x14:sparkline>
              <xm:f>RatioAnalysis!D7:L7</xm:f>
              <xm:sqref>M7</xm:sqref>
            </x14:sparkline>
            <x14:sparkline>
              <xm:f>RatioAnalysis!D8:L8</xm:f>
              <xm:sqref>M8</xm:sqref>
            </x14:sparkline>
            <x14:sparkline>
              <xm:f>RatioAnalysis!D9:L9</xm:f>
              <xm:sqref>M9</xm:sqref>
            </x14:sparkline>
            <x14:sparkline>
              <xm:f>RatioAnalysis!D10:L10</xm:f>
              <xm:sqref>M10</xm:sqref>
            </x14:sparkline>
          </x14:sparklines>
        </x14:sparklineGroup>
        <x14:sparklineGroup displayEmptyCellsAs="gap" xr2:uid="{A8CD26D7-36E2-4414-A150-C3E487999A7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RatioAnalysis!C11:L11</xm:f>
              <xm:sqref>M11</xm:sqref>
            </x14:sparkline>
            <x14:sparkline>
              <xm:f>RatioAnalysis!C12:L12</xm:f>
              <xm:sqref>M12</xm:sqref>
            </x14:sparkline>
            <x14:sparkline>
              <xm:f>RatioAnalysis!C13:L13</xm:f>
              <xm:sqref>M13</xm:sqref>
            </x14:sparkline>
            <x14:sparkline>
              <xm:f>RatioAnalysis!C14:L14</xm:f>
              <xm:sqref>M14</xm:sqref>
            </x14:sparkline>
            <x14:sparkline>
              <xm:f>RatioAnalysis!C15:L15</xm:f>
              <xm:sqref>M15</xm:sqref>
            </x14:sparkline>
            <x14:sparkline>
              <xm:f>RatioAnalysis!C16:L16</xm:f>
              <xm:sqref>M16</xm:sqref>
            </x14:sparkline>
            <x14:sparkline>
              <xm:f>RatioAnalysis!C17:L17</xm:f>
              <xm:sqref>M17</xm:sqref>
            </x14:sparkline>
            <x14:sparkline>
              <xm:f>RatioAnalysis!C18:L18</xm:f>
              <xm:sqref>M18</xm:sqref>
            </x14:sparkline>
            <x14:sparkline>
              <xm:f>RatioAnalysis!C19:L19</xm:f>
              <xm:sqref>M19</xm:sqref>
            </x14:sparkline>
            <x14:sparkline>
              <xm:f>RatioAnalysis!C20:L20</xm:f>
              <xm:sqref>M20</xm:sqref>
            </x14:sparkline>
            <x14:sparkline>
              <xm:f>RatioAnalysis!C21:L21</xm:f>
              <xm:sqref>M21</xm:sqref>
            </x14:sparkline>
            <x14:sparkline>
              <xm:f>RatioAnalysis!C22:L22</xm:f>
              <xm:sqref>M22</xm:sqref>
            </x14:sparkline>
            <x14:sparkline>
              <xm:f>RatioAnalysis!C23:L23</xm:f>
              <xm:sqref>M23</xm:sqref>
            </x14:sparkline>
            <x14:sparkline>
              <xm:f>RatioAnalysis!C24:L24</xm:f>
              <xm:sqref>M24</xm:sqref>
            </x14:sparkline>
            <x14:sparkline>
              <xm:f>RatioAnalysis!C25:L25</xm:f>
              <xm:sqref>M25</xm:sqref>
            </x14:sparkline>
            <x14:sparkline>
              <xm:f>RatioAnalysis!C26:L26</xm:f>
              <xm:sqref>M26</xm:sqref>
            </x14:sparkline>
            <x14:sparkline>
              <xm:f>RatioAnalysis!C27:L27</xm:f>
              <xm:sqref>M27</xm:sqref>
            </x14:sparkline>
            <x14:sparkline>
              <xm:f>RatioAnalysis!C28:L28</xm:f>
              <xm:sqref>M28</xm:sqref>
            </x14:sparkline>
            <x14:sparkline>
              <xm:f>RatioAnalysis!C29:L29</xm:f>
              <xm:sqref>M29</xm:sqref>
            </x14:sparkline>
            <x14:sparkline>
              <xm:f>RatioAnalysis!C30:L30</xm:f>
              <xm:sqref>M30</xm:sqref>
            </x14:sparkline>
            <x14:sparkline>
              <xm:f>RatioAnalysis!C31:L31</xm:f>
              <xm:sqref>M31</xm:sqref>
            </x14:sparkline>
            <x14:sparkline>
              <xm:f>RatioAnalysis!C32:L32</xm:f>
              <xm:sqref>M32</xm:sqref>
            </x14:sparkline>
            <x14:sparkline>
              <xm:f>RatioAnalysis!C33:L33</xm:f>
              <xm:sqref>M33</xm:sqref>
            </x14:sparkline>
            <x14:sparkline>
              <xm:f>RatioAnalysis!C34:L34</xm:f>
              <xm:sqref>M34</xm:sqref>
            </x14:sparkline>
            <x14:sparkline>
              <xm:f>RatioAnalysis!C35:L35</xm:f>
              <xm:sqref>M35</xm:sqref>
            </x14:sparkline>
            <x14:sparkline>
              <xm:f>RatioAnalysis!C36:L36</xm:f>
              <xm:sqref>M36</xm:sqref>
            </x14:sparkline>
            <x14:sparkline>
              <xm:f>RatioAnalysis!C37:L37</xm:f>
              <xm:sqref>M37</xm:sqref>
            </x14:sparkline>
            <x14:sparkline>
              <xm:f>RatioAnalysis!C38:L38</xm:f>
              <xm:sqref>M38</xm:sqref>
            </x14:sparkline>
            <x14:sparkline>
              <xm:f>RatioAnalysis!C39:L39</xm:f>
              <xm:sqref>M39</xm:sqref>
            </x14:sparkline>
            <x14:sparkline>
              <xm:f>RatioAnalysis!C40:L40</xm:f>
              <xm:sqref>M40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"/>
  <sheetViews>
    <sheetView showGridLines="0"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K93"/>
  <sheetViews>
    <sheetView zoomScale="120" zoomScaleNormal="120" zoomScalePageLayoutView="120" workbookViewId="0">
      <pane xSplit="1" ySplit="1" topLeftCell="B77" activePane="bottomRight" state="frozen"/>
      <selection activeCell="C4" sqref="C4"/>
      <selection pane="topRight" activeCell="C4" sqref="C4"/>
      <selection pane="bottomLeft" activeCell="C4" sqref="C4"/>
      <selection pane="bottomRight" activeCell="B82" sqref="B82"/>
    </sheetView>
  </sheetViews>
  <sheetFormatPr defaultColWidth="8.6640625" defaultRowHeight="14.4" x14ac:dyDescent="0.3"/>
  <cols>
    <col min="1" max="1" width="27.6640625" style="3" bestFit="1" customWidth="1"/>
    <col min="2" max="11" width="13.44140625" style="3" bestFit="1" customWidth="1"/>
    <col min="12" max="16384" width="8.6640625" style="3"/>
  </cols>
  <sheetData>
    <row r="1" spans="1:11" s="1" customFormat="1" x14ac:dyDescent="0.3">
      <c r="A1" s="1" t="s">
        <v>0</v>
      </c>
      <c r="B1" s="1" t="s">
        <v>33</v>
      </c>
      <c r="E1" s="44" t="str">
        <f>IF(B2&lt;&gt;B3, "A NEW VERSION OF THE WORKSHEET IS AVAILABLE", "")</f>
      </c>
      <c r="F1" s="44"/>
      <c r="G1" s="44"/>
      <c r="H1" s="44"/>
      <c r="I1" s="44"/>
      <c r="J1" s="44"/>
      <c r="K1" s="44"/>
    </row>
    <row r="2" spans="1:11" x14ac:dyDescent="0.3">
      <c r="A2" s="1" t="s">
        <v>31</v>
      </c>
      <c r="B2" s="3">
        <v>2.1</v>
      </c>
      <c r="E2" s="45" t="s">
        <v>22</v>
      </c>
      <c r="F2" s="45"/>
      <c r="G2" s="45"/>
      <c r="H2" s="45"/>
      <c r="I2" s="45"/>
      <c r="J2" s="45"/>
      <c r="K2" s="45"/>
    </row>
    <row r="3" spans="1:11" x14ac:dyDescent="0.3">
      <c r="A3" s="1" t="s">
        <v>32</v>
      </c>
      <c r="B3" s="3">
        <v>2.1</v>
      </c>
    </row>
    <row r="4" spans="1:11" x14ac:dyDescent="0.3">
      <c r="A4" s="1"/>
    </row>
    <row r="5" spans="1:11" x14ac:dyDescent="0.3">
      <c r="A5" s="1" t="s">
        <v>34</v>
      </c>
    </row>
    <row r="6" spans="1:11" x14ac:dyDescent="0.3">
      <c r="A6" s="3" t="s">
        <v>28</v>
      </c>
      <c r="B6" s="3">
        <f>IF(B9&gt;0, B9/B8, 0)</f>
      </c>
    </row>
    <row r="7" spans="1:11" x14ac:dyDescent="0.3">
      <c r="A7" s="3" t="s">
        <v>17</v>
      </c>
      <c r="B7">
        <v>1.00</v>
      </c>
    </row>
    <row r="8" spans="1:11" x14ac:dyDescent="0.3">
      <c r="A8" s="3" t="s">
        <v>29</v>
      </c>
      <c r="B8">
        <v>128.30</v>
      </c>
    </row>
    <row r="9" spans="1:11" x14ac:dyDescent="0.3">
      <c r="A9" s="3" t="s">
        <v>44</v>
      </c>
      <c r="B9">
        <v>156802.26</v>
      </c>
    </row>
    <row r="15" spans="1:11" x14ac:dyDescent="0.3">
      <c r="A15" s="1" t="s">
        <v>23</v>
      </c>
    </row>
    <row r="16" spans="1:11" s="7" customFormat="1" x14ac:dyDescent="0.3">
      <c r="A16" s="6" t="s">
        <v>24</v>
      </c>
      <c r="B16" s="5">
        <v>41729.0</v>
      </c>
      <c r="C16" s="5">
        <v>42094.0</v>
      </c>
      <c r="D16" s="5">
        <v>42460.0</v>
      </c>
      <c r="E16" s="5">
        <v>42825.0</v>
      </c>
      <c r="F16" s="5">
        <v>43190.0</v>
      </c>
      <c r="G16" s="5">
        <v>43555.0</v>
      </c>
      <c r="H16" s="5">
        <v>43921.0</v>
      </c>
      <c r="I16" s="5">
        <v>44286.0</v>
      </c>
      <c r="J16" s="5">
        <v>44651.0</v>
      </c>
      <c r="K16" s="5">
        <v>45016.0</v>
      </c>
    </row>
    <row r="17" spans="1:11" s="4" customFormat="1" x14ac:dyDescent="0.3">
      <c r="A17" s="4" t="s">
        <v>1</v>
      </c>
      <c r="B17">
        <v>148613.55</v>
      </c>
      <c r="C17">
        <v>139503.73</v>
      </c>
      <c r="D17">
        <v>101964.72</v>
      </c>
      <c r="E17">
        <v>112299.42</v>
      </c>
      <c r="F17">
        <v>123249.07</v>
      </c>
      <c r="G17">
        <v>157668.99</v>
      </c>
      <c r="H17">
        <v>139816.65</v>
      </c>
      <c r="I17">
        <v>156294.18</v>
      </c>
      <c r="J17">
        <v>243959.17</v>
      </c>
      <c r="K17">
        <v>243352.69</v>
      </c>
    </row>
    <row r="18" spans="1:11" s="4" customFormat="1" x14ac:dyDescent="0.3">
      <c r="A18" s="3" t="s">
        <v>45</v>
      </c>
      <c r="B18">
        <v>63251.19</v>
      </c>
      <c r="C18">
        <v>54545.26</v>
      </c>
      <c r="D18">
        <v>38696.27</v>
      </c>
      <c r="E18">
        <v>43843.03</v>
      </c>
      <c r="F18">
        <v>46137.01</v>
      </c>
      <c r="G18">
        <v>60877.05</v>
      </c>
      <c r="H18">
        <v>58039.99</v>
      </c>
      <c r="I18">
        <v>55423.38</v>
      </c>
      <c r="J18">
        <v>91076.61</v>
      </c>
      <c r="K18">
        <v>116597.19</v>
      </c>
    </row>
    <row r="19" spans="1:11" s="4" customFormat="1" x14ac:dyDescent="0.3">
      <c r="A19" s="3" t="s">
        <v>46</v>
      </c>
      <c r="B19">
        <v>514.67</v>
      </c>
      <c r="C19">
        <v>-1122.18</v>
      </c>
      <c r="D19">
        <v>-1925.19</v>
      </c>
      <c r="E19">
        <v>4538.13</v>
      </c>
      <c r="F19">
        <v>-99.31</v>
      </c>
      <c r="G19">
        <v>96.71</v>
      </c>
      <c r="H19">
        <v>565.24</v>
      </c>
      <c r="I19">
        <v>-1516.77</v>
      </c>
      <c r="J19">
        <v>7597.87</v>
      </c>
      <c r="K19">
        <v>3358.89</v>
      </c>
    </row>
    <row r="20" spans="1:11" s="4" customFormat="1" x14ac:dyDescent="0.3">
      <c r="A20" s="3" t="s">
        <v>47</v>
      </c>
      <c r="B20">
        <v>7125.2</v>
      </c>
      <c r="C20">
        <v>6845.38</v>
      </c>
      <c r="D20">
        <v>4993.89</v>
      </c>
      <c r="E20">
        <v>5220.83</v>
      </c>
      <c r="F20">
        <v>4440.43</v>
      </c>
      <c r="G20">
        <v>5316.56</v>
      </c>
      <c r="H20">
        <v>5319.92</v>
      </c>
      <c r="I20">
        <v>5788.48</v>
      </c>
      <c r="J20">
        <v>8028.29</v>
      </c>
      <c r="K20">
        <v>9526.91</v>
      </c>
    </row>
    <row r="21" spans="1:11" s="4" customFormat="1" x14ac:dyDescent="0.3">
      <c r="A21" s="3" t="s">
        <v>48</v>
      </c>
      <c r="B21">
        <v>20662.36</v>
      </c>
      <c r="C21">
        <v>20370.48</v>
      </c>
      <c r="D21">
        <v>16034.28</v>
      </c>
      <c r="E21">
        <v>15799.14</v>
      </c>
      <c r="F21">
        <v>16955.79</v>
      </c>
      <c r="G21">
        <v>20734.28</v>
      </c>
      <c r="H21">
        <v>21232.69</v>
      </c>
      <c r="I21">
        <v>20744.92</v>
      </c>
      <c r="J21">
        <v>28834.06</v>
      </c>
      <c r="K21">
        <v>36578.93</v>
      </c>
    </row>
    <row r="22" spans="1:11" s="4" customFormat="1" x14ac:dyDescent="0.3">
      <c r="A22" s="3" t="s">
        <v>49</v>
      </c>
      <c r="B22">
        <v>20303.41</v>
      </c>
      <c r="C22">
        <v>21407.64</v>
      </c>
      <c r="D22">
        <v>17587.63</v>
      </c>
      <c r="E22">
        <v>17252.22</v>
      </c>
      <c r="F22">
        <v>17077.51</v>
      </c>
      <c r="G22">
        <v>18758.87</v>
      </c>
      <c r="H22">
        <v>18533.58</v>
      </c>
      <c r="I22">
        <v>19908.81</v>
      </c>
      <c r="J22">
        <v>23264.1</v>
      </c>
      <c r="K22">
        <v>22419.32</v>
      </c>
    </row>
    <row r="23" spans="1:11" s="4" customFormat="1" x14ac:dyDescent="0.3">
      <c r="A23" s="3" t="s">
        <v>50</v>
      </c>
      <c r="B23">
        <v>16160.96</v>
      </c>
      <c r="C23">
        <v>15868.37</v>
      </c>
      <c r="D23">
        <v>12908.42</v>
      </c>
      <c r="E23">
        <v>13772.32</v>
      </c>
      <c r="F23">
        <v>14423.87</v>
      </c>
      <c r="G23">
        <v>16917.14</v>
      </c>
      <c r="H23">
        <v>15599.07</v>
      </c>
      <c r="I23">
        <v>16923.93</v>
      </c>
      <c r="J23">
        <v>27445.67</v>
      </c>
      <c r="K23">
        <v>25519.92</v>
      </c>
    </row>
    <row r="24" spans="1:11" s="4" customFormat="1" x14ac:dyDescent="0.3">
      <c r="A24" s="3" t="s">
        <v>51</v>
      </c>
      <c r="B24">
        <v>5441.1</v>
      </c>
      <c r="C24">
        <v>15935.54</v>
      </c>
      <c r="D24">
        <v>10444.28</v>
      </c>
      <c r="E24">
        <v>7806.38</v>
      </c>
      <c r="F24">
        <v>2681.96</v>
      </c>
      <c r="G24">
        <v>5843.58</v>
      </c>
      <c r="H24">
        <v>4193.58</v>
      </c>
      <c r="I24">
        <v>5483.63</v>
      </c>
      <c r="J24">
        <v>9418.36</v>
      </c>
      <c r="K24">
        <v>3769.15</v>
      </c>
    </row>
    <row r="25" spans="1:11" s="4" customFormat="1" x14ac:dyDescent="0.3">
      <c r="A25" s="4" t="s">
        <v>4</v>
      </c>
      <c r="B25">
        <v>716.18</v>
      </c>
      <c r="C25">
        <v>5994.38</v>
      </c>
      <c r="D25">
        <v>10345.87</v>
      </c>
      <c r="E25">
        <v>-3789.11</v>
      </c>
      <c r="F25">
        <v>10898.41</v>
      </c>
      <c r="G25">
        <v>1524.31</v>
      </c>
      <c r="H25">
        <v>-2883.63</v>
      </c>
      <c r="I25">
        <v>179.78</v>
      </c>
      <c r="J25">
        <v>1299.99</v>
      </c>
      <c r="K25">
        <v>1568.86</v>
      </c>
    </row>
    <row r="26" spans="1:11" s="4" customFormat="1" x14ac:dyDescent="0.3">
      <c r="A26" s="4" t="s">
        <v>5</v>
      </c>
      <c r="B26">
        <v>5841.22</v>
      </c>
      <c r="C26">
        <v>5943.6</v>
      </c>
      <c r="D26">
        <v>5306.35</v>
      </c>
      <c r="E26">
        <v>5672.88</v>
      </c>
      <c r="F26">
        <v>5741.7</v>
      </c>
      <c r="G26">
        <v>7341.83</v>
      </c>
      <c r="H26">
        <v>8440.73</v>
      </c>
      <c r="I26">
        <v>9233.64</v>
      </c>
      <c r="J26">
        <v>9100.87</v>
      </c>
      <c r="K26">
        <v>9335.2</v>
      </c>
    </row>
    <row r="27" spans="1:11" s="4" customFormat="1" x14ac:dyDescent="0.3">
      <c r="A27" s="4" t="s">
        <v>6</v>
      </c>
      <c r="B27">
        <v>4336.83</v>
      </c>
      <c r="C27">
        <v>4847.75</v>
      </c>
      <c r="D27">
        <v>4221.41</v>
      </c>
      <c r="E27">
        <v>5072.2</v>
      </c>
      <c r="F27">
        <v>5454.74</v>
      </c>
      <c r="G27">
        <v>7660.1</v>
      </c>
      <c r="H27">
        <v>7533.46</v>
      </c>
      <c r="I27">
        <v>7606.71</v>
      </c>
      <c r="J27">
        <v>5462.2</v>
      </c>
      <c r="K27">
        <v>6298.7</v>
      </c>
    </row>
    <row r="28" spans="1:11" s="4" customFormat="1" x14ac:dyDescent="0.3">
      <c r="A28" s="4" t="s">
        <v>7</v>
      </c>
      <c r="B28">
        <v>6722.13</v>
      </c>
      <c r="C28">
        <v>-1388.09</v>
      </c>
      <c r="D28">
        <v>192.87</v>
      </c>
      <c r="E28">
        <v>-1390.56</v>
      </c>
      <c r="F28">
        <v>21135.16</v>
      </c>
      <c r="G28">
        <v>15840.6</v>
      </c>
      <c r="H28">
        <v>-1394.76</v>
      </c>
      <c r="I28">
        <v>13843.69</v>
      </c>
      <c r="J28">
        <v>50226.87</v>
      </c>
      <c r="K28">
        <v>18235.12</v>
      </c>
    </row>
    <row r="29" spans="1:11" s="4" customFormat="1" x14ac:dyDescent="0.3">
      <c r="A29" s="4" t="s">
        <v>8</v>
      </c>
      <c r="B29">
        <v>3058.16</v>
      </c>
      <c r="C29">
        <v>2567.41</v>
      </c>
      <c r="D29">
        <v>689.96</v>
      </c>
      <c r="E29">
        <v>2778.01</v>
      </c>
      <c r="F29">
        <v>3392.33</v>
      </c>
      <c r="G29">
        <v>6718.43</v>
      </c>
      <c r="H29">
        <v>-2568.41</v>
      </c>
      <c r="I29">
        <v>5653.9</v>
      </c>
      <c r="J29">
        <v>8477.55</v>
      </c>
      <c r="K29">
        <v>10159.77</v>
      </c>
    </row>
    <row r="30" spans="1:11" s="4" customFormat="1" x14ac:dyDescent="0.3">
      <c r="A30" s="4" t="s">
        <v>9</v>
      </c>
      <c r="B30">
        <v>3594.89</v>
      </c>
      <c r="C30">
        <v>-3925.52</v>
      </c>
      <c r="D30">
        <v>-382.78</v>
      </c>
      <c r="E30">
        <v>-4240.8</v>
      </c>
      <c r="F30">
        <v>13434.33</v>
      </c>
      <c r="G30">
        <v>10218.33</v>
      </c>
      <c r="H30">
        <v>1556.54</v>
      </c>
      <c r="I30">
        <v>7490.22</v>
      </c>
      <c r="J30">
        <v>40153.93</v>
      </c>
      <c r="K30">
        <v>8760.4</v>
      </c>
    </row>
    <row r="31" spans="1:11" s="4" customFormat="1" x14ac:dyDescent="0.3">
      <c r="A31" s="4" t="s">
        <v>35</v>
      </c>
      <c r="B31">
        <v>971.41</v>
      </c>
      <c r="C31">
        <v>777.13</v>
      </c>
      <c r="D31">
        <v>776.19</v>
      </c>
      <c r="E31">
        <v>970.24</v>
      </c>
      <c r="F31">
        <v>1144.95</v>
      </c>
      <c r="G31">
        <v>1488.42</v>
      </c>
      <c r="H31">
        <v>1144.95</v>
      </c>
      <c r="I31">
        <v>2994.02</v>
      </c>
      <c r="J31">
        <v>6228.17</v>
      </c>
      <c r="K31">
        <v>4396.46</v>
      </c>
    </row>
    <row r="32" spans="1:11" s="4" customFormat="1" x14ac:dyDescent="0.3"/>
    <row r="33" spans="1:11" x14ac:dyDescent="0.3">
      <c r="A33" s="4"/>
    </row>
    <row r="34" spans="1:11" x14ac:dyDescent="0.3">
      <c r="A34" s="4"/>
    </row>
    <row r="35" spans="1:11" x14ac:dyDescent="0.3">
      <c r="A35" s="4"/>
    </row>
    <row r="36" spans="1:11" x14ac:dyDescent="0.3">
      <c r="A36" s="4"/>
    </row>
    <row r="37" spans="1:11" x14ac:dyDescent="0.3">
      <c r="A37" s="4"/>
    </row>
    <row r="38" spans="1:11" x14ac:dyDescent="0.3">
      <c r="A38" s="4"/>
    </row>
    <row r="39" spans="1:11" x14ac:dyDescent="0.3">
      <c r="A39" s="4"/>
    </row>
    <row r="40" spans="1:11" x14ac:dyDescent="0.3">
      <c r="A40" s="1" t="s">
        <v>25</v>
      </c>
    </row>
    <row r="41" spans="1:11" s="7" customFormat="1" x14ac:dyDescent="0.3">
      <c r="A41" s="6" t="s">
        <v>24</v>
      </c>
      <c r="B41" s="5">
        <v>44377.0</v>
      </c>
      <c r="C41" s="5">
        <v>44469.0</v>
      </c>
      <c r="D41" s="5">
        <v>44561.0</v>
      </c>
      <c r="E41" s="5">
        <v>44651.0</v>
      </c>
      <c r="F41" s="5">
        <v>44742.0</v>
      </c>
      <c r="G41" s="5">
        <v>44834.0</v>
      </c>
      <c r="H41" s="5">
        <v>44926.0</v>
      </c>
      <c r="I41" s="5">
        <v>45016.0</v>
      </c>
      <c r="J41" s="5">
        <v>45107.0</v>
      </c>
      <c r="K41" s="5">
        <v>45199.0</v>
      </c>
    </row>
    <row r="42" spans="1:11" s="4" customFormat="1" x14ac:dyDescent="0.3">
      <c r="A42" s="4" t="s">
        <v>1</v>
      </c>
      <c r="B42">
        <v>53465.43</v>
      </c>
      <c r="C42">
        <v>60387.13</v>
      </c>
      <c r="D42">
        <v>60783.11</v>
      </c>
      <c r="E42">
        <v>69323.5</v>
      </c>
      <c r="F42">
        <v>63430.07</v>
      </c>
      <c r="G42">
        <v>59877.52</v>
      </c>
      <c r="H42">
        <v>57083.56</v>
      </c>
      <c r="I42">
        <v>62961.54</v>
      </c>
      <c r="J42">
        <v>59489.66</v>
      </c>
      <c r="K42">
        <v>55681.93</v>
      </c>
    </row>
    <row r="43" spans="1:11" s="4" customFormat="1" x14ac:dyDescent="0.3">
      <c r="A43" s="4" t="s">
        <v>2</v>
      </c>
      <c r="B43">
        <v>37354.88</v>
      </c>
      <c r="C43">
        <v>43931.01</v>
      </c>
      <c r="D43">
        <v>44889.44</v>
      </c>
      <c r="E43">
        <v>54293.89</v>
      </c>
      <c r="F43">
        <v>48457.27</v>
      </c>
      <c r="G43">
        <v>53817.2</v>
      </c>
      <c r="H43">
        <v>53035.72</v>
      </c>
      <c r="I43">
        <v>55742.34</v>
      </c>
      <c r="J43">
        <v>54587.06</v>
      </c>
      <c r="K43">
        <v>51414.11</v>
      </c>
    </row>
    <row r="44" spans="1:11" s="4" customFormat="1" x14ac:dyDescent="0.3">
      <c r="A44" s="4" t="s">
        <v>4</v>
      </c>
      <c r="B44">
        <v>102.17</v>
      </c>
      <c r="C44">
        <v>972.07</v>
      </c>
      <c r="D44">
        <v>48.49</v>
      </c>
      <c r="E44">
        <v>177.26</v>
      </c>
      <c r="F44">
        <v>388.36</v>
      </c>
      <c r="G44">
        <v>411.69</v>
      </c>
      <c r="H44">
        <v>491.43</v>
      </c>
      <c r="I44">
        <v>277.38</v>
      </c>
      <c r="J44">
        <v>1190.24</v>
      </c>
      <c r="K44">
        <v>-6567.77</v>
      </c>
    </row>
    <row r="45" spans="1:11" s="4" customFormat="1" x14ac:dyDescent="0.3">
      <c r="A45" s="4" t="s">
        <v>5</v>
      </c>
      <c r="B45">
        <v>2324.54</v>
      </c>
      <c r="C45">
        <v>2288.85</v>
      </c>
      <c r="D45">
        <v>2244.09</v>
      </c>
      <c r="E45">
        <v>2243.39</v>
      </c>
      <c r="F45">
        <v>2236.79</v>
      </c>
      <c r="G45">
        <v>2347.82</v>
      </c>
      <c r="H45">
        <v>2368.38</v>
      </c>
      <c r="I45">
        <v>2382.21</v>
      </c>
      <c r="J45">
        <v>2412.32</v>
      </c>
      <c r="K45">
        <v>2479.85</v>
      </c>
    </row>
    <row r="46" spans="1:11" s="4" customFormat="1" x14ac:dyDescent="0.3">
      <c r="A46" s="4" t="s">
        <v>6</v>
      </c>
      <c r="B46">
        <v>1811.43</v>
      </c>
      <c r="C46">
        <v>1019.77</v>
      </c>
      <c r="D46">
        <v>1532.49</v>
      </c>
      <c r="E46">
        <v>1098.51</v>
      </c>
      <c r="F46">
        <v>1218.11</v>
      </c>
      <c r="G46">
        <v>1519.07</v>
      </c>
      <c r="H46">
        <v>1767.92</v>
      </c>
      <c r="I46">
        <v>1793.6</v>
      </c>
      <c r="J46">
        <v>1825.15</v>
      </c>
      <c r="K46">
        <v>1959.39</v>
      </c>
    </row>
    <row r="47" spans="1:11" s="4" customFormat="1" x14ac:dyDescent="0.3">
      <c r="A47" s="4" t="s">
        <v>7</v>
      </c>
      <c r="B47">
        <v>12076.75</v>
      </c>
      <c r="C47">
        <v>14119.57</v>
      </c>
      <c r="D47">
        <v>12165.58</v>
      </c>
      <c r="E47">
        <v>11864.97</v>
      </c>
      <c r="F47">
        <v>11906.26</v>
      </c>
      <c r="G47">
        <v>2605.12</v>
      </c>
      <c r="H47">
        <v>402.97</v>
      </c>
      <c r="I47">
        <v>3320.77</v>
      </c>
      <c r="J47">
        <v>1855.37</v>
      </c>
      <c r="K47">
        <v>-6739.19</v>
      </c>
    </row>
    <row r="48" spans="1:11" s="4" customFormat="1" x14ac:dyDescent="0.3">
      <c r="A48" s="4" t="s">
        <v>8</v>
      </c>
      <c r="B48">
        <v>2308.41</v>
      </c>
      <c r="C48">
        <v>1571.87</v>
      </c>
      <c r="D48">
        <v>2567.42</v>
      </c>
      <c r="E48">
        <v>2029.85</v>
      </c>
      <c r="F48">
        <v>4192.26</v>
      </c>
      <c r="G48">
        <v>1308.06</v>
      </c>
      <c r="H48">
        <v>2904.92</v>
      </c>
      <c r="I48">
        <v>1754.53</v>
      </c>
      <c r="J48">
        <v>1330.52</v>
      </c>
      <c r="K48">
        <v>-228.03</v>
      </c>
    </row>
    <row r="49" spans="1:11" s="4" customFormat="1" x14ac:dyDescent="0.3">
      <c r="A49" s="4" t="s">
        <v>9</v>
      </c>
      <c r="B49">
        <v>8906.95</v>
      </c>
      <c r="C49">
        <v>11918.11</v>
      </c>
      <c r="D49">
        <v>9572.67</v>
      </c>
      <c r="E49">
        <v>9756.2</v>
      </c>
      <c r="F49">
        <v>7764.96</v>
      </c>
      <c r="G49">
        <v>1514.42</v>
      </c>
      <c r="H49">
        <v>-2223.84</v>
      </c>
      <c r="I49">
        <v>1704.86</v>
      </c>
      <c r="J49">
        <v>633.95</v>
      </c>
      <c r="K49">
        <v>-6196.24</v>
      </c>
    </row>
    <row r="50" spans="1:11" x14ac:dyDescent="0.3">
      <c r="A50" s="4" t="s">
        <v>3</v>
      </c>
      <c r="B50">
        <v>16110.55</v>
      </c>
      <c r="C50">
        <v>16456.12</v>
      </c>
      <c r="D50">
        <v>15893.67</v>
      </c>
      <c r="E50">
        <v>15029.61</v>
      </c>
      <c r="F50">
        <v>14972.8</v>
      </c>
      <c r="G50">
        <v>6060.32</v>
      </c>
      <c r="H50">
        <v>4047.84</v>
      </c>
      <c r="I50">
        <v>7219.2</v>
      </c>
      <c r="J50">
        <v>4902.6</v>
      </c>
      <c r="K50">
        <v>4267.82</v>
      </c>
    </row>
    <row r="51" spans="1:11" x14ac:dyDescent="0.3">
      <c r="A51" s="4"/>
    </row>
    <row r="52" spans="1:11" x14ac:dyDescent="0.3">
      <c r="A52" s="4"/>
    </row>
    <row r="53" spans="1:11" x14ac:dyDescent="0.3">
      <c r="A53" s="4"/>
    </row>
    <row r="54" spans="1:11" x14ac:dyDescent="0.3">
      <c r="A54" s="4"/>
    </row>
    <row r="55" spans="1:11" x14ac:dyDescent="0.3">
      <c r="A55" s="1" t="s">
        <v>26</v>
      </c>
    </row>
    <row r="56" spans="1:11" s="7" customFormat="1" x14ac:dyDescent="0.3">
      <c r="A56" s="6" t="s">
        <v>24</v>
      </c>
      <c r="B56" s="5">
        <v>41729.0</v>
      </c>
      <c r="C56" s="5">
        <v>42094.0</v>
      </c>
      <c r="D56" s="5">
        <v>42460.0</v>
      </c>
      <c r="E56" s="5">
        <v>42825.0</v>
      </c>
      <c r="F56" s="5">
        <v>43190.0</v>
      </c>
      <c r="G56" s="5">
        <v>43555.0</v>
      </c>
      <c r="H56" s="5">
        <v>43921.0</v>
      </c>
      <c r="I56" s="5">
        <v>44286.0</v>
      </c>
      <c r="J56" s="5">
        <v>44651.0</v>
      </c>
      <c r="K56" s="5">
        <v>45016.0</v>
      </c>
    </row>
    <row r="57" spans="1:11" x14ac:dyDescent="0.3">
      <c r="A57" s="4" t="s">
        <v>11</v>
      </c>
      <c r="B57">
        <v>971.41</v>
      </c>
      <c r="C57">
        <v>971.41</v>
      </c>
      <c r="D57">
        <v>970.24</v>
      </c>
      <c r="E57">
        <v>970.24</v>
      </c>
      <c r="F57">
        <v>1144.95</v>
      </c>
      <c r="G57">
        <v>1144.94</v>
      </c>
      <c r="H57">
        <v>1144.95</v>
      </c>
      <c r="I57">
        <v>1197.61</v>
      </c>
      <c r="J57">
        <v>1221.21</v>
      </c>
      <c r="K57">
        <v>1221.24</v>
      </c>
    </row>
    <row r="58" spans="1:11" x14ac:dyDescent="0.3">
      <c r="A58" s="4" t="s">
        <v>12</v>
      </c>
      <c r="B58">
        <v>39560.55</v>
      </c>
      <c r="C58">
        <v>30378.0</v>
      </c>
      <c r="D58">
        <v>42762.31</v>
      </c>
      <c r="E58">
        <v>36849.08</v>
      </c>
      <c r="F58">
        <v>59725.67</v>
      </c>
      <c r="G58">
        <v>67780.14</v>
      </c>
      <c r="H58">
        <v>72431.35</v>
      </c>
      <c r="I58">
        <v>73041.16</v>
      </c>
      <c r="J58">
        <v>113221.83</v>
      </c>
      <c r="K58">
        <v>101860.86</v>
      </c>
    </row>
    <row r="59" spans="1:11" x14ac:dyDescent="0.3">
      <c r="A59" s="4" t="s">
        <v>36</v>
      </c>
      <c r="B59">
        <v>81608.65</v>
      </c>
      <c r="C59">
        <v>80701.29</v>
      </c>
      <c r="D59">
        <v>81986.93</v>
      </c>
      <c r="E59">
        <v>83014.49</v>
      </c>
      <c r="F59">
        <v>92127.08</v>
      </c>
      <c r="G59">
        <v>100802.91</v>
      </c>
      <c r="H59">
        <v>116328.2</v>
      </c>
      <c r="I59">
        <v>88501.41</v>
      </c>
      <c r="J59">
        <v>75561.35</v>
      </c>
      <c r="K59">
        <v>84893.05</v>
      </c>
    </row>
    <row r="60" spans="1:11" x14ac:dyDescent="0.3">
      <c r="A60" s="4" t="s">
        <v>37</v>
      </c>
      <c r="B60">
        <v>49463.07</v>
      </c>
      <c r="C60">
        <v>47058.6</v>
      </c>
      <c r="D60">
        <v>51164.51</v>
      </c>
      <c r="E60">
        <v>51613.56</v>
      </c>
      <c r="F60">
        <v>55724.44</v>
      </c>
      <c r="G60">
        <v>63045.45</v>
      </c>
      <c r="H60">
        <v>59244.62</v>
      </c>
      <c r="I60">
        <v>81169.01</v>
      </c>
      <c r="J60">
        <v>92417.28</v>
      </c>
      <c r="K60">
        <v>97420.63</v>
      </c>
    </row>
    <row r="61" spans="1:11" s="1" customFormat="1" x14ac:dyDescent="0.3">
      <c r="A61" s="1" t="s">
        <v>13</v>
      </c>
      <c r="B61">
        <v>171603.68</v>
      </c>
      <c r="C61">
        <v>159109.3</v>
      </c>
      <c r="D61">
        <v>176883.99</v>
      </c>
      <c r="E61">
        <v>172447.37</v>
      </c>
      <c r="F61">
        <v>208722.14</v>
      </c>
      <c r="G61">
        <v>232773.44</v>
      </c>
      <c r="H61">
        <v>249149.12</v>
      </c>
      <c r="I61">
        <v>243909.19</v>
      </c>
      <c r="J61">
        <v>282421.67</v>
      </c>
      <c r="K61">
        <v>285395.78</v>
      </c>
    </row>
    <row r="62" spans="1:11" x14ac:dyDescent="0.3">
      <c r="A62" s="4" t="s">
        <v>14</v>
      </c>
      <c r="B62">
        <v>74906.93</v>
      </c>
      <c r="C62">
        <v>68100.33</v>
      </c>
      <c r="D62">
        <v>72199.76</v>
      </c>
      <c r="E62">
        <v>92006.55</v>
      </c>
      <c r="F62">
        <v>96104.89</v>
      </c>
      <c r="G62">
        <v>124441.91</v>
      </c>
      <c r="H62">
        <v>134550.66</v>
      </c>
      <c r="I62">
        <v>135775.18</v>
      </c>
      <c r="J62">
        <v>133287.83</v>
      </c>
      <c r="K62">
        <v>146621.46</v>
      </c>
    </row>
    <row r="63" spans="1:11" x14ac:dyDescent="0.3">
      <c r="A63" s="4" t="s">
        <v>15</v>
      </c>
      <c r="B63">
        <v>26822.45</v>
      </c>
      <c r="C63">
        <v>28678.12</v>
      </c>
      <c r="D63">
        <v>35996.09</v>
      </c>
      <c r="E63">
        <v>15784.13</v>
      </c>
      <c r="F63">
        <v>16614.41</v>
      </c>
      <c r="G63">
        <v>18641.21</v>
      </c>
      <c r="H63">
        <v>19496.83</v>
      </c>
      <c r="I63">
        <v>19007.4</v>
      </c>
      <c r="J63">
        <v>22045.55</v>
      </c>
      <c r="K63">
        <v>31213.02</v>
      </c>
    </row>
    <row r="64" spans="1:11" x14ac:dyDescent="0.3">
      <c r="A64" s="4" t="s">
        <v>16</v>
      </c>
      <c r="B64">
        <v>5093.47</v>
      </c>
      <c r="C64">
        <v>3455.05</v>
      </c>
      <c r="D64">
        <v>10713.71</v>
      </c>
      <c r="E64">
        <v>12457.12</v>
      </c>
      <c r="F64">
        <v>17899.47</v>
      </c>
      <c r="G64">
        <v>5738.17</v>
      </c>
      <c r="H64">
        <v>6285.18</v>
      </c>
      <c r="I64">
        <v>10681.93</v>
      </c>
      <c r="J64">
        <v>13139.85</v>
      </c>
      <c r="K64">
        <v>8410.31</v>
      </c>
    </row>
    <row r="65" spans="1:11" x14ac:dyDescent="0.3">
      <c r="A65" s="4" t="s">
        <v>38</v>
      </c>
      <c r="B65">
        <v>64780.83</v>
      </c>
      <c r="C65">
        <v>58875.8</v>
      </c>
      <c r="D65">
        <v>57974.43</v>
      </c>
      <c r="E65">
        <v>52199.57</v>
      </c>
      <c r="F65">
        <v>78103.37</v>
      </c>
      <c r="G65">
        <v>83952.15</v>
      </c>
      <c r="H65">
        <v>88816.45</v>
      </c>
      <c r="I65">
        <v>78444.68</v>
      </c>
      <c r="J65">
        <v>113948.44</v>
      </c>
      <c r="K65">
        <v>99150.99</v>
      </c>
    </row>
    <row r="66" spans="1:11" s="1" customFormat="1" x14ac:dyDescent="0.3">
      <c r="A66" s="1" t="s">
        <v>13</v>
      </c>
      <c r="B66">
        <v>171603.68</v>
      </c>
      <c r="C66">
        <v>159109.3</v>
      </c>
      <c r="D66">
        <v>176883.99</v>
      </c>
      <c r="E66">
        <v>172447.37</v>
      </c>
      <c r="F66">
        <v>208722.14</v>
      </c>
      <c r="G66">
        <v>232773.44</v>
      </c>
      <c r="H66">
        <v>249149.12</v>
      </c>
      <c r="I66">
        <v>243909.19</v>
      </c>
      <c r="J66">
        <v>282421.67</v>
      </c>
      <c r="K66">
        <v>285395.78</v>
      </c>
    </row>
    <row r="67" spans="1:11" s="4" customFormat="1" x14ac:dyDescent="0.3">
      <c r="A67" s="4" t="s">
        <v>43</v>
      </c>
      <c r="B67">
        <v>16005.77</v>
      </c>
      <c r="C67">
        <v>13309.87</v>
      </c>
      <c r="D67">
        <v>12066.22</v>
      </c>
      <c r="E67">
        <v>11586.82</v>
      </c>
      <c r="F67">
        <v>12415.52</v>
      </c>
      <c r="G67">
        <v>11811.0</v>
      </c>
      <c r="H67">
        <v>7884.91</v>
      </c>
      <c r="I67">
        <v>9539.84</v>
      </c>
      <c r="J67">
        <v>12246.43</v>
      </c>
      <c r="K67">
        <v>8257.24</v>
      </c>
    </row>
    <row r="68" spans="1:11" x14ac:dyDescent="0.3">
      <c r="A68" s="4" t="s">
        <v>30</v>
      </c>
      <c r="B68">
        <v>26880.0</v>
      </c>
      <c r="C68">
        <v>25149.91</v>
      </c>
      <c r="D68">
        <v>20013.33</v>
      </c>
      <c r="E68">
        <v>24803.82</v>
      </c>
      <c r="F68">
        <v>28331.04</v>
      </c>
      <c r="G68">
        <v>31656.1</v>
      </c>
      <c r="H68">
        <v>31068.72</v>
      </c>
      <c r="I68">
        <v>33276.38</v>
      </c>
      <c r="J68">
        <v>48824.39</v>
      </c>
      <c r="K68">
        <v>54415.33</v>
      </c>
    </row>
    <row r="69" spans="1:11" x14ac:dyDescent="0.3">
      <c r="A69" s="3" t="s">
        <v>52</v>
      </c>
      <c r="B69">
        <v>8604.5</v>
      </c>
      <c r="C69">
        <v>8749.94</v>
      </c>
      <c r="D69">
        <v>6186.34</v>
      </c>
      <c r="E69">
        <v>4921.05</v>
      </c>
      <c r="F69">
        <v>7937.85</v>
      </c>
      <c r="G69">
        <v>3341.37</v>
      </c>
      <c r="H69">
        <v>8054.72</v>
      </c>
      <c r="I69">
        <v>5782.18</v>
      </c>
      <c r="J69">
        <v>15898.93</v>
      </c>
      <c r="K69">
        <v>13357.26</v>
      </c>
    </row>
    <row r="70" spans="1:11" x14ac:dyDescent="0.3">
      <c r="A70" s="3" t="s">
        <v>39</v>
      </c>
      <c r="B70">
        <v>971604900.0</v>
      </c>
      <c r="C70">
        <v>971604916.0</v>
      </c>
      <c r="D70">
        <v>970436562.0</v>
      </c>
      <c r="E70">
        <v>970436562.0</v>
      </c>
      <c r="F70">
        <v>1203340563.0</v>
      </c>
      <c r="G70">
        <v>1203331928.0</v>
      </c>
      <c r="H70">
        <v>1203332459.0</v>
      </c>
      <c r="I70">
        <v>1203334622.0</v>
      </c>
      <c r="J70">
        <v>1221566453.0</v>
      </c>
      <c r="K70">
        <v>12212353070.0</v>
      </c>
    </row>
    <row r="71" spans="1:11" x14ac:dyDescent="0.3">
      <c r="A71" s="3" t="s">
        <v>40</v>
      </c>
    </row>
    <row r="72" spans="1:11" x14ac:dyDescent="0.3">
      <c r="A72" s="3" t="s">
        <v>53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1.0</v>
      </c>
    </row>
    <row r="74" spans="1:11" x14ac:dyDescent="0.3">
      <c r="A74" s="4"/>
    </row>
    <row r="75" spans="1:11" x14ac:dyDescent="0.3">
      <c r="A75" s="4"/>
    </row>
    <row r="76" spans="1:11" x14ac:dyDescent="0.3">
      <c r="A76" s="4"/>
    </row>
    <row r="77" spans="1:11" x14ac:dyDescent="0.3">
      <c r="A77" s="4"/>
    </row>
    <row r="78" spans="1:11" x14ac:dyDescent="0.3">
      <c r="A78" s="4"/>
    </row>
    <row r="79" spans="1:11" x14ac:dyDescent="0.3">
      <c r="A79" s="4"/>
    </row>
    <row r="80" spans="1:11" x14ac:dyDescent="0.3">
      <c r="A80" s="1" t="s">
        <v>27</v>
      </c>
    </row>
    <row r="81" spans="1:11" s="7" customFormat="1" x14ac:dyDescent="0.3">
      <c r="A81" s="6" t="s">
        <v>24</v>
      </c>
      <c r="B81" s="5">
        <v>41729.0</v>
      </c>
      <c r="C81" s="5">
        <v>42094.0</v>
      </c>
      <c r="D81" s="5">
        <v>42460.0</v>
      </c>
      <c r="E81" s="5">
        <v>42825.0</v>
      </c>
      <c r="F81" s="5">
        <v>43190.0</v>
      </c>
      <c r="G81" s="5">
        <v>43555.0</v>
      </c>
      <c r="H81" s="5">
        <v>43921.0</v>
      </c>
      <c r="I81" s="5">
        <v>44286.0</v>
      </c>
      <c r="J81" s="5">
        <v>44651.0</v>
      </c>
      <c r="K81" s="5">
        <v>45016.0</v>
      </c>
    </row>
    <row r="82" spans="1:11" s="1" customFormat="1" x14ac:dyDescent="0.3">
      <c r="A82" s="4" t="s">
        <v>18</v>
      </c>
      <c r="B82">
        <v>13145.89</v>
      </c>
      <c r="C82">
        <v>11879.77</v>
      </c>
      <c r="D82">
        <v>11455.35</v>
      </c>
      <c r="E82">
        <v>10824.36</v>
      </c>
      <c r="F82">
        <v>8023.39</v>
      </c>
      <c r="G82">
        <v>25335.95</v>
      </c>
      <c r="H82">
        <v>20168.72</v>
      </c>
      <c r="I82">
        <v>44326.68</v>
      </c>
      <c r="J82">
        <v>44380.99</v>
      </c>
      <c r="K82">
        <v>21683.08</v>
      </c>
    </row>
    <row r="83" spans="1:11" s="4" customFormat="1" x14ac:dyDescent="0.3">
      <c r="A83" s="4" t="s">
        <v>19</v>
      </c>
      <c r="B83">
        <v>-15378.25</v>
      </c>
      <c r="C83">
        <v>-9021.13</v>
      </c>
      <c r="D83">
        <v>-8794.31</v>
      </c>
      <c r="E83">
        <v>-9489.65</v>
      </c>
      <c r="F83">
        <v>-11730.31</v>
      </c>
      <c r="G83">
        <v>-29176.45</v>
      </c>
      <c r="H83">
        <v>-14012.06</v>
      </c>
      <c r="I83">
        <v>-9437.27</v>
      </c>
      <c r="J83">
        <v>-10905.02</v>
      </c>
      <c r="K83">
        <v>-18179.45</v>
      </c>
    </row>
    <row r="84" spans="1:11" s="4" customFormat="1" x14ac:dyDescent="0.3">
      <c r="A84" s="4" t="s">
        <v>20</v>
      </c>
      <c r="B84">
        <v>1014.56</v>
      </c>
      <c r="C84">
        <v>-2617.19</v>
      </c>
      <c r="D84">
        <v>-4729.12</v>
      </c>
      <c r="E84">
        <v>-2579.36</v>
      </c>
      <c r="F84">
        <v>6639.94</v>
      </c>
      <c r="G84">
        <v>-672.7</v>
      </c>
      <c r="H84">
        <v>-1694.62</v>
      </c>
      <c r="I84">
        <v>-37089.67</v>
      </c>
      <c r="J84">
        <v>-23401.09</v>
      </c>
      <c r="K84">
        <v>-6980.69</v>
      </c>
    </row>
    <row r="85" spans="1:11" s="1" customFormat="1" x14ac:dyDescent="0.3">
      <c r="A85" s="4" t="s">
        <v>21</v>
      </c>
      <c r="B85">
        <v>-1217.8</v>
      </c>
      <c r="C85">
        <v>241.45</v>
      </c>
      <c r="D85">
        <v>-2068.08</v>
      </c>
      <c r="E85">
        <v>-1244.65</v>
      </c>
      <c r="F85">
        <v>2933.02</v>
      </c>
      <c r="G85">
        <v>-4513.2</v>
      </c>
      <c r="H85">
        <v>4462.04</v>
      </c>
      <c r="I85">
        <v>-2200.26</v>
      </c>
      <c r="J85">
        <v>10074.88</v>
      </c>
      <c r="K85">
        <v>-3477.06</v>
      </c>
    </row>
    <row r="86" spans="1:11" x14ac:dyDescent="0.3">
      <c r="A86" s="4"/>
    </row>
    <row r="87" spans="1:11" x14ac:dyDescent="0.3">
      <c r="A87" s="4"/>
    </row>
    <row r="88" spans="1:11" x14ac:dyDescent="0.3">
      <c r="A88" s="4"/>
    </row>
    <row r="89" spans="1:11" x14ac:dyDescent="0.3">
      <c r="A89" s="4"/>
    </row>
    <row r="90" spans="1:11" s="1" customFormat="1" x14ac:dyDescent="0.3">
      <c r="A90" s="1" t="s">
        <v>42</v>
      </c>
      <c r="B90">
        <v>37.54</v>
      </c>
      <c r="C90">
        <v>30.18</v>
      </c>
      <c r="D90">
        <v>30.46</v>
      </c>
      <c r="E90">
        <v>45.99</v>
      </c>
      <c r="F90">
        <v>57.11</v>
      </c>
      <c r="G90">
        <v>52.1</v>
      </c>
      <c r="H90">
        <v>26.96</v>
      </c>
      <c r="I90">
        <v>81.19</v>
      </c>
      <c r="J90">
        <v>130.72</v>
      </c>
      <c r="K90">
        <v>104.5</v>
      </c>
    </row>
    <row r="92" spans="1:11" s="1" customFormat="1" x14ac:dyDescent="0.3">
      <c r="A92" s="1" t="s">
        <v>41</v>
      </c>
    </row>
    <row r="93" spans="1:11" x14ac:dyDescent="0.3">
      <c r="A93" s="3" t="s">
        <v>54</v>
      </c>
      <c r="B93" s="8">
        <v>1126.62</v>
      </c>
      <c r="C93" s="8">
        <v>1126.62</v>
      </c>
      <c r="D93" s="8">
        <v>1126.62</v>
      </c>
      <c r="E93" s="8">
        <v>1126.62</v>
      </c>
      <c r="F93" s="8">
        <v>1126.48</v>
      </c>
      <c r="G93" s="8">
        <v>1126.49</v>
      </c>
      <c r="H93" s="8">
        <v>1126.49</v>
      </c>
      <c r="I93" s="8">
        <v>1196.59</v>
      </c>
      <c r="J93" s="8">
        <v>1221.3</v>
      </c>
      <c r="K93" s="8">
        <v>1222.15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3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Financials&gt;</vt:lpstr>
      <vt:lpstr>Historical FS</vt:lpstr>
      <vt:lpstr>RatioAnalysis</vt:lpstr>
      <vt:lpstr>Data&gt;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Akash Pandey</cp:lastModifiedBy>
  <cp:lastPrinted>2012-12-06T18:14:13Z</cp:lastPrinted>
  <dcterms:created xsi:type="dcterms:W3CDTF">2012-08-17T09:55:37Z</dcterms:created>
  <dcterms:modified xsi:type="dcterms:W3CDTF">2023-08-19T15:33:39Z</dcterms:modified>
</cp:coreProperties>
</file>