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https://d.docs.live.net/34df021588615847/Financial Modeling/"/>
    </mc:Choice>
  </mc:AlternateContent>
  <xr:revisionPtr revIDLastSave="0" documentId="8_{0504A47E-18BA-41EE-A8F2-4590C172CEE4}" xr6:coauthVersionLast="47" xr6:coauthVersionMax="47" xr10:uidLastSave="{00000000-0000-0000-0000-000000000000}"/>
  <bookViews>
    <workbookView xWindow="-108" yWindow="-108" windowWidth="23256" windowHeight="12456" firstSheet="1" activeTab="1" xr2:uid="{00000000-000D-0000-FFFF-FFFF00000000}"/>
  </bookViews>
  <sheets>
    <sheet name="Input Sheet" sheetId="8" r:id="rId1"/>
    <sheet name="Teasure" sheetId="7" r:id="rId2"/>
    <sheet name="Share" sheetId="9" r:id="rId3"/>
    <sheet name="Profit &amp; Loss" sheetId="1" r:id="rId4"/>
    <sheet name="Quarters" sheetId="3" r:id="rId5"/>
    <sheet name="Balance Sheet" sheetId="2" r:id="rId6"/>
    <sheet name="Cash Flow" sheetId="4" r:id="rId7"/>
    <sheet name="Customization" sheetId="5" r:id="rId8"/>
    <sheet name="Data Sheet" sheetId="6" r:id="rId9"/>
  </sheets>
  <definedNames>
    <definedName name="_xlnm.Print_Area" localSheetId="1">Teasure!$A$1:$L$63</definedName>
    <definedName name="UPDATE">'Data Sheet'!$E$1</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47" i="7" l="1"/>
  <c r="K46" i="7"/>
  <c r="K44" i="7"/>
  <c r="K45" i="7" s="1"/>
  <c r="K49" i="7" s="1"/>
  <c r="K43" i="7"/>
  <c r="F39" i="7"/>
  <c r="F38" i="7"/>
  <c r="F37" i="7"/>
  <c r="F36" i="7"/>
  <c r="F35" i="7"/>
  <c r="F34" i="7"/>
  <c r="F33" i="7"/>
  <c r="F32" i="7"/>
  <c r="F31" i="7"/>
  <c r="F30" i="7"/>
  <c r="E39" i="7"/>
  <c r="E38" i="7"/>
  <c r="E37" i="7"/>
  <c r="E36" i="7"/>
  <c r="E35" i="7"/>
  <c r="E34" i="7"/>
  <c r="E33" i="7"/>
  <c r="E32" i="7"/>
  <c r="E31" i="7"/>
  <c r="E30" i="7"/>
  <c r="C39" i="7"/>
  <c r="C38" i="7"/>
  <c r="C37" i="7"/>
  <c r="C36" i="7"/>
  <c r="C35" i="7"/>
  <c r="C34" i="7"/>
  <c r="C33" i="7"/>
  <c r="C32" i="7"/>
  <c r="C31" i="7"/>
  <c r="C30" i="7"/>
  <c r="B39" i="7"/>
  <c r="B38" i="7"/>
  <c r="B37" i="7"/>
  <c r="B36" i="7"/>
  <c r="B35" i="7"/>
  <c r="B34" i="7"/>
  <c r="B33" i="7"/>
  <c r="B32" i="7"/>
  <c r="B31" i="7"/>
  <c r="B30" i="7"/>
  <c r="F28" i="7"/>
  <c r="E28" i="7"/>
  <c r="C28" i="7"/>
  <c r="L260" i="9"/>
  <c r="L259" i="9"/>
  <c r="L258" i="9"/>
  <c r="L257" i="9"/>
  <c r="L256" i="9"/>
  <c r="L255" i="9"/>
  <c r="L254" i="9"/>
  <c r="L253" i="9"/>
  <c r="L252" i="9"/>
  <c r="L251" i="9"/>
  <c r="G26" i="7"/>
  <c r="F26" i="7"/>
  <c r="E26" i="7"/>
  <c r="D26" i="7"/>
  <c r="C26" i="7"/>
  <c r="G25" i="7"/>
  <c r="F25" i="7"/>
  <c r="E25" i="7"/>
  <c r="D25" i="7"/>
  <c r="C25" i="7"/>
  <c r="G24" i="7"/>
  <c r="F24" i="7"/>
  <c r="E24" i="7"/>
  <c r="D24" i="7"/>
  <c r="C24" i="7"/>
  <c r="G23" i="7"/>
  <c r="F23" i="7"/>
  <c r="E23" i="7"/>
  <c r="D23" i="7"/>
  <c r="C23" i="7"/>
  <c r="G22" i="7"/>
  <c r="F22" i="7"/>
  <c r="E22" i="7"/>
  <c r="D22" i="7"/>
  <c r="C22" i="7"/>
  <c r="G21" i="7"/>
  <c r="F21" i="7"/>
  <c r="E21" i="7"/>
  <c r="D21" i="7"/>
  <c r="C21" i="7"/>
  <c r="K52" i="1"/>
  <c r="J52" i="1"/>
  <c r="I52" i="1"/>
  <c r="H52" i="1"/>
  <c r="G52" i="1"/>
  <c r="F52" i="1"/>
  <c r="E52" i="1"/>
  <c r="D52" i="1"/>
  <c r="C52" i="1"/>
  <c r="B52" i="1"/>
  <c r="K28" i="2"/>
  <c r="J28" i="2"/>
  <c r="I28" i="2"/>
  <c r="H28" i="2"/>
  <c r="G28" i="2"/>
  <c r="F28" i="2"/>
  <c r="E28" i="2"/>
  <c r="D28" i="2"/>
  <c r="C28" i="2"/>
  <c r="B28" i="2"/>
  <c r="K51" i="1"/>
  <c r="J51" i="1"/>
  <c r="I51" i="1"/>
  <c r="H51" i="1"/>
  <c r="G51" i="1"/>
  <c r="F51" i="1"/>
  <c r="E51" i="1"/>
  <c r="D51" i="1"/>
  <c r="C51" i="1"/>
  <c r="B51" i="1"/>
  <c r="K50" i="1"/>
  <c r="J50" i="1"/>
  <c r="I50" i="1"/>
  <c r="H50" i="1"/>
  <c r="G50" i="1"/>
  <c r="F50" i="1"/>
  <c r="E50" i="1"/>
  <c r="D50" i="1"/>
  <c r="C50" i="1"/>
  <c r="B50" i="1"/>
  <c r="K48" i="1"/>
  <c r="J48" i="1"/>
  <c r="I48" i="1"/>
  <c r="H48" i="1"/>
  <c r="G48" i="1"/>
  <c r="F48" i="1"/>
  <c r="E48" i="1"/>
  <c r="D48" i="1"/>
  <c r="C48" i="1"/>
  <c r="B48" i="1"/>
  <c r="K47" i="1"/>
  <c r="J47" i="1"/>
  <c r="I47" i="1"/>
  <c r="H47" i="1"/>
  <c r="G47" i="1"/>
  <c r="F47" i="1"/>
  <c r="E47" i="1"/>
  <c r="D47" i="1"/>
  <c r="C47" i="1"/>
  <c r="B47" i="1"/>
  <c r="K46" i="1"/>
  <c r="J46" i="1"/>
  <c r="I46" i="1"/>
  <c r="H46" i="1"/>
  <c r="G46" i="1"/>
  <c r="F46" i="1"/>
  <c r="E46" i="1"/>
  <c r="D46" i="1"/>
  <c r="C46" i="1"/>
  <c r="B46" i="1"/>
  <c r="K45" i="1"/>
  <c r="J45" i="1"/>
  <c r="I45" i="1"/>
  <c r="H45" i="1"/>
  <c r="G45" i="1"/>
  <c r="F45" i="1"/>
  <c r="E45" i="1"/>
  <c r="D45" i="1"/>
  <c r="C45" i="1"/>
  <c r="B45" i="1"/>
  <c r="E19" i="7"/>
  <c r="D19" i="7"/>
  <c r="G17" i="7"/>
  <c r="F17" i="7"/>
  <c r="E17" i="7"/>
  <c r="D17" i="7"/>
  <c r="C17" i="7"/>
  <c r="G16" i="7"/>
  <c r="F16" i="7"/>
  <c r="E16" i="7"/>
  <c r="D16" i="7"/>
  <c r="C16" i="7"/>
  <c r="K42" i="1"/>
  <c r="J42" i="1"/>
  <c r="I42" i="1"/>
  <c r="H42" i="1"/>
  <c r="G42" i="1"/>
  <c r="F42" i="1"/>
  <c r="E42" i="1"/>
  <c r="D42" i="1"/>
  <c r="C42" i="1"/>
  <c r="K41" i="1"/>
  <c r="J41" i="1"/>
  <c r="I41" i="1"/>
  <c r="H41" i="1"/>
  <c r="G41" i="1"/>
  <c r="F41" i="1"/>
  <c r="E41" i="1"/>
  <c r="D41" i="1"/>
  <c r="C41" i="1"/>
  <c r="B41" i="1"/>
  <c r="G15" i="7"/>
  <c r="F15" i="7"/>
  <c r="E15" i="7"/>
  <c r="D15" i="7"/>
  <c r="C15" i="7"/>
  <c r="K39" i="1"/>
  <c r="J39" i="1"/>
  <c r="I39" i="1"/>
  <c r="H39" i="1"/>
  <c r="G39" i="1"/>
  <c r="F39" i="1"/>
  <c r="E39" i="1"/>
  <c r="D39" i="1"/>
  <c r="C39" i="1"/>
  <c r="C14" i="7"/>
  <c r="G14" i="7"/>
  <c r="F14" i="7"/>
  <c r="E14" i="7"/>
  <c r="D14" i="7"/>
  <c r="G13" i="7"/>
  <c r="F13" i="7"/>
  <c r="E13" i="7"/>
  <c r="D13" i="7"/>
  <c r="C13" i="7"/>
  <c r="K37" i="1"/>
  <c r="J37" i="1"/>
  <c r="I37" i="1"/>
  <c r="H37" i="1"/>
  <c r="G37" i="1"/>
  <c r="F37" i="1"/>
  <c r="E37" i="1"/>
  <c r="D37" i="1"/>
  <c r="C37" i="1"/>
  <c r="B37" i="1"/>
  <c r="G12" i="7"/>
  <c r="F12" i="7"/>
  <c r="E12" i="7"/>
  <c r="D12" i="7"/>
  <c r="C12" i="7"/>
  <c r="K35" i="1"/>
  <c r="J35" i="1"/>
  <c r="I35" i="1"/>
  <c r="H35" i="1"/>
  <c r="G35" i="1"/>
  <c r="F35" i="1"/>
  <c r="E35" i="1"/>
  <c r="D35" i="1"/>
  <c r="C35" i="1"/>
  <c r="B35" i="1"/>
  <c r="G11" i="7"/>
  <c r="F11" i="7"/>
  <c r="E11" i="7"/>
  <c r="D11" i="7"/>
  <c r="C11" i="7"/>
  <c r="K34" i="1"/>
  <c r="J34" i="1"/>
  <c r="I34" i="1"/>
  <c r="H34" i="1"/>
  <c r="G34" i="1"/>
  <c r="F34" i="1"/>
  <c r="E34" i="1"/>
  <c r="D34" i="1"/>
  <c r="C34" i="1"/>
  <c r="B34" i="1"/>
  <c r="G10" i="7"/>
  <c r="F10" i="7"/>
  <c r="E10" i="7"/>
  <c r="D10" i="7"/>
  <c r="C10" i="7"/>
  <c r="K32" i="1"/>
  <c r="J32" i="1"/>
  <c r="I32" i="1"/>
  <c r="H32" i="1"/>
  <c r="G32" i="1"/>
  <c r="F32" i="1"/>
  <c r="E32" i="1"/>
  <c r="D32" i="1"/>
  <c r="C32" i="1"/>
  <c r="B32" i="1"/>
  <c r="K31" i="1"/>
  <c r="J31" i="1"/>
  <c r="I31" i="1"/>
  <c r="H31" i="1"/>
  <c r="G31" i="1"/>
  <c r="F31" i="1"/>
  <c r="E31" i="1"/>
  <c r="D31" i="1"/>
  <c r="C31" i="1"/>
  <c r="B31" i="1"/>
  <c r="G9" i="7"/>
  <c r="F9" i="7"/>
  <c r="E9" i="7"/>
  <c r="D9" i="7"/>
  <c r="C9" i="7"/>
  <c r="K29" i="1"/>
  <c r="J29" i="1"/>
  <c r="I29" i="1"/>
  <c r="H29" i="1"/>
  <c r="G29" i="1"/>
  <c r="F29" i="1"/>
  <c r="E29" i="1"/>
  <c r="D29" i="1"/>
  <c r="C29" i="1"/>
  <c r="G8" i="7"/>
  <c r="F8" i="7"/>
  <c r="E8" i="7"/>
  <c r="D8" i="7"/>
  <c r="C8" i="7"/>
  <c r="C6" i="7"/>
  <c r="C19" i="7" s="1"/>
  <c r="G6" i="7"/>
  <c r="G19" i="7" s="1"/>
  <c r="F6" i="7"/>
  <c r="F19" i="7" s="1"/>
  <c r="E6" i="7"/>
  <c r="D6" i="7"/>
  <c r="C4" i="7"/>
  <c r="B2" i="7"/>
  <c r="C6" i="3"/>
  <c r="D6" i="3"/>
  <c r="E6" i="3"/>
  <c r="F6" i="3"/>
  <c r="F14" i="3" s="1"/>
  <c r="G6" i="3"/>
  <c r="H6" i="3"/>
  <c r="I6" i="3"/>
  <c r="J6" i="3"/>
  <c r="K6" i="3"/>
  <c r="B6" i="3"/>
  <c r="C5" i="1"/>
  <c r="D5" i="1"/>
  <c r="D6" i="1" s="1"/>
  <c r="D19" i="1" s="1"/>
  <c r="E5" i="1"/>
  <c r="F5" i="1"/>
  <c r="G5" i="1"/>
  <c r="H5" i="1"/>
  <c r="I5" i="1"/>
  <c r="J5" i="1"/>
  <c r="K5" i="1"/>
  <c r="B5" i="1"/>
  <c r="G13" i="1"/>
  <c r="G14" i="1" s="1"/>
  <c r="B6" i="6"/>
  <c r="C17" i="2"/>
  <c r="C20" i="2" s="1"/>
  <c r="D17" i="2"/>
  <c r="E17" i="2"/>
  <c r="F17" i="2"/>
  <c r="G17" i="2"/>
  <c r="H17" i="2"/>
  <c r="I17" i="2"/>
  <c r="J17" i="2"/>
  <c r="K17" i="2"/>
  <c r="K20" i="2" s="1"/>
  <c r="C18" i="2"/>
  <c r="D18" i="2"/>
  <c r="E18" i="2"/>
  <c r="F18" i="2"/>
  <c r="F21" i="2" s="1"/>
  <c r="G18" i="2"/>
  <c r="H18" i="2"/>
  <c r="I18" i="2"/>
  <c r="J18" i="2"/>
  <c r="J21" i="2" s="1"/>
  <c r="K18" i="2"/>
  <c r="B17" i="2"/>
  <c r="C4" i="2"/>
  <c r="D4" i="2"/>
  <c r="E4" i="2"/>
  <c r="E5" i="2"/>
  <c r="F4" i="2"/>
  <c r="G4" i="2"/>
  <c r="H4" i="2"/>
  <c r="I4" i="2"/>
  <c r="I5" i="2"/>
  <c r="J4" i="2"/>
  <c r="J5" i="2"/>
  <c r="K4" i="2"/>
  <c r="K23" i="2" s="1"/>
  <c r="C5" i="2"/>
  <c r="D5" i="2"/>
  <c r="F5" i="2"/>
  <c r="G5" i="2"/>
  <c r="G23" i="2" s="1"/>
  <c r="H5" i="2"/>
  <c r="K5" i="2"/>
  <c r="C6" i="2"/>
  <c r="D6" i="2"/>
  <c r="E6" i="2"/>
  <c r="F6" i="2"/>
  <c r="G6" i="2"/>
  <c r="H6" i="2"/>
  <c r="I6" i="2"/>
  <c r="J6" i="2"/>
  <c r="K6" i="2"/>
  <c r="C7" i="2"/>
  <c r="C16" i="2" s="1"/>
  <c r="D7" i="2"/>
  <c r="E7" i="2"/>
  <c r="F7" i="2"/>
  <c r="G7" i="2"/>
  <c r="G16" i="2" s="1"/>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E16" i="2" s="1"/>
  <c r="F13" i="2"/>
  <c r="F16" i="2" s="1"/>
  <c r="G13" i="2"/>
  <c r="H13" i="2"/>
  <c r="I13" i="2"/>
  <c r="J13" i="2"/>
  <c r="J16" i="2" s="1"/>
  <c r="K13" i="2"/>
  <c r="C14" i="2"/>
  <c r="D14" i="2"/>
  <c r="E14" i="2"/>
  <c r="F14" i="2"/>
  <c r="G14" i="2"/>
  <c r="H14" i="2"/>
  <c r="I14" i="2"/>
  <c r="J14" i="2"/>
  <c r="K14" i="2"/>
  <c r="B14" i="2"/>
  <c r="B5" i="2"/>
  <c r="B4" i="2"/>
  <c r="C4" i="4"/>
  <c r="D4" i="4"/>
  <c r="E4" i="4"/>
  <c r="F4" i="4"/>
  <c r="G4" i="4"/>
  <c r="H4" i="4"/>
  <c r="I4" i="4"/>
  <c r="J4" i="4"/>
  <c r="K4" i="4"/>
  <c r="C5" i="4"/>
  <c r="D5" i="4"/>
  <c r="E5" i="4"/>
  <c r="F5" i="4"/>
  <c r="G5" i="4"/>
  <c r="H5" i="4"/>
  <c r="I5" i="4"/>
  <c r="J5" i="4"/>
  <c r="K5" i="4"/>
  <c r="C6" i="4"/>
  <c r="D6" i="4"/>
  <c r="E6" i="4"/>
  <c r="F6" i="4"/>
  <c r="G6" i="4"/>
  <c r="H6" i="4"/>
  <c r="I6" i="4"/>
  <c r="J6" i="4"/>
  <c r="K6" i="4"/>
  <c r="C7" i="4"/>
  <c r="D7" i="4"/>
  <c r="E7" i="4"/>
  <c r="F7" i="4"/>
  <c r="G7" i="4"/>
  <c r="H7" i="4"/>
  <c r="I7" i="4"/>
  <c r="J7" i="4"/>
  <c r="K7" i="4"/>
  <c r="C4" i="3"/>
  <c r="C14" i="3" s="1"/>
  <c r="D4" i="3"/>
  <c r="D14" i="3" s="1"/>
  <c r="E4" i="3"/>
  <c r="E14" i="3" s="1"/>
  <c r="F4" i="3"/>
  <c r="G4" i="3"/>
  <c r="H4" i="3"/>
  <c r="I4" i="3"/>
  <c r="L4" i="1" s="1"/>
  <c r="J4" i="3"/>
  <c r="K4" i="3"/>
  <c r="K14" i="3" s="1"/>
  <c r="C5" i="3"/>
  <c r="D5" i="3"/>
  <c r="E5" i="3"/>
  <c r="F5" i="3"/>
  <c r="G5" i="3"/>
  <c r="H5" i="3"/>
  <c r="L5" i="1" s="1"/>
  <c r="I5" i="3"/>
  <c r="J5" i="3"/>
  <c r="K5" i="3"/>
  <c r="C7" i="3"/>
  <c r="D7" i="3"/>
  <c r="E7" i="3"/>
  <c r="F7" i="3"/>
  <c r="G7" i="3"/>
  <c r="H7" i="3"/>
  <c r="I7" i="3"/>
  <c r="J7" i="3"/>
  <c r="K7" i="3"/>
  <c r="C8" i="3"/>
  <c r="D8" i="3"/>
  <c r="E8" i="3"/>
  <c r="F8" i="3"/>
  <c r="G8" i="3"/>
  <c r="H8" i="3"/>
  <c r="I8" i="3"/>
  <c r="J8" i="3"/>
  <c r="K8" i="3"/>
  <c r="C9" i="3"/>
  <c r="D9" i="3"/>
  <c r="E9" i="3"/>
  <c r="F9" i="3"/>
  <c r="G9" i="3"/>
  <c r="H9" i="3"/>
  <c r="I9" i="3"/>
  <c r="J9" i="3"/>
  <c r="K9" i="3"/>
  <c r="C10" i="3"/>
  <c r="D10" i="3"/>
  <c r="E10" i="3"/>
  <c r="F10" i="3"/>
  <c r="G10" i="3"/>
  <c r="H10" i="3"/>
  <c r="L10" i="1" s="1"/>
  <c r="I10" i="3"/>
  <c r="J10" i="3"/>
  <c r="K10" i="3"/>
  <c r="C11" i="3"/>
  <c r="D11" i="3"/>
  <c r="E11" i="3"/>
  <c r="F11" i="3"/>
  <c r="G11" i="3"/>
  <c r="H11" i="3"/>
  <c r="I11" i="3"/>
  <c r="J11" i="3"/>
  <c r="K11" i="3"/>
  <c r="L11" i="1" s="1"/>
  <c r="C12" i="3"/>
  <c r="D12" i="3"/>
  <c r="E12" i="3"/>
  <c r="F12" i="3"/>
  <c r="G12" i="3"/>
  <c r="H12" i="3"/>
  <c r="I12" i="3"/>
  <c r="J12" i="3"/>
  <c r="L12" i="1" s="1"/>
  <c r="L13" i="1" s="1"/>
  <c r="L14" i="1" s="1"/>
  <c r="L25" i="1" s="1"/>
  <c r="K12" i="3"/>
  <c r="B5" i="3"/>
  <c r="C18" i="1"/>
  <c r="D18" i="1"/>
  <c r="E18" i="1"/>
  <c r="F18" i="1"/>
  <c r="G18" i="1"/>
  <c r="H18" i="1"/>
  <c r="I18" i="1"/>
  <c r="J18" i="1"/>
  <c r="K18" i="1"/>
  <c r="B18" i="1"/>
  <c r="C4" i="1"/>
  <c r="D4" i="1"/>
  <c r="E4" i="1"/>
  <c r="E6" i="1" s="1"/>
  <c r="E19" i="1" s="1"/>
  <c r="F4" i="1"/>
  <c r="F20" i="2" s="1"/>
  <c r="G4" i="1"/>
  <c r="H4" i="1"/>
  <c r="I4" i="1"/>
  <c r="J4" i="1"/>
  <c r="L23" i="1" s="1"/>
  <c r="K4" i="1"/>
  <c r="C7" i="1"/>
  <c r="D7" i="1"/>
  <c r="E7" i="1"/>
  <c r="F7" i="1"/>
  <c r="G7" i="1"/>
  <c r="H7" i="1"/>
  <c r="I7" i="1"/>
  <c r="J7" i="1"/>
  <c r="K7" i="1"/>
  <c r="C8" i="1"/>
  <c r="D8" i="1"/>
  <c r="E8" i="1"/>
  <c r="F8" i="1"/>
  <c r="G8" i="1"/>
  <c r="H8" i="1"/>
  <c r="I8" i="1"/>
  <c r="J8" i="1"/>
  <c r="K8" i="1"/>
  <c r="C9" i="1"/>
  <c r="D9" i="1"/>
  <c r="E9" i="1"/>
  <c r="F9" i="1"/>
  <c r="G9" i="1"/>
  <c r="H9" i="1"/>
  <c r="I9" i="1"/>
  <c r="J9" i="1"/>
  <c r="K9" i="1"/>
  <c r="C10" i="1"/>
  <c r="D10" i="1"/>
  <c r="E10" i="1"/>
  <c r="F10" i="1"/>
  <c r="G10" i="1"/>
  <c r="H10" i="1"/>
  <c r="I10" i="1"/>
  <c r="J10" i="1"/>
  <c r="K10" i="1"/>
  <c r="C11" i="1"/>
  <c r="D11" i="1"/>
  <c r="E11" i="1"/>
  <c r="F11" i="1"/>
  <c r="G11" i="1"/>
  <c r="H11" i="1"/>
  <c r="I11" i="1"/>
  <c r="J11" i="1"/>
  <c r="K11" i="1"/>
  <c r="C12" i="1"/>
  <c r="C13" i="1" s="1"/>
  <c r="D12" i="1"/>
  <c r="E12" i="1"/>
  <c r="E23" i="2" s="1"/>
  <c r="F12" i="1"/>
  <c r="F13" i="1" s="1"/>
  <c r="G12" i="1"/>
  <c r="H12" i="1"/>
  <c r="H13" i="1" s="1"/>
  <c r="I12" i="1"/>
  <c r="J12" i="1"/>
  <c r="J13" i="1" s="1"/>
  <c r="J14" i="1" s="1"/>
  <c r="K12" i="1"/>
  <c r="K13" i="1" s="1"/>
  <c r="C15" i="1"/>
  <c r="D15" i="1"/>
  <c r="E15" i="1"/>
  <c r="F15" i="1"/>
  <c r="F14" i="1" s="1"/>
  <c r="G15" i="1"/>
  <c r="H15" i="1"/>
  <c r="I15" i="1"/>
  <c r="J15" i="1"/>
  <c r="K15" i="1"/>
  <c r="B15" i="1"/>
  <c r="I13" i="1"/>
  <c r="B7" i="1"/>
  <c r="B4" i="1"/>
  <c r="B20" i="2" s="1"/>
  <c r="A1" i="1"/>
  <c r="E1" i="6"/>
  <c r="H1" i="1" s="1"/>
  <c r="H16" i="2"/>
  <c r="D16" i="2"/>
  <c r="C23" i="2"/>
  <c r="K16" i="2"/>
  <c r="B23" i="2"/>
  <c r="D23" i="2"/>
  <c r="K6" i="1"/>
  <c r="K19" i="1" s="1"/>
  <c r="G6" i="1"/>
  <c r="G19" i="1" s="1"/>
  <c r="C6" i="1"/>
  <c r="C19" i="1"/>
  <c r="C3" i="4"/>
  <c r="D3" i="4"/>
  <c r="E3" i="4"/>
  <c r="F3" i="4"/>
  <c r="G3" i="4"/>
  <c r="H3" i="4"/>
  <c r="I3" i="4"/>
  <c r="J3" i="4"/>
  <c r="K3" i="4"/>
  <c r="C3" i="2"/>
  <c r="D3" i="2"/>
  <c r="E3" i="2"/>
  <c r="F3" i="2"/>
  <c r="G3" i="2"/>
  <c r="H3" i="2"/>
  <c r="I3" i="2"/>
  <c r="J3" i="2"/>
  <c r="K3" i="2"/>
  <c r="C3" i="3"/>
  <c r="D3" i="3"/>
  <c r="E3" i="3"/>
  <c r="F3" i="3"/>
  <c r="G3" i="3"/>
  <c r="H3" i="3"/>
  <c r="I3" i="3"/>
  <c r="J3" i="3"/>
  <c r="K3" i="3"/>
  <c r="C3" i="1"/>
  <c r="D3" i="1"/>
  <c r="E3" i="1"/>
  <c r="F3" i="1"/>
  <c r="G3" i="1"/>
  <c r="H3" i="1"/>
  <c r="I3" i="1"/>
  <c r="J3" i="1"/>
  <c r="K3" i="1"/>
  <c r="B7" i="4"/>
  <c r="B6" i="4"/>
  <c r="B5" i="4"/>
  <c r="B4" i="4"/>
  <c r="B3" i="4"/>
  <c r="K21" i="2"/>
  <c r="I21" i="2"/>
  <c r="H21" i="2"/>
  <c r="G21" i="2"/>
  <c r="E21" i="2"/>
  <c r="D21" i="2"/>
  <c r="C21" i="2"/>
  <c r="B18" i="2"/>
  <c r="B21" i="2"/>
  <c r="B13" i="2"/>
  <c r="B16" i="2" s="1"/>
  <c r="B12" i="2"/>
  <c r="B11" i="2"/>
  <c r="B10" i="2"/>
  <c r="B8" i="2"/>
  <c r="B7" i="2"/>
  <c r="B6" i="2"/>
  <c r="B3" i="2"/>
  <c r="J14" i="3"/>
  <c r="H14" i="3"/>
  <c r="B12" i="3"/>
  <c r="B11" i="3"/>
  <c r="B10" i="3"/>
  <c r="B9" i="3"/>
  <c r="B8" i="3"/>
  <c r="B7" i="3"/>
  <c r="B4" i="3"/>
  <c r="B14" i="3" s="1"/>
  <c r="B3" i="3"/>
  <c r="L15" i="1"/>
  <c r="B12" i="1"/>
  <c r="B13" i="1" s="1"/>
  <c r="B11" i="1"/>
  <c r="B10" i="1"/>
  <c r="B9" i="1"/>
  <c r="B8" i="1"/>
  <c r="B3" i="1"/>
  <c r="G14" i="3"/>
  <c r="G20" i="2"/>
  <c r="D20" i="2"/>
  <c r="E20" i="2"/>
  <c r="L6" i="1"/>
  <c r="A1" i="3"/>
  <c r="A1" i="2"/>
  <c r="A1" i="4"/>
  <c r="H23" i="1"/>
  <c r="I23" i="1"/>
  <c r="J23" i="1"/>
  <c r="K14" i="1" l="1"/>
  <c r="C14" i="1"/>
  <c r="N11" i="1"/>
  <c r="M11" i="1"/>
  <c r="L19" i="1"/>
  <c r="L24" i="1" s="1"/>
  <c r="H14" i="1"/>
  <c r="G24" i="2"/>
  <c r="E24" i="2"/>
  <c r="D13" i="1"/>
  <c r="E13" i="1" s="1"/>
  <c r="B6" i="1"/>
  <c r="B19" i="1" s="1"/>
  <c r="H23" i="2"/>
  <c r="E14" i="1"/>
  <c r="L9" i="1"/>
  <c r="L8" i="1"/>
  <c r="L7" i="1"/>
  <c r="J23" i="2"/>
  <c r="J24" i="2"/>
  <c r="D24" i="2"/>
  <c r="J20" i="2"/>
  <c r="I14" i="3"/>
  <c r="J6" i="1"/>
  <c r="J19" i="1" s="1"/>
  <c r="F23" i="2"/>
  <c r="E1" i="3"/>
  <c r="B14" i="1"/>
  <c r="D14" i="1"/>
  <c r="I16" i="2"/>
  <c r="K24" i="2"/>
  <c r="I24" i="2"/>
  <c r="I6" i="1"/>
  <c r="I19" i="1" s="1"/>
  <c r="K24" i="1" s="1"/>
  <c r="M24" i="1" s="1"/>
  <c r="E1" i="2"/>
  <c r="I14" i="1"/>
  <c r="K25" i="1" s="1"/>
  <c r="M25" i="1" s="1"/>
  <c r="M14" i="1" s="1"/>
  <c r="C24" i="2"/>
  <c r="I23" i="2"/>
  <c r="H24" i="2"/>
  <c r="F24" i="2"/>
  <c r="J25" i="1"/>
  <c r="M9" i="1"/>
  <c r="N9" i="1"/>
  <c r="N8" i="1"/>
  <c r="M8" i="1"/>
  <c r="H25" i="1"/>
  <c r="N25" i="1" s="1"/>
  <c r="N14" i="1" s="1"/>
  <c r="I25" i="1"/>
  <c r="I20" i="2"/>
  <c r="H20" i="2"/>
  <c r="K23" i="1"/>
  <c r="M23" i="1" s="1"/>
  <c r="M4" i="1" s="1"/>
  <c r="H6" i="1"/>
  <c r="H19" i="1" s="1"/>
  <c r="J24" i="1" s="1"/>
  <c r="F6" i="1"/>
  <c r="F19" i="1" s="1"/>
  <c r="E1" i="4"/>
  <c r="H24" i="1" l="1"/>
  <c r="N24" i="1" s="1"/>
  <c r="N6" i="1" s="1"/>
  <c r="I24" i="1"/>
  <c r="M15" i="1"/>
  <c r="N23" i="1"/>
  <c r="N4" i="1" s="1"/>
  <c r="M6" i="1"/>
  <c r="M10" i="1" s="1"/>
  <c r="M12" i="1" s="1"/>
  <c r="M13" i="1" s="1"/>
  <c r="N10" i="1" l="1"/>
  <c r="N12" i="1" s="1"/>
  <c r="N13" i="1" s="1"/>
  <c r="N15" i="1" s="1"/>
  <c r="N5" i="1"/>
  <c r="M5" i="1"/>
</calcChain>
</file>

<file path=xl/sharedStrings.xml><?xml version="1.0" encoding="utf-8"?>
<sst xmlns="http://schemas.openxmlformats.org/spreadsheetml/2006/main" count="233" uniqueCount="178">
  <si>
    <t>Company Desciption</t>
  </si>
  <si>
    <r>
      <t>Trent Limited</t>
    </r>
    <r>
      <rPr>
        <sz val="12"/>
        <color rgb="FF202122"/>
        <rFont val="Arial"/>
        <family val="2"/>
      </rPr>
      <t> (portmanteau of Tata Retail Enterprise) is an Indian retail company, which is part of </t>
    </r>
    <r>
      <rPr>
        <sz val="12"/>
        <color rgb="FF3366CC"/>
        <rFont val="Arial"/>
        <family val="2"/>
      </rPr>
      <t>Tata Group</t>
    </r>
    <r>
      <rPr>
        <sz val="12"/>
        <color rgb="FF202122"/>
        <rFont val="Arial"/>
        <family val="2"/>
      </rPr>
      <t> and based in </t>
    </r>
    <r>
      <rPr>
        <sz val="12"/>
        <color rgb="FF3366CC"/>
        <rFont val="Arial"/>
        <family val="2"/>
      </rPr>
      <t>Mumbai</t>
    </r>
    <r>
      <rPr>
        <sz val="12"/>
        <color rgb="FF202122"/>
        <rFont val="Arial"/>
        <family val="2"/>
      </rPr>
      <t>. Started in 1998, Trent operates Westside, a retail fashion chain, and </t>
    </r>
    <r>
      <rPr>
        <sz val="12"/>
        <color rgb="FF3366CC"/>
        <rFont val="Arial"/>
        <family val="2"/>
      </rPr>
      <t>Landmark</t>
    </r>
    <r>
      <rPr>
        <sz val="12"/>
        <color rgb="FF202122"/>
        <rFont val="Arial"/>
        <family val="2"/>
      </rPr>
      <t>, a </t>
    </r>
    <r>
      <rPr>
        <sz val="12"/>
        <color rgb="FF3366CC"/>
        <rFont val="Arial"/>
        <family val="2"/>
      </rPr>
      <t>bookstore</t>
    </r>
    <r>
      <rPr>
        <sz val="12"/>
        <color rgb="FF202122"/>
        <rFont val="Arial"/>
        <family val="2"/>
      </rPr>
      <t> chain with </t>
    </r>
    <r>
      <rPr>
        <sz val="12"/>
        <color rgb="FF3366CC"/>
        <rFont val="Arial"/>
        <family val="2"/>
      </rPr>
      <t>brick and mortar</t>
    </r>
    <r>
      <rPr>
        <sz val="12"/>
        <color rgb="FF202122"/>
        <rFont val="Arial"/>
        <family val="2"/>
      </rPr>
      <t> stores in various locations of </t>
    </r>
    <r>
      <rPr>
        <sz val="12"/>
        <color rgb="FF3366CC"/>
        <rFont val="Arial"/>
        <family val="2"/>
      </rPr>
      <t>India</t>
    </r>
  </si>
  <si>
    <t xml:space="preserve"> </t>
  </si>
  <si>
    <t>INR (Crs)</t>
  </si>
  <si>
    <t>Key Financial Matrics</t>
  </si>
  <si>
    <t>Share Price - 5Y</t>
  </si>
  <si>
    <t>Total Sales</t>
  </si>
  <si>
    <t>Sales Growth (y-o-y)</t>
  </si>
  <si>
    <t>Gross Profit Margins (%)</t>
  </si>
  <si>
    <t>EBIDTA Margins (%)</t>
  </si>
  <si>
    <t>EBIT Margins (%)</t>
  </si>
  <si>
    <t>Net Profit Margins (%)</t>
  </si>
  <si>
    <t>Earning Per Share (In Rs)</t>
  </si>
  <si>
    <t>EPS Growth (y-o-y)</t>
  </si>
  <si>
    <t>Divident Per Share (In Rs)</t>
  </si>
  <si>
    <t>DPS Growth (y-o-y)</t>
  </si>
  <si>
    <t>Key Financial Ratios</t>
  </si>
  <si>
    <t>Volume - 5Y</t>
  </si>
  <si>
    <t>Price to Earnings</t>
  </si>
  <si>
    <t>EV / EBIDTA</t>
  </si>
  <si>
    <t>EV / Sales</t>
  </si>
  <si>
    <t>Price to Book</t>
  </si>
  <si>
    <t>Return on Equity (%)</t>
  </si>
  <si>
    <t>Return on Capital Employed (%)</t>
  </si>
  <si>
    <t>Top 10 Share Holders</t>
  </si>
  <si>
    <t>Share Holding Pattern</t>
  </si>
  <si>
    <t>Managerial Remuneration</t>
  </si>
  <si>
    <t>Designation</t>
  </si>
  <si>
    <t>Remuneration</t>
  </si>
  <si>
    <t>X of Median Salary</t>
  </si>
  <si>
    <t>Capital Structure</t>
  </si>
  <si>
    <t>Mr. P. Venkatesalu</t>
  </si>
  <si>
    <t>ED</t>
  </si>
  <si>
    <t>106:1</t>
  </si>
  <si>
    <t>Share Price as on XXXX</t>
  </si>
  <si>
    <t>Number of Shares o/s</t>
  </si>
  <si>
    <r>
      <rPr>
        <b/>
        <sz val="12"/>
        <color theme="7" tint="-0.499984740745262"/>
        <rFont val="Calibri"/>
        <family val="2"/>
        <scheme val="minor"/>
      </rPr>
      <t xml:space="preserve">Notes:  </t>
    </r>
    <r>
      <rPr>
        <sz val="12"/>
        <color theme="7" tint="-0.499984740745262"/>
        <rFont val="Calibri"/>
        <family val="2"/>
        <scheme val="minor"/>
      </rPr>
      <t xml:space="preserve"> The remuneration paid to Mr. P. Venkatesalu as an Executive Director and Chief Executive Officer of the Company during FY 2022-23 is as follows: Salary: `179.4 Lakhs, Perquisites and allowances: `181.23 Lakhs, Bonus and Performance linked incentives: `159.08 Lakhs, Retirals: `21.52 Lakhs.</t>
    </r>
  </si>
  <si>
    <t>Market Capitalization</t>
  </si>
  <si>
    <t>Less: Cash &amp; Equivalents</t>
  </si>
  <si>
    <t>Add: Debt</t>
  </si>
  <si>
    <t>Add: Minority Interest</t>
  </si>
  <si>
    <t>Enterprise Value</t>
  </si>
  <si>
    <t>Latest Updates</t>
  </si>
  <si>
    <r>
      <rPr>
        <b/>
        <sz val="11"/>
        <color theme="1"/>
        <rFont val="Calibri"/>
        <family val="2"/>
        <scheme val="minor"/>
      </rPr>
      <t xml:space="preserve">1. </t>
    </r>
    <r>
      <rPr>
        <sz val="11"/>
        <color theme="1"/>
        <rFont val="Calibri"/>
        <family val="2"/>
        <scheme val="minor"/>
      </rPr>
      <t xml:space="preserve"> Zudio's focus on customer experience is visible across their online store, return policy information, and loyalty program details readily available on their website. Their active social media presence on platforms like Facebook and Instagram further demonstrates their commitment to customer engagement.</t>
    </r>
  </si>
  <si>
    <r>
      <rPr>
        <b/>
        <sz val="11"/>
        <color theme="1"/>
        <rFont val="Calibri"/>
        <family val="2"/>
        <scheme val="minor"/>
      </rPr>
      <t xml:space="preserve">2. </t>
    </r>
    <r>
      <rPr>
        <sz val="11"/>
        <color theme="1"/>
        <rFont val="Calibri"/>
        <family val="2"/>
        <scheme val="minor"/>
      </rPr>
      <t>Zudio's aggressive expansion plan is evident through their store locator page, currently showing 482 operational stores and recent additions in Raipur, Nagpur, and Bhubaneswar.</t>
    </r>
  </si>
  <si>
    <r>
      <rPr>
        <b/>
        <sz val="11"/>
        <color theme="1"/>
        <rFont val="Calibri"/>
        <family val="2"/>
        <scheme val="minor"/>
      </rPr>
      <t xml:space="preserve">3. </t>
    </r>
    <r>
      <rPr>
        <sz val="11"/>
        <color theme="1"/>
        <rFont val="Calibri"/>
        <family val="2"/>
        <scheme val="minor"/>
      </rPr>
      <t>Zudio showcases their sustainability efforts on their website, outlining the use of recycled polyester, ethical manufacturer partnerships, and their zero-waste target by 2025.</t>
    </r>
  </si>
  <si>
    <t>Data Source</t>
  </si>
  <si>
    <t>News Source</t>
  </si>
  <si>
    <t>Screaner &amp; Equity Master</t>
  </si>
  <si>
    <t>The Economic Times &amp; Zudio Website</t>
  </si>
  <si>
    <t>Date</t>
  </si>
  <si>
    <t>Adj Close</t>
  </si>
  <si>
    <t>Volume</t>
  </si>
  <si>
    <t>Shareholder's name</t>
  </si>
  <si>
    <t>N. Share (in Crs.)</t>
  </si>
  <si>
    <t>% Holdings</t>
  </si>
  <si>
    <t>Market Values (in Crs.)</t>
  </si>
  <si>
    <t>Tata Sons Private Limited</t>
  </si>
  <si>
    <t>Dodona Holdings Limited</t>
  </si>
  <si>
    <t>Tata Investment Corporation Limited</t>
  </si>
  <si>
    <t>SBI Life Insurance Co.Ltd</t>
  </si>
  <si>
    <t>Amansa Holdings Private Limited</t>
  </si>
  <si>
    <t>Derive Trading And Resorts Private Limited</t>
  </si>
  <si>
    <t>Axis Mutual Fund Trustee Limited A/C</t>
  </si>
  <si>
    <t>UTI Flexi Cap Fund</t>
  </si>
  <si>
    <t>Investor Education and Protection Fund (IEPF)</t>
  </si>
  <si>
    <t>Ewart Investments Limited</t>
  </si>
  <si>
    <t>Promoters</t>
  </si>
  <si>
    <t>FIIs</t>
  </si>
  <si>
    <t>DIIs</t>
  </si>
  <si>
    <t>Public</t>
  </si>
  <si>
    <t>SCREENER.IN</t>
  </si>
  <si>
    <t>Narration</t>
  </si>
  <si>
    <t>Trailing</t>
  </si>
  <si>
    <t>Best Case</t>
  </si>
  <si>
    <t>Worst Case</t>
  </si>
  <si>
    <t>Sales</t>
  </si>
  <si>
    <t>Expenses</t>
  </si>
  <si>
    <t>Operating Profit</t>
  </si>
  <si>
    <t>Other Income</t>
  </si>
  <si>
    <t>Depreciation</t>
  </si>
  <si>
    <t>Interest</t>
  </si>
  <si>
    <t>Profit before tax</t>
  </si>
  <si>
    <t>Tax</t>
  </si>
  <si>
    <t>Net profit</t>
  </si>
  <si>
    <t>EPS</t>
  </si>
  <si>
    <t>Price to earning</t>
  </si>
  <si>
    <t>Price</t>
  </si>
  <si>
    <t>RATIOS:</t>
  </si>
  <si>
    <t>Dividend Payout</t>
  </si>
  <si>
    <t>OPM</t>
  </si>
  <si>
    <t>TRENDS:</t>
  </si>
  <si>
    <t>10 YEARS</t>
  </si>
  <si>
    <t>7 YEARS</t>
  </si>
  <si>
    <t>5 YEARS</t>
  </si>
  <si>
    <t>3 YEARS</t>
  </si>
  <si>
    <t>RECENT</t>
  </si>
  <si>
    <t>BEST</t>
  </si>
  <si>
    <t>WORST</t>
  </si>
  <si>
    <t>Sales Growth</t>
  </si>
  <si>
    <t>Price to Earning</t>
  </si>
  <si>
    <t>Sales Growth (y-oy)</t>
  </si>
  <si>
    <t>Gross Profit</t>
  </si>
  <si>
    <t>GPM</t>
  </si>
  <si>
    <t>EBIDTA Margins</t>
  </si>
  <si>
    <t>EBIT Margins</t>
  </si>
  <si>
    <t>EPS Growth</t>
  </si>
  <si>
    <t>Dividend Per Share</t>
  </si>
  <si>
    <t>Dividen Growth</t>
  </si>
  <si>
    <t>Market Capitalisation</t>
  </si>
  <si>
    <t>Debt</t>
  </si>
  <si>
    <t>Cash</t>
  </si>
  <si>
    <t>Enter Price Value (EV)</t>
  </si>
  <si>
    <t>EV / Ebidta</t>
  </si>
  <si>
    <t>Price / Book Value (P/B)</t>
  </si>
  <si>
    <t>Equity Share Capital</t>
  </si>
  <si>
    <t>Reserves</t>
  </si>
  <si>
    <t>Borrowings</t>
  </si>
  <si>
    <t>Other Liabilities</t>
  </si>
  <si>
    <t>Total</t>
  </si>
  <si>
    <t>Net Block</t>
  </si>
  <si>
    <t>Capital Work in Progress</t>
  </si>
  <si>
    <t>Investments</t>
  </si>
  <si>
    <t>Other Assets</t>
  </si>
  <si>
    <t>Working Capital</t>
  </si>
  <si>
    <t>Debtors</t>
  </si>
  <si>
    <t>Inventory</t>
  </si>
  <si>
    <t>Debtor Days</t>
  </si>
  <si>
    <t>Inventory Turnover</t>
  </si>
  <si>
    <t>Return on Equity</t>
  </si>
  <si>
    <t>Return on Capital Emp</t>
  </si>
  <si>
    <t>Book Value</t>
  </si>
  <si>
    <t>Cash from Operating Activity</t>
  </si>
  <si>
    <t>Cash from Investing Activity</t>
  </si>
  <si>
    <t>Cash from Financing Activity</t>
  </si>
  <si>
    <t>Net Cash Flow</t>
  </si>
  <si>
    <t>How to use it?</t>
  </si>
  <si>
    <t>You can customize this workbook as you want.</t>
  </si>
  <si>
    <t>You can add custom formating, add conditional formating, add your own formulas… do ANYTHING.</t>
  </si>
  <si>
    <t>Please don't edit the "Data Sheet" only.</t>
  </si>
  <si>
    <t>After customization, you can upload this back on Screener.</t>
  </si>
  <si>
    <t>Upload on:</t>
  </si>
  <si>
    <t xml:space="preserve"> https://www.screener.in/excel/</t>
  </si>
  <si>
    <t>Download your customized workbooks now onwards.</t>
  </si>
  <si>
    <t>Now whenever you will "Export to excel" from Screener, it will export your customized file.</t>
  </si>
  <si>
    <t>TESTING:</t>
  </si>
  <si>
    <t>This is a testing feature currently.</t>
  </si>
  <si>
    <r>
      <t xml:space="preserve">You can report any formula errors on the worksheet at: </t>
    </r>
    <r>
      <rPr>
        <b/>
        <sz val="11"/>
        <color theme="1"/>
        <rFont val="Calibri"/>
        <family val="2"/>
        <scheme val="minor"/>
      </rPr>
      <t>support@screener.in</t>
    </r>
  </si>
  <si>
    <t>COMPANY NAME</t>
  </si>
  <si>
    <t>TRENT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</si>
  <si>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</si>
  <si>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</si>
  <si>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</si>
  <si>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</si>
  <si>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</si>
  <si>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</si>
  <si>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</si>
  <si>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</si>
  <si>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</si>
  <si>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</si>
  <si>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</si>
  <si>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</si>
  <si>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</si>
  <si>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</si>
  <si>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</si>
  <si>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</si>
  <si>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Dividend Amount</t>
  </si>
  <si>
    <t>Quarters</t>
  </si>
  <si>
    <t>BALANCE SHEET</t>
  </si>
  <si>
    <t>Receivables</t>
  </si>
  <si>
    <t>Cash &amp; Bank</t>
  </si>
  <si>
    <t>No. of Equity Shares</t>
  </si>
  <si>
    <t>New Bonus Shares</t>
  </si>
  <si>
    <t>Face value</t>
  </si>
  <si>
    <t>CASH FLOW:</t>
  </si>
  <si>
    <t>PRICE:</t>
  </si>
  <si>
    <t>DERIVED:</t>
  </si>
  <si>
    <t>Adjusted Equity Shares in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</si>
</sst>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_(* #,##0.00_);_(* \(#,##0.00\);_(* &quot;-&quot;??_);_(@_)"/>
    <numFmt numFmtId="165" formatCode="[$-409]mmm\-yy;@"/>
    <numFmt numFmtId="166" formatCode="0.00&quot;x&quot;"/>
    <numFmt numFmtId="167" formatCode="#,##0;\(#,##0\)"/>
  </numFmts>
  <fonts count="2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1"/>
      <color rgb="FFFF0000"/>
      <name val="Calibri"/>
      <family val="2"/>
      <scheme val="minor"/>
    </font>
    <font>
      <sz val="11"/>
      <name val="Calibri"/>
      <family val="2"/>
      <scheme val="minor"/>
    </font>
    <font>
      <b/>
      <sz val="12"/>
      <color rgb="FF202122"/>
      <name val="Arial"/>
      <family val="2"/>
    </font>
    <font>
      <sz val="12"/>
      <color rgb="FF202122"/>
      <name val="Arial"/>
      <family val="2"/>
    </font>
    <font>
      <sz val="12"/>
      <color rgb="FF3366CC"/>
      <name val="Arial"/>
      <family val="2"/>
    </font>
    <font>
      <sz val="12"/>
      <color theme="1"/>
      <name val="Calibri"/>
      <family val="2"/>
      <scheme val="minor"/>
    </font>
    <font>
      <b/>
      <sz val="12"/>
      <color theme="0"/>
      <name val="Calibri"/>
      <family val="2"/>
      <scheme val="minor"/>
    </font>
    <font>
      <b/>
      <i/>
      <sz val="8"/>
      <color theme="1"/>
      <name val="Calibri"/>
      <family val="2"/>
      <scheme val="minor"/>
    </font>
    <font>
      <i/>
      <sz val="11"/>
      <color theme="1"/>
      <name val="Calibri"/>
      <family val="2"/>
      <scheme val="minor"/>
    </font>
    <font>
      <b/>
      <sz val="14"/>
      <color theme="1"/>
      <name val="Calibri"/>
      <family val="2"/>
      <scheme val="minor"/>
    </font>
    <font>
      <sz val="8"/>
      <color rgb="FF000000"/>
      <name val="Arial"/>
      <family val="2"/>
    </font>
    <font>
      <sz val="12"/>
      <color theme="7" tint="-0.499984740745262"/>
      <name val="Calibri"/>
      <family val="2"/>
      <scheme val="minor"/>
    </font>
    <font>
      <b/>
      <sz val="12"/>
      <color theme="7" tint="-0.499984740745262"/>
      <name val="Calibri"/>
      <family val="2"/>
      <scheme val="minor"/>
    </font>
  </fonts>
  <fills count="12">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theme="7" tint="-0.249977111117893"/>
        <bgColor indexed="64"/>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FFFFFF"/>
        <bgColor indexed="64"/>
      </patternFill>
    </fill>
    <fill>
      <patternFill patternType="solid">
        <fgColor rgb="FFF7F6E8"/>
        <bgColor indexed="64"/>
      </patternFill>
    </fill>
  </fills>
  <borders count="9">
    <border>
      <left/>
      <right/>
      <top/>
      <bottom/>
      <diagonal/>
    </border>
    <border>
      <left style="medium">
        <color rgb="FFDDDDDD"/>
      </left>
      <right/>
      <top/>
      <bottom style="medium">
        <color rgb="FFDDDDDD"/>
      </bottom>
      <diagonal/>
    </border>
    <border>
      <left style="medium">
        <color rgb="FFDDDDDD"/>
      </left>
      <right style="medium">
        <color rgb="FFDDDDDD"/>
      </right>
      <top/>
      <bottom style="medium">
        <color rgb="FFDDDDDD"/>
      </bottom>
      <diagonal/>
    </border>
    <border>
      <left/>
      <right/>
      <top style="hair">
        <color auto="1"/>
      </top>
      <bottom style="hair">
        <color auto="1"/>
      </bottom>
      <diagonal/>
    </border>
    <border>
      <left/>
      <right/>
      <top/>
      <bottom style="hair">
        <color auto="1"/>
      </bottom>
      <diagonal/>
    </border>
    <border>
      <left/>
      <right/>
      <top style="hair">
        <color theme="7" tint="-0.24994659260841701"/>
      </top>
      <bottom/>
      <diagonal/>
    </border>
    <border>
      <left/>
      <right/>
      <top/>
      <bottom style="hair">
        <color theme="7" tint="-0.24994659260841701"/>
      </bottom>
      <diagonal/>
    </border>
    <border>
      <left/>
      <right/>
      <top style="hair">
        <color auto="1"/>
      </top>
      <bottom/>
      <diagonal/>
    </border>
    <border>
      <left/>
      <right/>
      <top style="thin">
        <color indexed="64"/>
      </top>
      <bottom style="medium">
        <color indexed="64"/>
      </bottom>
      <diagonal/>
    </border>
  </borders>
  <cellStyleXfs count="7">
    <xf numFmtId="0" fontId="0" fillId="0" borderId="0"/>
    <xf numFmtId="43"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9" fontId="3" fillId="0" borderId="0" applyFont="0" applyFill="0" applyBorder="0" applyAlignment="0" applyProtection="0"/>
  </cellStyleXfs>
  <cellXfs count="99">
    <xf numFmtId="0" fontId="0" fillId="0" borderId="0" xfId="0"/>
    <xf numFmtId="43" fontId="1" fillId="0" borderId="0" xfId="1" applyFont="1" applyBorder="1"/>
    <xf numFmtId="0" fontId="1" fillId="0" borderId="0" xfId="0" applyFont="1"/>
    <xf numFmtId="0" fontId="8" fillId="0" borderId="0" xfId="0" applyFont="1"/>
    <xf numFmtId="43" fontId="0" fillId="0" borderId="0" xfId="1" applyFont="1" applyBorder="1"/>
    <xf numFmtId="10" fontId="0" fillId="0" borderId="0" xfId="0" applyNumberFormat="1"/>
    <xf numFmtId="43" fontId="3" fillId="0" borderId="0" xfId="1" applyFont="1" applyBorder="1"/>
    <xf numFmtId="9" fontId="3" fillId="0" borderId="0" xfId="1" applyNumberFormat="1" applyFont="1" applyBorder="1"/>
    <xf numFmtId="43" fontId="2" fillId="2" borderId="0" xfId="3" applyNumberFormat="1" applyFont="1" applyBorder="1"/>
    <xf numFmtId="43" fontId="2" fillId="3" borderId="0" xfId="4" applyNumberFormat="1" applyFont="1" applyBorder="1"/>
    <xf numFmtId="9" fontId="1" fillId="0" borderId="0" xfId="6" applyFont="1" applyBorder="1"/>
    <xf numFmtId="0" fontId="2" fillId="5" borderId="0" xfId="0" applyFont="1" applyFill="1"/>
    <xf numFmtId="165" fontId="2" fillId="5" borderId="0" xfId="0" applyNumberFormat="1" applyFont="1" applyFill="1" applyAlignment="1">
      <alignment horizontal="center"/>
    </xf>
    <xf numFmtId="0" fontId="2" fillId="5" borderId="0" xfId="0" applyFont="1" applyFill="1" applyAlignment="1">
      <alignment horizontal="center"/>
    </xf>
    <xf numFmtId="43" fontId="0" fillId="0" borderId="0" xfId="1" applyFont="1" applyBorder="1" applyAlignment="1">
      <alignment horizontal="center"/>
    </xf>
    <xf numFmtId="43" fontId="1" fillId="0" borderId="0" xfId="1" applyFont="1" applyBorder="1" applyAlignment="1">
      <alignment horizontal="center"/>
    </xf>
    <xf numFmtId="10" fontId="1" fillId="0" borderId="0" xfId="0" applyNumberFormat="1" applyFont="1"/>
    <xf numFmtId="165" fontId="2" fillId="5" borderId="0" xfId="1" applyNumberFormat="1" applyFont="1" applyFill="1" applyBorder="1"/>
    <xf numFmtId="165" fontId="9" fillId="0" borderId="0" xfId="1" applyNumberFormat="1" applyFont="1" applyFill="1" applyBorder="1"/>
    <xf numFmtId="0" fontId="7" fillId="0" borderId="0" xfId="0" applyFont="1"/>
    <xf numFmtId="0" fontId="0" fillId="0" borderId="0" xfId="0" applyAlignment="1">
      <alignment horizontal="left"/>
    </xf>
    <xf numFmtId="0" fontId="6" fillId="0" borderId="0" xfId="2" applyFont="1" applyBorder="1" applyAlignment="1" applyProtection="1">
      <alignment horizontal="left"/>
    </xf>
    <xf numFmtId="0" fontId="6" fillId="0" borderId="0" xfId="2" applyFont="1" applyBorder="1" applyAlignment="1" applyProtection="1"/>
    <xf numFmtId="0" fontId="9" fillId="0" borderId="0" xfId="0" applyFont="1"/>
    <xf numFmtId="164" fontId="0" fillId="0" borderId="0" xfId="1" applyNumberFormat="1" applyFont="1" applyBorder="1"/>
    <xf numFmtId="0" fontId="5" fillId="6" borderId="0" xfId="0" applyFont="1" applyFill="1" applyAlignment="1">
      <alignment horizontal="centerContinuous" vertical="center"/>
    </xf>
    <xf numFmtId="0" fontId="10" fillId="7" borderId="0" xfId="0" applyFont="1" applyFill="1" applyAlignment="1">
      <alignment wrapText="1"/>
    </xf>
    <xf numFmtId="0" fontId="0" fillId="7" borderId="0" xfId="0" applyFill="1"/>
    <xf numFmtId="0" fontId="2" fillId="6" borderId="0" xfId="0" applyFont="1" applyFill="1" applyAlignment="1">
      <alignment horizontal="centerContinuous" vertical="center"/>
    </xf>
    <xf numFmtId="0" fontId="14" fillId="6" borderId="0" xfId="0" applyFont="1" applyFill="1" applyAlignment="1">
      <alignment horizontal="centerContinuous" vertical="center"/>
    </xf>
    <xf numFmtId="0" fontId="15" fillId="0" borderId="0" xfId="0" applyFont="1"/>
    <xf numFmtId="9" fontId="0" fillId="0" borderId="0" xfId="6" applyFont="1"/>
    <xf numFmtId="10" fontId="0" fillId="0" borderId="0" xfId="6" applyNumberFormat="1" applyFont="1"/>
    <xf numFmtId="0" fontId="16" fillId="0" borderId="0" xfId="0" applyFont="1"/>
    <xf numFmtId="0" fontId="14" fillId="8" borderId="0" xfId="0" applyFont="1" applyFill="1" applyAlignment="1">
      <alignment horizontal="center" vertical="top"/>
    </xf>
    <xf numFmtId="0" fontId="5" fillId="8" borderId="0" xfId="0" applyFont="1" applyFill="1" applyAlignment="1">
      <alignment horizontal="center" vertical="top"/>
    </xf>
    <xf numFmtId="0" fontId="2" fillId="8" borderId="0" xfId="0" applyFont="1" applyFill="1" applyAlignment="1">
      <alignment horizontal="center" vertical="top"/>
    </xf>
    <xf numFmtId="0" fontId="0" fillId="8" borderId="0" xfId="0" applyFill="1" applyAlignment="1">
      <alignment vertical="top"/>
    </xf>
    <xf numFmtId="2" fontId="0" fillId="0" borderId="0" xfId="0" applyNumberFormat="1"/>
    <xf numFmtId="14" fontId="0" fillId="0" borderId="0" xfId="0" applyNumberFormat="1"/>
    <xf numFmtId="0" fontId="0" fillId="9" borderId="0" xfId="0" applyFill="1"/>
    <xf numFmtId="0" fontId="0" fillId="9" borderId="0" xfId="0" applyFill="1" applyAlignment="1">
      <alignment vertical="top"/>
    </xf>
    <xf numFmtId="0" fontId="1" fillId="9" borderId="0" xfId="0" applyFont="1" applyFill="1"/>
    <xf numFmtId="0" fontId="16" fillId="9" borderId="0" xfId="0" applyFont="1" applyFill="1"/>
    <xf numFmtId="0" fontId="14" fillId="6" borderId="0" xfId="0" applyFont="1" applyFill="1"/>
    <xf numFmtId="17" fontId="14" fillId="6" borderId="0" xfId="0" applyNumberFormat="1" applyFont="1" applyFill="1"/>
    <xf numFmtId="0" fontId="13" fillId="0" borderId="0" xfId="0" applyFont="1"/>
    <xf numFmtId="0" fontId="14" fillId="6" borderId="0" xfId="0" applyFont="1" applyFill="1" applyAlignment="1">
      <alignment horizontal="centerContinuous"/>
    </xf>
    <xf numFmtId="0" fontId="0" fillId="6" borderId="0" xfId="0" applyFill="1" applyAlignment="1">
      <alignment horizontal="centerContinuous"/>
    </xf>
    <xf numFmtId="0" fontId="17" fillId="7" borderId="0" xfId="0" applyFont="1" applyFill="1" applyAlignment="1">
      <alignment horizontal="center" vertical="center" wrapText="1"/>
    </xf>
    <xf numFmtId="43" fontId="0" fillId="0" borderId="0" xfId="0" applyNumberFormat="1"/>
    <xf numFmtId="0" fontId="18" fillId="10" borderId="1" xfId="0" applyFont="1" applyFill="1" applyBorder="1" applyAlignment="1">
      <alignment horizontal="left" vertical="center" wrapText="1" indent="1"/>
    </xf>
    <xf numFmtId="3" fontId="18" fillId="10" borderId="1" xfId="0" applyNumberFormat="1" applyFont="1" applyFill="1" applyBorder="1" applyAlignment="1">
      <alignment horizontal="right" vertical="center" wrapText="1" indent="1"/>
    </xf>
    <xf numFmtId="0" fontId="18" fillId="10" borderId="1" xfId="0" applyFont="1" applyFill="1" applyBorder="1" applyAlignment="1">
      <alignment horizontal="right" vertical="center" wrapText="1" indent="1"/>
    </xf>
    <xf numFmtId="0" fontId="18" fillId="11" borderId="1" xfId="0" applyFont="1" applyFill="1" applyBorder="1" applyAlignment="1">
      <alignment horizontal="left" vertical="center" wrapText="1" indent="1"/>
    </xf>
    <xf numFmtId="3" fontId="18" fillId="11" borderId="1" xfId="0" applyNumberFormat="1" applyFont="1" applyFill="1" applyBorder="1" applyAlignment="1">
      <alignment horizontal="right" vertical="center" wrapText="1" indent="1"/>
    </xf>
    <xf numFmtId="0" fontId="18" fillId="11" borderId="1" xfId="0" applyFont="1" applyFill="1" applyBorder="1" applyAlignment="1">
      <alignment horizontal="right" vertical="center" wrapText="1" indent="1"/>
    </xf>
    <xf numFmtId="17" fontId="18" fillId="10" borderId="2" xfId="0" applyNumberFormat="1" applyFont="1" applyFill="1" applyBorder="1" applyAlignment="1">
      <alignment horizontal="right" vertical="center" wrapText="1" indent="1"/>
    </xf>
    <xf numFmtId="17" fontId="18" fillId="11" borderId="2" xfId="0" applyNumberFormat="1" applyFont="1" applyFill="1" applyBorder="1" applyAlignment="1">
      <alignment horizontal="right" vertical="center" wrapText="1" indent="1"/>
    </xf>
    <xf numFmtId="17" fontId="14" fillId="6" borderId="0" xfId="0" applyNumberFormat="1" applyFont="1" applyFill="1" applyAlignment="1">
      <alignment vertical="center"/>
    </xf>
    <xf numFmtId="0" fontId="0" fillId="0" borderId="0" xfId="0" applyAlignment="1">
      <alignment horizontal="left" indent="1"/>
    </xf>
    <xf numFmtId="0" fontId="0" fillId="0" borderId="3" xfId="0" applyBorder="1"/>
    <xf numFmtId="3" fontId="0" fillId="0" borderId="3" xfId="0" applyNumberFormat="1" applyBorder="1"/>
    <xf numFmtId="0" fontId="16" fillId="0" borderId="3" xfId="0" applyFont="1" applyBorder="1"/>
    <xf numFmtId="10" fontId="16" fillId="0" borderId="3" xfId="6" applyNumberFormat="1" applyFont="1" applyBorder="1"/>
    <xf numFmtId="10" fontId="0" fillId="0" borderId="3" xfId="6" applyNumberFormat="1" applyFont="1" applyBorder="1"/>
    <xf numFmtId="2" fontId="0" fillId="0" borderId="3" xfId="0" applyNumberFormat="1" applyBorder="1"/>
    <xf numFmtId="10" fontId="16" fillId="0" borderId="3" xfId="0" applyNumberFormat="1" applyFont="1" applyBorder="1"/>
    <xf numFmtId="166" fontId="0" fillId="0" borderId="3" xfId="0" applyNumberFormat="1" applyBorder="1"/>
    <xf numFmtId="0" fontId="0" fillId="0" borderId="4" xfId="0" applyBorder="1"/>
    <xf numFmtId="17" fontId="14" fillId="6" borderId="0" xfId="0" applyNumberFormat="1" applyFont="1" applyFill="1" applyAlignment="1">
      <alignment horizontal="left" vertical="center"/>
    </xf>
    <xf numFmtId="0" fontId="0" fillId="0" borderId="0" xfId="0" applyAlignment="1">
      <alignment horizontal="right"/>
    </xf>
    <xf numFmtId="0" fontId="0" fillId="0" borderId="3" xfId="0" applyBorder="1" applyAlignment="1">
      <alignment horizontal="left"/>
    </xf>
    <xf numFmtId="0" fontId="0" fillId="0" borderId="0" xfId="0" applyAlignment="1">
      <alignment wrapText="1"/>
    </xf>
    <xf numFmtId="0" fontId="0" fillId="0" borderId="5" xfId="0" applyBorder="1"/>
    <xf numFmtId="3" fontId="0" fillId="0" borderId="5" xfId="0" applyNumberFormat="1" applyBorder="1"/>
    <xf numFmtId="3" fontId="0" fillId="0" borderId="0" xfId="0" applyNumberFormat="1"/>
    <xf numFmtId="0" fontId="0" fillId="0" borderId="7" xfId="0" applyBorder="1"/>
    <xf numFmtId="3" fontId="0" fillId="0" borderId="7" xfId="0" applyNumberFormat="1" applyBorder="1"/>
    <xf numFmtId="0" fontId="0" fillId="0" borderId="7" xfId="0" applyBorder="1" applyAlignment="1">
      <alignment horizontal="left" indent="1"/>
    </xf>
    <xf numFmtId="0" fontId="1" fillId="0" borderId="8" xfId="0" applyFont="1" applyBorder="1"/>
    <xf numFmtId="0" fontId="0" fillId="0" borderId="8" xfId="0" applyBorder="1"/>
    <xf numFmtId="3" fontId="1" fillId="0" borderId="8" xfId="0" applyNumberFormat="1" applyFont="1" applyBorder="1"/>
    <xf numFmtId="0" fontId="0" fillId="0" borderId="4" xfId="0" applyBorder="1" applyAlignment="1">
      <alignment horizontal="left" indent="1"/>
    </xf>
    <xf numFmtId="167" fontId="0" fillId="0" borderId="4" xfId="0" applyNumberFormat="1" applyBorder="1"/>
    <xf numFmtId="0" fontId="0" fillId="0" borderId="3" xfId="0" applyBorder="1" applyAlignment="1">
      <alignment horizontal="left" vertical="top" wrapText="1"/>
    </xf>
    <xf numFmtId="0" fontId="0" fillId="0" borderId="3" xfId="0" quotePrefix="1" applyBorder="1" applyAlignment="1">
      <alignment horizontal="right"/>
    </xf>
    <xf numFmtId="0" fontId="0" fillId="0" borderId="3" xfId="0" applyBorder="1" applyAlignment="1">
      <alignment horizontal="right"/>
    </xf>
    <xf numFmtId="0" fontId="0" fillId="0" borderId="0" xfId="0" quotePrefix="1" applyAlignment="1">
      <alignment horizontal="right"/>
    </xf>
    <xf numFmtId="0" fontId="0" fillId="0" borderId="0" xfId="0" applyAlignment="1">
      <alignment horizontal="right"/>
    </xf>
    <xf numFmtId="0" fontId="19" fillId="0" borderId="5" xfId="0" applyFont="1" applyBorder="1" applyAlignment="1">
      <alignment horizontal="left" vertical="top" wrapText="1"/>
    </xf>
    <xf numFmtId="0" fontId="19" fillId="0" borderId="0" xfId="0" applyFont="1" applyAlignment="1">
      <alignment horizontal="left" vertical="top" wrapText="1"/>
    </xf>
    <xf numFmtId="0" fontId="19" fillId="0" borderId="6" xfId="0" applyFont="1" applyBorder="1" applyAlignment="1">
      <alignment horizontal="left" vertical="top" wrapText="1"/>
    </xf>
    <xf numFmtId="17" fontId="14" fillId="6" borderId="0" xfId="0" applyNumberFormat="1" applyFont="1" applyFill="1" applyAlignment="1">
      <alignment horizontal="right" vertical="center"/>
    </xf>
    <xf numFmtId="2" fontId="0" fillId="0" borderId="3" xfId="0" applyNumberFormat="1" applyBorder="1" applyAlignment="1">
      <alignment horizontal="right"/>
    </xf>
    <xf numFmtId="0" fontId="13" fillId="0" borderId="4" xfId="0" applyFont="1" applyBorder="1" applyAlignment="1">
      <alignment vertical="top" wrapText="1"/>
    </xf>
    <xf numFmtId="17" fontId="14" fillId="6" borderId="0" xfId="0" applyNumberFormat="1" applyFont="1" applyFill="1" applyAlignment="1">
      <alignment horizontal="center" vertical="center"/>
    </xf>
    <xf numFmtId="43" fontId="4" fillId="0" borderId="0" xfId="2" applyNumberFormat="1" applyBorder="1" applyAlignment="1" applyProtection="1">
      <alignment horizontal="center"/>
    </xf>
    <xf numFmtId="43" fontId="2" fillId="4" borderId="0" xfId="5" applyNumberFormat="1" applyFont="1" applyBorder="1" applyAlignment="1">
      <alignment horizontal="center"/>
    </xf>
  </cellXfs>
  <cellStyles count="7">
    <cellStyle name="60% - Accent1" xfId="3" builtinId="32"/>
    <cellStyle name="60% - Accent3" xfId="4" builtinId="40"/>
    <cellStyle name="Accent6" xfId="5" builtinId="49"/>
    <cellStyle name="Comma" xfId="1" builtinId="3"/>
    <cellStyle name="Hyperlink" xfId="2" builtinId="8"/>
    <cellStyle name="Normal" xfId="0" builtinId="0"/>
    <cellStyle name="Percent" xfId="6" builtinId="5"/>
  </cellStyles>
  <dxfs count="31">
    <dxf>
      <font>
        <b/>
        <i val="0"/>
        <color theme="0"/>
      </font>
      <fill>
        <patternFill>
          <bgColor theme="5"/>
        </patternFill>
      </fill>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style="thin">
          <color theme="4"/>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dxf>
  </dxfs>
  <tableStyles count="1" defaultTableStyle="TableStyleMedium9" defaultPivotStyle="PivotStyleLight16">
    <tableStyle name="Invisible" pivot="0" table="0" count="0" xr9:uid="{65427207-BB42-4F8E-8B2E-113872E27361}"/>
  </tableStyles>
  <colors>
    <mruColors>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612795849498403"/>
          <c:y val="8.4876543209876545E-2"/>
          <c:w val="0.73042209009588088"/>
          <c:h val="0.68014484300573541"/>
        </c:manualLayout>
      </c:layout>
      <c:lineChart>
        <c:grouping val="standard"/>
        <c:varyColors val="0"/>
        <c:ser>
          <c:idx val="0"/>
          <c:order val="0"/>
          <c:tx>
            <c:strRef>
              <c:f>Share!$B$1</c:f>
              <c:strCache>
                <c:ptCount val="1"/>
                <c:pt idx="0">
                  <c:v>Adj Close</c:v>
                </c:pt>
              </c:strCache>
            </c:strRef>
          </c:tx>
          <c:spPr>
            <a:ln w="28575" cap="rnd">
              <a:solidFill>
                <a:schemeClr val="accent4">
                  <a:lumMod val="75000"/>
                </a:schemeClr>
              </a:solidFill>
              <a:round/>
            </a:ln>
            <a:effectLst/>
          </c:spPr>
          <c:marker>
            <c:symbol val="none"/>
          </c:marker>
          <c:cat>
            <c:numRef>
              <c:f>Share!$A$2:$A$248</c:f>
              <c:numCache>
                <c:formatCode>m/d/yyyy</c:formatCode>
                <c:ptCount val="247"/>
                <c:pt idx="0">
                  <c:v>44965</c:v>
                </c:pt>
                <c:pt idx="1">
                  <c:v>44966</c:v>
                </c:pt>
                <c:pt idx="2">
                  <c:v>44967</c:v>
                </c:pt>
                <c:pt idx="3">
                  <c:v>44970</c:v>
                </c:pt>
                <c:pt idx="4">
                  <c:v>44971</c:v>
                </c:pt>
                <c:pt idx="5">
                  <c:v>44972</c:v>
                </c:pt>
                <c:pt idx="6">
                  <c:v>44973</c:v>
                </c:pt>
                <c:pt idx="7">
                  <c:v>44974</c:v>
                </c:pt>
                <c:pt idx="8">
                  <c:v>44977</c:v>
                </c:pt>
                <c:pt idx="9">
                  <c:v>44978</c:v>
                </c:pt>
                <c:pt idx="10">
                  <c:v>44979</c:v>
                </c:pt>
                <c:pt idx="11">
                  <c:v>44980</c:v>
                </c:pt>
                <c:pt idx="12">
                  <c:v>44981</c:v>
                </c:pt>
                <c:pt idx="13">
                  <c:v>44984</c:v>
                </c:pt>
                <c:pt idx="14">
                  <c:v>44985</c:v>
                </c:pt>
                <c:pt idx="15">
                  <c:v>44986</c:v>
                </c:pt>
                <c:pt idx="16">
                  <c:v>44987</c:v>
                </c:pt>
                <c:pt idx="17">
                  <c:v>44988</c:v>
                </c:pt>
                <c:pt idx="18">
                  <c:v>44991</c:v>
                </c:pt>
                <c:pt idx="19">
                  <c:v>44993</c:v>
                </c:pt>
                <c:pt idx="20">
                  <c:v>44994</c:v>
                </c:pt>
                <c:pt idx="21">
                  <c:v>44995</c:v>
                </c:pt>
                <c:pt idx="22">
                  <c:v>44998</c:v>
                </c:pt>
                <c:pt idx="23">
                  <c:v>44999</c:v>
                </c:pt>
                <c:pt idx="24">
                  <c:v>45000</c:v>
                </c:pt>
                <c:pt idx="25">
                  <c:v>45001</c:v>
                </c:pt>
                <c:pt idx="26">
                  <c:v>45002</c:v>
                </c:pt>
                <c:pt idx="27">
                  <c:v>45005</c:v>
                </c:pt>
                <c:pt idx="28">
                  <c:v>45006</c:v>
                </c:pt>
                <c:pt idx="29">
                  <c:v>45007</c:v>
                </c:pt>
                <c:pt idx="30">
                  <c:v>45008</c:v>
                </c:pt>
                <c:pt idx="31">
                  <c:v>45009</c:v>
                </c:pt>
                <c:pt idx="32">
                  <c:v>45012</c:v>
                </c:pt>
                <c:pt idx="33">
                  <c:v>45013</c:v>
                </c:pt>
                <c:pt idx="34">
                  <c:v>45014</c:v>
                </c:pt>
                <c:pt idx="35">
                  <c:v>45016</c:v>
                </c:pt>
                <c:pt idx="36">
                  <c:v>45019</c:v>
                </c:pt>
                <c:pt idx="37">
                  <c:v>45021</c:v>
                </c:pt>
                <c:pt idx="38">
                  <c:v>45022</c:v>
                </c:pt>
                <c:pt idx="39">
                  <c:v>45026</c:v>
                </c:pt>
                <c:pt idx="40">
                  <c:v>45027</c:v>
                </c:pt>
                <c:pt idx="41">
                  <c:v>45028</c:v>
                </c:pt>
                <c:pt idx="42">
                  <c:v>45029</c:v>
                </c:pt>
                <c:pt idx="43">
                  <c:v>45033</c:v>
                </c:pt>
                <c:pt idx="44">
                  <c:v>45034</c:v>
                </c:pt>
                <c:pt idx="45">
                  <c:v>45035</c:v>
                </c:pt>
                <c:pt idx="46">
                  <c:v>45036</c:v>
                </c:pt>
                <c:pt idx="47">
                  <c:v>45037</c:v>
                </c:pt>
                <c:pt idx="48">
                  <c:v>45040</c:v>
                </c:pt>
                <c:pt idx="49">
                  <c:v>45041</c:v>
                </c:pt>
                <c:pt idx="50">
                  <c:v>45042</c:v>
                </c:pt>
                <c:pt idx="51">
                  <c:v>45043</c:v>
                </c:pt>
                <c:pt idx="52">
                  <c:v>45044</c:v>
                </c:pt>
                <c:pt idx="53">
                  <c:v>45048</c:v>
                </c:pt>
                <c:pt idx="54">
                  <c:v>45049</c:v>
                </c:pt>
                <c:pt idx="55">
                  <c:v>45050</c:v>
                </c:pt>
                <c:pt idx="56">
                  <c:v>45051</c:v>
                </c:pt>
                <c:pt idx="57">
                  <c:v>45054</c:v>
                </c:pt>
                <c:pt idx="58">
                  <c:v>45055</c:v>
                </c:pt>
                <c:pt idx="59">
                  <c:v>45056</c:v>
                </c:pt>
                <c:pt idx="60">
                  <c:v>45057</c:v>
                </c:pt>
                <c:pt idx="61">
                  <c:v>45058</c:v>
                </c:pt>
                <c:pt idx="62">
                  <c:v>45061</c:v>
                </c:pt>
                <c:pt idx="63">
                  <c:v>45062</c:v>
                </c:pt>
                <c:pt idx="64">
                  <c:v>45063</c:v>
                </c:pt>
                <c:pt idx="65">
                  <c:v>45064</c:v>
                </c:pt>
                <c:pt idx="66">
                  <c:v>45065</c:v>
                </c:pt>
                <c:pt idx="67">
                  <c:v>45068</c:v>
                </c:pt>
                <c:pt idx="68">
                  <c:v>45069</c:v>
                </c:pt>
                <c:pt idx="69">
                  <c:v>45070</c:v>
                </c:pt>
                <c:pt idx="70">
                  <c:v>45071</c:v>
                </c:pt>
                <c:pt idx="71">
                  <c:v>45072</c:v>
                </c:pt>
                <c:pt idx="72">
                  <c:v>45075</c:v>
                </c:pt>
                <c:pt idx="73">
                  <c:v>45076</c:v>
                </c:pt>
                <c:pt idx="74">
                  <c:v>45077</c:v>
                </c:pt>
                <c:pt idx="75">
                  <c:v>45078</c:v>
                </c:pt>
                <c:pt idx="76">
                  <c:v>45079</c:v>
                </c:pt>
                <c:pt idx="77">
                  <c:v>45082</c:v>
                </c:pt>
                <c:pt idx="78">
                  <c:v>45083</c:v>
                </c:pt>
                <c:pt idx="79">
                  <c:v>45084</c:v>
                </c:pt>
                <c:pt idx="80">
                  <c:v>45085</c:v>
                </c:pt>
                <c:pt idx="81">
                  <c:v>45086</c:v>
                </c:pt>
                <c:pt idx="82">
                  <c:v>45089</c:v>
                </c:pt>
                <c:pt idx="83">
                  <c:v>45090</c:v>
                </c:pt>
                <c:pt idx="84">
                  <c:v>45091</c:v>
                </c:pt>
                <c:pt idx="85">
                  <c:v>45092</c:v>
                </c:pt>
                <c:pt idx="86">
                  <c:v>45093</c:v>
                </c:pt>
                <c:pt idx="87">
                  <c:v>45096</c:v>
                </c:pt>
                <c:pt idx="88">
                  <c:v>45097</c:v>
                </c:pt>
                <c:pt idx="89">
                  <c:v>45098</c:v>
                </c:pt>
                <c:pt idx="90">
                  <c:v>45099</c:v>
                </c:pt>
                <c:pt idx="91">
                  <c:v>45100</c:v>
                </c:pt>
                <c:pt idx="92">
                  <c:v>45103</c:v>
                </c:pt>
                <c:pt idx="93">
                  <c:v>45104</c:v>
                </c:pt>
                <c:pt idx="94">
                  <c:v>45105</c:v>
                </c:pt>
                <c:pt idx="95">
                  <c:v>45107</c:v>
                </c:pt>
                <c:pt idx="96">
                  <c:v>45110</c:v>
                </c:pt>
                <c:pt idx="97">
                  <c:v>45111</c:v>
                </c:pt>
                <c:pt idx="98">
                  <c:v>45112</c:v>
                </c:pt>
                <c:pt idx="99">
                  <c:v>45113</c:v>
                </c:pt>
                <c:pt idx="100">
                  <c:v>45114</c:v>
                </c:pt>
                <c:pt idx="101">
                  <c:v>45117</c:v>
                </c:pt>
                <c:pt idx="102">
                  <c:v>45118</c:v>
                </c:pt>
                <c:pt idx="103">
                  <c:v>45119</c:v>
                </c:pt>
                <c:pt idx="104">
                  <c:v>45120</c:v>
                </c:pt>
                <c:pt idx="105">
                  <c:v>45121</c:v>
                </c:pt>
                <c:pt idx="106">
                  <c:v>45124</c:v>
                </c:pt>
                <c:pt idx="107">
                  <c:v>45125</c:v>
                </c:pt>
                <c:pt idx="108">
                  <c:v>45126</c:v>
                </c:pt>
                <c:pt idx="109">
                  <c:v>45127</c:v>
                </c:pt>
                <c:pt idx="110">
                  <c:v>45128</c:v>
                </c:pt>
                <c:pt idx="111">
                  <c:v>45131</c:v>
                </c:pt>
                <c:pt idx="112">
                  <c:v>45132</c:v>
                </c:pt>
                <c:pt idx="113">
                  <c:v>45133</c:v>
                </c:pt>
                <c:pt idx="114">
                  <c:v>45134</c:v>
                </c:pt>
                <c:pt idx="115">
                  <c:v>45135</c:v>
                </c:pt>
                <c:pt idx="116">
                  <c:v>45138</c:v>
                </c:pt>
                <c:pt idx="117">
                  <c:v>45139</c:v>
                </c:pt>
                <c:pt idx="118">
                  <c:v>45140</c:v>
                </c:pt>
                <c:pt idx="119">
                  <c:v>45141</c:v>
                </c:pt>
                <c:pt idx="120">
                  <c:v>45142</c:v>
                </c:pt>
                <c:pt idx="121">
                  <c:v>45145</c:v>
                </c:pt>
                <c:pt idx="122">
                  <c:v>45146</c:v>
                </c:pt>
                <c:pt idx="123">
                  <c:v>45147</c:v>
                </c:pt>
                <c:pt idx="124">
                  <c:v>45148</c:v>
                </c:pt>
                <c:pt idx="125">
                  <c:v>45149</c:v>
                </c:pt>
                <c:pt idx="126">
                  <c:v>45152</c:v>
                </c:pt>
                <c:pt idx="127">
                  <c:v>45154</c:v>
                </c:pt>
                <c:pt idx="128">
                  <c:v>45155</c:v>
                </c:pt>
                <c:pt idx="129">
                  <c:v>45156</c:v>
                </c:pt>
                <c:pt idx="130">
                  <c:v>45159</c:v>
                </c:pt>
                <c:pt idx="131">
                  <c:v>45160</c:v>
                </c:pt>
                <c:pt idx="132">
                  <c:v>45161</c:v>
                </c:pt>
                <c:pt idx="133">
                  <c:v>45162</c:v>
                </c:pt>
                <c:pt idx="134">
                  <c:v>45163</c:v>
                </c:pt>
                <c:pt idx="135">
                  <c:v>45166</c:v>
                </c:pt>
                <c:pt idx="136">
                  <c:v>45167</c:v>
                </c:pt>
                <c:pt idx="137">
                  <c:v>45168</c:v>
                </c:pt>
                <c:pt idx="138">
                  <c:v>45169</c:v>
                </c:pt>
                <c:pt idx="139">
                  <c:v>45170</c:v>
                </c:pt>
                <c:pt idx="140">
                  <c:v>45173</c:v>
                </c:pt>
                <c:pt idx="141">
                  <c:v>45174</c:v>
                </c:pt>
                <c:pt idx="142">
                  <c:v>45175</c:v>
                </c:pt>
                <c:pt idx="143">
                  <c:v>45176</c:v>
                </c:pt>
                <c:pt idx="144">
                  <c:v>45177</c:v>
                </c:pt>
                <c:pt idx="145">
                  <c:v>45180</c:v>
                </c:pt>
                <c:pt idx="146">
                  <c:v>45181</c:v>
                </c:pt>
                <c:pt idx="147">
                  <c:v>45182</c:v>
                </c:pt>
                <c:pt idx="148">
                  <c:v>45183</c:v>
                </c:pt>
                <c:pt idx="149">
                  <c:v>45184</c:v>
                </c:pt>
                <c:pt idx="150">
                  <c:v>45187</c:v>
                </c:pt>
                <c:pt idx="151">
                  <c:v>45189</c:v>
                </c:pt>
                <c:pt idx="152">
                  <c:v>45190</c:v>
                </c:pt>
                <c:pt idx="153">
                  <c:v>45191</c:v>
                </c:pt>
                <c:pt idx="154">
                  <c:v>45194</c:v>
                </c:pt>
                <c:pt idx="155">
                  <c:v>45195</c:v>
                </c:pt>
                <c:pt idx="156">
                  <c:v>45196</c:v>
                </c:pt>
                <c:pt idx="157">
                  <c:v>45197</c:v>
                </c:pt>
                <c:pt idx="158">
                  <c:v>45198</c:v>
                </c:pt>
                <c:pt idx="159">
                  <c:v>45202</c:v>
                </c:pt>
                <c:pt idx="160">
                  <c:v>45203</c:v>
                </c:pt>
                <c:pt idx="161">
                  <c:v>45204</c:v>
                </c:pt>
                <c:pt idx="162">
                  <c:v>45205</c:v>
                </c:pt>
                <c:pt idx="163">
                  <c:v>45208</c:v>
                </c:pt>
                <c:pt idx="164">
                  <c:v>45209</c:v>
                </c:pt>
                <c:pt idx="165">
                  <c:v>45210</c:v>
                </c:pt>
                <c:pt idx="166">
                  <c:v>45211</c:v>
                </c:pt>
                <c:pt idx="167">
                  <c:v>45212</c:v>
                </c:pt>
                <c:pt idx="168">
                  <c:v>45215</c:v>
                </c:pt>
                <c:pt idx="169">
                  <c:v>45216</c:v>
                </c:pt>
                <c:pt idx="170">
                  <c:v>45217</c:v>
                </c:pt>
                <c:pt idx="171">
                  <c:v>45218</c:v>
                </c:pt>
                <c:pt idx="172">
                  <c:v>45219</c:v>
                </c:pt>
                <c:pt idx="173">
                  <c:v>45222</c:v>
                </c:pt>
                <c:pt idx="174">
                  <c:v>45224</c:v>
                </c:pt>
                <c:pt idx="175">
                  <c:v>45225</c:v>
                </c:pt>
                <c:pt idx="176">
                  <c:v>45226</c:v>
                </c:pt>
                <c:pt idx="177">
                  <c:v>45229</c:v>
                </c:pt>
                <c:pt idx="178">
                  <c:v>45230</c:v>
                </c:pt>
                <c:pt idx="179">
                  <c:v>45231</c:v>
                </c:pt>
                <c:pt idx="180">
                  <c:v>45232</c:v>
                </c:pt>
                <c:pt idx="181">
                  <c:v>45233</c:v>
                </c:pt>
                <c:pt idx="182">
                  <c:v>45236</c:v>
                </c:pt>
                <c:pt idx="183">
                  <c:v>45237</c:v>
                </c:pt>
                <c:pt idx="184">
                  <c:v>45238</c:v>
                </c:pt>
                <c:pt idx="185">
                  <c:v>45239</c:v>
                </c:pt>
                <c:pt idx="186">
                  <c:v>45240</c:v>
                </c:pt>
                <c:pt idx="187">
                  <c:v>45243</c:v>
                </c:pt>
                <c:pt idx="188">
                  <c:v>45245</c:v>
                </c:pt>
                <c:pt idx="189">
                  <c:v>45246</c:v>
                </c:pt>
                <c:pt idx="190">
                  <c:v>45247</c:v>
                </c:pt>
                <c:pt idx="191">
                  <c:v>45250</c:v>
                </c:pt>
                <c:pt idx="192">
                  <c:v>45251</c:v>
                </c:pt>
                <c:pt idx="193">
                  <c:v>45252</c:v>
                </c:pt>
                <c:pt idx="194">
                  <c:v>45253</c:v>
                </c:pt>
                <c:pt idx="195">
                  <c:v>45254</c:v>
                </c:pt>
                <c:pt idx="196">
                  <c:v>45258</c:v>
                </c:pt>
                <c:pt idx="197">
                  <c:v>45259</c:v>
                </c:pt>
                <c:pt idx="198">
                  <c:v>45260</c:v>
                </c:pt>
                <c:pt idx="199">
                  <c:v>45261</c:v>
                </c:pt>
                <c:pt idx="200">
                  <c:v>45264</c:v>
                </c:pt>
                <c:pt idx="201">
                  <c:v>45265</c:v>
                </c:pt>
                <c:pt idx="202">
                  <c:v>45266</c:v>
                </c:pt>
                <c:pt idx="203">
                  <c:v>45267</c:v>
                </c:pt>
                <c:pt idx="204">
                  <c:v>45268</c:v>
                </c:pt>
                <c:pt idx="205">
                  <c:v>45271</c:v>
                </c:pt>
                <c:pt idx="206">
                  <c:v>45272</c:v>
                </c:pt>
                <c:pt idx="207">
                  <c:v>45273</c:v>
                </c:pt>
                <c:pt idx="208">
                  <c:v>45274</c:v>
                </c:pt>
                <c:pt idx="209">
                  <c:v>45275</c:v>
                </c:pt>
                <c:pt idx="210">
                  <c:v>45278</c:v>
                </c:pt>
                <c:pt idx="211">
                  <c:v>45279</c:v>
                </c:pt>
                <c:pt idx="212">
                  <c:v>45280</c:v>
                </c:pt>
                <c:pt idx="213">
                  <c:v>45281</c:v>
                </c:pt>
                <c:pt idx="214">
                  <c:v>45282</c:v>
                </c:pt>
                <c:pt idx="215">
                  <c:v>45286</c:v>
                </c:pt>
                <c:pt idx="216">
                  <c:v>45287</c:v>
                </c:pt>
                <c:pt idx="217">
                  <c:v>45288</c:v>
                </c:pt>
                <c:pt idx="218">
                  <c:v>45289</c:v>
                </c:pt>
                <c:pt idx="219">
                  <c:v>45292</c:v>
                </c:pt>
                <c:pt idx="220">
                  <c:v>45293</c:v>
                </c:pt>
                <c:pt idx="221">
                  <c:v>45294</c:v>
                </c:pt>
                <c:pt idx="222">
                  <c:v>45295</c:v>
                </c:pt>
                <c:pt idx="223">
                  <c:v>45296</c:v>
                </c:pt>
                <c:pt idx="224">
                  <c:v>45299</c:v>
                </c:pt>
                <c:pt idx="225">
                  <c:v>45300</c:v>
                </c:pt>
                <c:pt idx="226">
                  <c:v>45301</c:v>
                </c:pt>
                <c:pt idx="227">
                  <c:v>45302</c:v>
                </c:pt>
                <c:pt idx="228">
                  <c:v>45303</c:v>
                </c:pt>
                <c:pt idx="229">
                  <c:v>45306</c:v>
                </c:pt>
                <c:pt idx="230">
                  <c:v>45307</c:v>
                </c:pt>
                <c:pt idx="231">
                  <c:v>45308</c:v>
                </c:pt>
                <c:pt idx="232">
                  <c:v>45309</c:v>
                </c:pt>
                <c:pt idx="233">
                  <c:v>45310</c:v>
                </c:pt>
                <c:pt idx="234">
                  <c:v>45313</c:v>
                </c:pt>
                <c:pt idx="235">
                  <c:v>45314</c:v>
                </c:pt>
                <c:pt idx="236">
                  <c:v>45315</c:v>
                </c:pt>
                <c:pt idx="237">
                  <c:v>45316</c:v>
                </c:pt>
                <c:pt idx="238">
                  <c:v>45320</c:v>
                </c:pt>
                <c:pt idx="239">
                  <c:v>45321</c:v>
                </c:pt>
                <c:pt idx="240">
                  <c:v>45322</c:v>
                </c:pt>
                <c:pt idx="241">
                  <c:v>45323</c:v>
                </c:pt>
                <c:pt idx="242">
                  <c:v>45324</c:v>
                </c:pt>
                <c:pt idx="243">
                  <c:v>45327</c:v>
                </c:pt>
                <c:pt idx="244">
                  <c:v>45328</c:v>
                </c:pt>
                <c:pt idx="245">
                  <c:v>45329</c:v>
                </c:pt>
                <c:pt idx="246">
                  <c:v>45330</c:v>
                </c:pt>
              </c:numCache>
            </c:numRef>
          </c:cat>
          <c:val>
            <c:numRef>
              <c:f>Share!$B$2:$B$248</c:f>
              <c:numCache>
                <c:formatCode>0.00</c:formatCode>
                <c:ptCount val="247"/>
                <c:pt idx="0">
                  <c:v>1234.2353519999999</c:v>
                </c:pt>
                <c:pt idx="1">
                  <c:v>1339.929932</c:v>
                </c:pt>
                <c:pt idx="2">
                  <c:v>1326.8492429999999</c:v>
                </c:pt>
                <c:pt idx="3">
                  <c:v>1304.531982</c:v>
                </c:pt>
                <c:pt idx="4">
                  <c:v>1318.6611330000001</c:v>
                </c:pt>
                <c:pt idx="5">
                  <c:v>1345.4716800000001</c:v>
                </c:pt>
                <c:pt idx="6">
                  <c:v>1361.098755</c:v>
                </c:pt>
                <c:pt idx="7">
                  <c:v>1358.652466</c:v>
                </c:pt>
                <c:pt idx="8">
                  <c:v>1341.8770750000001</c:v>
                </c:pt>
                <c:pt idx="9">
                  <c:v>1336.1354980000001</c:v>
                </c:pt>
                <c:pt idx="10">
                  <c:v>1341.8770750000001</c:v>
                </c:pt>
                <c:pt idx="11">
                  <c:v>1326.25</c:v>
                </c:pt>
                <c:pt idx="12">
                  <c:v>1303.6333010000001</c:v>
                </c:pt>
                <c:pt idx="13">
                  <c:v>1286.957764</c:v>
                </c:pt>
                <c:pt idx="14">
                  <c:v>1276.2735600000001</c:v>
                </c:pt>
                <c:pt idx="15">
                  <c:v>1289.6038820000001</c:v>
                </c:pt>
                <c:pt idx="16">
                  <c:v>1283.0634769999999</c:v>
                </c:pt>
                <c:pt idx="17">
                  <c:v>1302.9842530000001</c:v>
                </c:pt>
                <c:pt idx="18">
                  <c:v>1323.4542240000001</c:v>
                </c:pt>
                <c:pt idx="19">
                  <c:v>1340.5789789999999</c:v>
                </c:pt>
                <c:pt idx="20">
                  <c:v>1333.040039</c:v>
                </c:pt>
                <c:pt idx="21">
                  <c:v>1339.03125</c:v>
                </c:pt>
                <c:pt idx="22">
                  <c:v>1322.1560059999999</c:v>
                </c:pt>
                <c:pt idx="23">
                  <c:v>1335.8359379999999</c:v>
                </c:pt>
                <c:pt idx="24">
                  <c:v>1319.310303</c:v>
                </c:pt>
                <c:pt idx="25">
                  <c:v>1334.388062</c:v>
                </c:pt>
                <c:pt idx="26">
                  <c:v>1354.208862</c:v>
                </c:pt>
                <c:pt idx="27">
                  <c:v>1342.4760739999999</c:v>
                </c:pt>
                <c:pt idx="28">
                  <c:v>1319.6098629999999</c:v>
                </c:pt>
                <c:pt idx="29">
                  <c:v>1327.548096</c:v>
                </c:pt>
                <c:pt idx="30">
                  <c:v>1343.1751710000001</c:v>
                </c:pt>
                <c:pt idx="31">
                  <c:v>1308.1267089999999</c:v>
                </c:pt>
                <c:pt idx="32">
                  <c:v>1326.499634</c:v>
                </c:pt>
                <c:pt idx="33">
                  <c:v>1289.2545170000001</c:v>
                </c:pt>
                <c:pt idx="34">
                  <c:v>1333.888794</c:v>
                </c:pt>
                <c:pt idx="35">
                  <c:v>1372.9313959999999</c:v>
                </c:pt>
                <c:pt idx="36">
                  <c:v>1355.4072269999999</c:v>
                </c:pt>
                <c:pt idx="37">
                  <c:v>1362.7963870000001</c:v>
                </c:pt>
                <c:pt idx="38">
                  <c:v>1365.2426760000001</c:v>
                </c:pt>
                <c:pt idx="39">
                  <c:v>1356.7052000000001</c:v>
                </c:pt>
                <c:pt idx="40">
                  <c:v>1352.161987</c:v>
                </c:pt>
                <c:pt idx="41">
                  <c:v>1361.2485349999999</c:v>
                </c:pt>
                <c:pt idx="42">
                  <c:v>1359.8007809999999</c:v>
                </c:pt>
                <c:pt idx="43">
                  <c:v>1361.2985839999999</c:v>
                </c:pt>
                <c:pt idx="44">
                  <c:v>1359.1016850000001</c:v>
                </c:pt>
                <c:pt idx="45">
                  <c:v>1357.404297</c:v>
                </c:pt>
                <c:pt idx="46">
                  <c:v>1391.6538089999999</c:v>
                </c:pt>
                <c:pt idx="47">
                  <c:v>1381.319092</c:v>
                </c:pt>
                <c:pt idx="48">
                  <c:v>1381.9681399999999</c:v>
                </c:pt>
                <c:pt idx="49">
                  <c:v>1379.272095</c:v>
                </c:pt>
                <c:pt idx="50">
                  <c:v>1371.4835210000001</c:v>
                </c:pt>
                <c:pt idx="51">
                  <c:v>1380.27063</c:v>
                </c:pt>
                <c:pt idx="52">
                  <c:v>1365.741943</c:v>
                </c:pt>
                <c:pt idx="53">
                  <c:v>1404.4350589999999</c:v>
                </c:pt>
                <c:pt idx="54">
                  <c:v>1388.1091309999999</c:v>
                </c:pt>
                <c:pt idx="55">
                  <c:v>1402.8873289999999</c:v>
                </c:pt>
                <c:pt idx="56">
                  <c:v>1414.719971</c:v>
                </c:pt>
                <c:pt idx="57">
                  <c:v>1419.413086</c:v>
                </c:pt>
                <c:pt idx="58">
                  <c:v>1430.8461910000001</c:v>
                </c:pt>
                <c:pt idx="59">
                  <c:v>1438.535034</c:v>
                </c:pt>
                <c:pt idx="60">
                  <c:v>1469.2398679999999</c:v>
                </c:pt>
                <c:pt idx="61">
                  <c:v>1483.9681399999999</c:v>
                </c:pt>
                <c:pt idx="62">
                  <c:v>1509.0812989999999</c:v>
                </c:pt>
                <c:pt idx="63">
                  <c:v>1497.997437</c:v>
                </c:pt>
                <c:pt idx="64">
                  <c:v>1503.3397219999999</c:v>
                </c:pt>
                <c:pt idx="65">
                  <c:v>1488.511475</c:v>
                </c:pt>
                <c:pt idx="66">
                  <c:v>1490.9079589999999</c:v>
                </c:pt>
                <c:pt idx="67">
                  <c:v>1494.053345</c:v>
                </c:pt>
                <c:pt idx="68">
                  <c:v>1501.442505</c:v>
                </c:pt>
                <c:pt idx="69">
                  <c:v>1496.3000489999999</c:v>
                </c:pt>
                <c:pt idx="70">
                  <c:v>1515.25</c:v>
                </c:pt>
                <c:pt idx="71">
                  <c:v>1530.1999510000001</c:v>
                </c:pt>
                <c:pt idx="72">
                  <c:v>1537.900024</c:v>
                </c:pt>
                <c:pt idx="73">
                  <c:v>1558.349976</c:v>
                </c:pt>
                <c:pt idx="74">
                  <c:v>1560.4499510000001</c:v>
                </c:pt>
                <c:pt idx="75">
                  <c:v>1562.400024</c:v>
                </c:pt>
                <c:pt idx="76">
                  <c:v>1597.3000489999999</c:v>
                </c:pt>
                <c:pt idx="77">
                  <c:v>1599.0500489999999</c:v>
                </c:pt>
                <c:pt idx="78">
                  <c:v>1602.650024</c:v>
                </c:pt>
                <c:pt idx="79">
                  <c:v>1602.849976</c:v>
                </c:pt>
                <c:pt idx="80">
                  <c:v>1588.599976</c:v>
                </c:pt>
                <c:pt idx="81">
                  <c:v>1598.400024</c:v>
                </c:pt>
                <c:pt idx="82">
                  <c:v>1595.349976</c:v>
                </c:pt>
                <c:pt idx="83">
                  <c:v>1685.650024</c:v>
                </c:pt>
                <c:pt idx="84">
                  <c:v>1711.1999510000001</c:v>
                </c:pt>
                <c:pt idx="85">
                  <c:v>1685.0500489999999</c:v>
                </c:pt>
                <c:pt idx="86">
                  <c:v>1714.25</c:v>
                </c:pt>
                <c:pt idx="87">
                  <c:v>1708.4499510000001</c:v>
                </c:pt>
                <c:pt idx="88">
                  <c:v>1719.4499510000001</c:v>
                </c:pt>
                <c:pt idx="89">
                  <c:v>1700.8000489999999</c:v>
                </c:pt>
                <c:pt idx="90">
                  <c:v>1710.6999510000001</c:v>
                </c:pt>
                <c:pt idx="91">
                  <c:v>1724.9499510000001</c:v>
                </c:pt>
                <c:pt idx="92">
                  <c:v>1753.650024</c:v>
                </c:pt>
                <c:pt idx="93">
                  <c:v>1742.849976</c:v>
                </c:pt>
                <c:pt idx="94">
                  <c:v>1742.849976</c:v>
                </c:pt>
                <c:pt idx="95">
                  <c:v>1764.150024</c:v>
                </c:pt>
                <c:pt idx="96">
                  <c:v>1751.5500489999999</c:v>
                </c:pt>
                <c:pt idx="97">
                  <c:v>1736.349976</c:v>
                </c:pt>
                <c:pt idx="98">
                  <c:v>1731.6999510000001</c:v>
                </c:pt>
                <c:pt idx="99">
                  <c:v>1754.3000489999999</c:v>
                </c:pt>
                <c:pt idx="100">
                  <c:v>1702.849976</c:v>
                </c:pt>
                <c:pt idx="101">
                  <c:v>1676.650024</c:v>
                </c:pt>
                <c:pt idx="102">
                  <c:v>1693.0500489999999</c:v>
                </c:pt>
                <c:pt idx="103">
                  <c:v>1687.9499510000001</c:v>
                </c:pt>
                <c:pt idx="104">
                  <c:v>1666</c:v>
                </c:pt>
                <c:pt idx="105">
                  <c:v>1687.650024</c:v>
                </c:pt>
                <c:pt idx="106">
                  <c:v>1694.3000489999999</c:v>
                </c:pt>
                <c:pt idx="107">
                  <c:v>1690.3000489999999</c:v>
                </c:pt>
                <c:pt idx="108">
                  <c:v>1716.4499510000001</c:v>
                </c:pt>
                <c:pt idx="109">
                  <c:v>1714.75</c:v>
                </c:pt>
                <c:pt idx="110">
                  <c:v>1713.900024</c:v>
                </c:pt>
                <c:pt idx="111">
                  <c:v>1709.1999510000001</c:v>
                </c:pt>
                <c:pt idx="112">
                  <c:v>1709.4499510000001</c:v>
                </c:pt>
                <c:pt idx="113">
                  <c:v>1706.599976</c:v>
                </c:pt>
                <c:pt idx="114">
                  <c:v>1709.0500489999999</c:v>
                </c:pt>
                <c:pt idx="115">
                  <c:v>1730.650024</c:v>
                </c:pt>
                <c:pt idx="116">
                  <c:v>1757.099976</c:v>
                </c:pt>
                <c:pt idx="117">
                  <c:v>1707.599976</c:v>
                </c:pt>
                <c:pt idx="118">
                  <c:v>1690.900024</c:v>
                </c:pt>
                <c:pt idx="119">
                  <c:v>1687.4499510000001</c:v>
                </c:pt>
                <c:pt idx="120">
                  <c:v>1700.9499510000001</c:v>
                </c:pt>
                <c:pt idx="121">
                  <c:v>1689.8000489999999</c:v>
                </c:pt>
                <c:pt idx="122">
                  <c:v>1713.6999510000001</c:v>
                </c:pt>
                <c:pt idx="123">
                  <c:v>1787.900024</c:v>
                </c:pt>
                <c:pt idx="124">
                  <c:v>1895.4499510000001</c:v>
                </c:pt>
                <c:pt idx="125">
                  <c:v>1885.8000489999999</c:v>
                </c:pt>
                <c:pt idx="126">
                  <c:v>1929.599976</c:v>
                </c:pt>
                <c:pt idx="127">
                  <c:v>1956.5500489999999</c:v>
                </c:pt>
                <c:pt idx="128">
                  <c:v>1974.8000489999999</c:v>
                </c:pt>
                <c:pt idx="129">
                  <c:v>1974</c:v>
                </c:pt>
                <c:pt idx="130">
                  <c:v>1999.9499510000001</c:v>
                </c:pt>
                <c:pt idx="131">
                  <c:v>2027.849976</c:v>
                </c:pt>
                <c:pt idx="132">
                  <c:v>2050.9499510000001</c:v>
                </c:pt>
                <c:pt idx="133">
                  <c:v>2069.0500489999999</c:v>
                </c:pt>
                <c:pt idx="134">
                  <c:v>2014</c:v>
                </c:pt>
                <c:pt idx="135">
                  <c:v>2005.75</c:v>
                </c:pt>
                <c:pt idx="136">
                  <c:v>2049.3000489999999</c:v>
                </c:pt>
                <c:pt idx="137">
                  <c:v>2062.5500489999999</c:v>
                </c:pt>
                <c:pt idx="138">
                  <c:v>2048.6000979999999</c:v>
                </c:pt>
                <c:pt idx="139">
                  <c:v>2063.1000979999999</c:v>
                </c:pt>
                <c:pt idx="140">
                  <c:v>2031.400024</c:v>
                </c:pt>
                <c:pt idx="141">
                  <c:v>2063.6999510000001</c:v>
                </c:pt>
                <c:pt idx="142">
                  <c:v>2067.5</c:v>
                </c:pt>
                <c:pt idx="143">
                  <c:v>2087.75</c:v>
                </c:pt>
                <c:pt idx="144">
                  <c:v>2086.5500489999999</c:v>
                </c:pt>
                <c:pt idx="145">
                  <c:v>2085.75</c:v>
                </c:pt>
                <c:pt idx="146">
                  <c:v>2057.3999020000001</c:v>
                </c:pt>
                <c:pt idx="147">
                  <c:v>2065.3999020000001</c:v>
                </c:pt>
                <c:pt idx="148">
                  <c:v>2058.5</c:v>
                </c:pt>
                <c:pt idx="149">
                  <c:v>2070.25</c:v>
                </c:pt>
                <c:pt idx="150">
                  <c:v>2055.3500979999999</c:v>
                </c:pt>
                <c:pt idx="151">
                  <c:v>2061.6000979999999</c:v>
                </c:pt>
                <c:pt idx="152">
                  <c:v>2058.1999510000001</c:v>
                </c:pt>
                <c:pt idx="153">
                  <c:v>2065.8999020000001</c:v>
                </c:pt>
                <c:pt idx="154">
                  <c:v>2157.0500489999999</c:v>
                </c:pt>
                <c:pt idx="155">
                  <c:v>2150.9499510000001</c:v>
                </c:pt>
                <c:pt idx="156">
                  <c:v>2113.8500979999999</c:v>
                </c:pt>
                <c:pt idx="157">
                  <c:v>2064.5500489999999</c:v>
                </c:pt>
                <c:pt idx="158">
                  <c:v>2080.1499020000001</c:v>
                </c:pt>
                <c:pt idx="159">
                  <c:v>2059.1000979999999</c:v>
                </c:pt>
                <c:pt idx="160">
                  <c:v>2022.3000489999999</c:v>
                </c:pt>
                <c:pt idx="161">
                  <c:v>2047.599976</c:v>
                </c:pt>
                <c:pt idx="162">
                  <c:v>2072.1000979999999</c:v>
                </c:pt>
                <c:pt idx="163">
                  <c:v>2079.0500489999999</c:v>
                </c:pt>
                <c:pt idx="164">
                  <c:v>2050.8000489999999</c:v>
                </c:pt>
                <c:pt idx="165">
                  <c:v>2101.3000489999999</c:v>
                </c:pt>
                <c:pt idx="166">
                  <c:v>2077.1999510000001</c:v>
                </c:pt>
                <c:pt idx="167">
                  <c:v>2084.8000489999999</c:v>
                </c:pt>
                <c:pt idx="168">
                  <c:v>2107.6499020000001</c:v>
                </c:pt>
                <c:pt idx="169">
                  <c:v>2079</c:v>
                </c:pt>
                <c:pt idx="170">
                  <c:v>2048.9499510000001</c:v>
                </c:pt>
                <c:pt idx="171">
                  <c:v>2060.6000979999999</c:v>
                </c:pt>
                <c:pt idx="172">
                  <c:v>2036.150024</c:v>
                </c:pt>
                <c:pt idx="173">
                  <c:v>1991.9499510000001</c:v>
                </c:pt>
                <c:pt idx="174">
                  <c:v>1993.25</c:v>
                </c:pt>
                <c:pt idx="175">
                  <c:v>2031.099976</c:v>
                </c:pt>
                <c:pt idx="176">
                  <c:v>2122.1000979999999</c:v>
                </c:pt>
                <c:pt idx="177">
                  <c:v>2119.75</c:v>
                </c:pt>
                <c:pt idx="178">
                  <c:v>2154.6999510000001</c:v>
                </c:pt>
                <c:pt idx="179">
                  <c:v>2197.6499020000001</c:v>
                </c:pt>
                <c:pt idx="180">
                  <c:v>2189.8500979999999</c:v>
                </c:pt>
                <c:pt idx="181">
                  <c:v>2196.5</c:v>
                </c:pt>
                <c:pt idx="182">
                  <c:v>2233.1999510000001</c:v>
                </c:pt>
                <c:pt idx="183">
                  <c:v>2424</c:v>
                </c:pt>
                <c:pt idx="184">
                  <c:v>2452.8500979999999</c:v>
                </c:pt>
                <c:pt idx="185">
                  <c:v>2478.0500489999999</c:v>
                </c:pt>
                <c:pt idx="186">
                  <c:v>2489.3500979999999</c:v>
                </c:pt>
                <c:pt idx="187">
                  <c:v>2559.0500489999999</c:v>
                </c:pt>
                <c:pt idx="188">
                  <c:v>2553.1499020000001</c:v>
                </c:pt>
                <c:pt idx="189">
                  <c:v>2544.6999510000001</c:v>
                </c:pt>
                <c:pt idx="190">
                  <c:v>2576.3999020000001</c:v>
                </c:pt>
                <c:pt idx="191">
                  <c:v>2622.75</c:v>
                </c:pt>
                <c:pt idx="192">
                  <c:v>2613.75</c:v>
                </c:pt>
                <c:pt idx="193">
                  <c:v>2627.1499020000001</c:v>
                </c:pt>
                <c:pt idx="194">
                  <c:v>2655.0500489999999</c:v>
                </c:pt>
                <c:pt idx="195">
                  <c:v>2649.6999510000001</c:v>
                </c:pt>
                <c:pt idx="196">
                  <c:v>2671.75</c:v>
                </c:pt>
                <c:pt idx="197">
                  <c:v>2676.3999020000001</c:v>
                </c:pt>
                <c:pt idx="198">
                  <c:v>2787</c:v>
                </c:pt>
                <c:pt idx="199">
                  <c:v>2807.6999510000001</c:v>
                </c:pt>
                <c:pt idx="200">
                  <c:v>2816.8500979999999</c:v>
                </c:pt>
                <c:pt idx="201">
                  <c:v>2874.75</c:v>
                </c:pt>
                <c:pt idx="202">
                  <c:v>2867.8500979999999</c:v>
                </c:pt>
                <c:pt idx="203">
                  <c:v>2845.1999510000001</c:v>
                </c:pt>
                <c:pt idx="204">
                  <c:v>2841.3000489999999</c:v>
                </c:pt>
                <c:pt idx="205">
                  <c:v>2881.3999020000001</c:v>
                </c:pt>
                <c:pt idx="206">
                  <c:v>2883.5500489999999</c:v>
                </c:pt>
                <c:pt idx="207">
                  <c:v>2963.4499510000001</c:v>
                </c:pt>
                <c:pt idx="208">
                  <c:v>2984.75</c:v>
                </c:pt>
                <c:pt idx="209">
                  <c:v>2989.75</c:v>
                </c:pt>
                <c:pt idx="210">
                  <c:v>2971.4499510000001</c:v>
                </c:pt>
                <c:pt idx="211">
                  <c:v>3000.8000489999999</c:v>
                </c:pt>
                <c:pt idx="212">
                  <c:v>2948.9499510000001</c:v>
                </c:pt>
                <c:pt idx="213">
                  <c:v>2955.1999510000001</c:v>
                </c:pt>
                <c:pt idx="214">
                  <c:v>2965.5</c:v>
                </c:pt>
                <c:pt idx="215">
                  <c:v>2970</c:v>
                </c:pt>
                <c:pt idx="216">
                  <c:v>3010.75</c:v>
                </c:pt>
                <c:pt idx="217">
                  <c:v>3026</c:v>
                </c:pt>
                <c:pt idx="218">
                  <c:v>3054.9499510000001</c:v>
                </c:pt>
                <c:pt idx="219">
                  <c:v>3002.1000979999999</c:v>
                </c:pt>
                <c:pt idx="220">
                  <c:v>2995.1999510000001</c:v>
                </c:pt>
                <c:pt idx="221">
                  <c:v>3058.3500979999999</c:v>
                </c:pt>
                <c:pt idx="222">
                  <c:v>3067.8500979999999</c:v>
                </c:pt>
                <c:pt idx="223">
                  <c:v>3065.5500489999999</c:v>
                </c:pt>
                <c:pt idx="224">
                  <c:v>3044.5500489999999</c:v>
                </c:pt>
                <c:pt idx="225">
                  <c:v>3115.4499510000001</c:v>
                </c:pt>
                <c:pt idx="226">
                  <c:v>3173.6000979999999</c:v>
                </c:pt>
                <c:pt idx="227">
                  <c:v>3175.8000489999999</c:v>
                </c:pt>
                <c:pt idx="228">
                  <c:v>3212.1499020000001</c:v>
                </c:pt>
                <c:pt idx="229">
                  <c:v>3193.3000489999999</c:v>
                </c:pt>
                <c:pt idx="230">
                  <c:v>3166.1000979999999</c:v>
                </c:pt>
                <c:pt idx="231">
                  <c:v>3147.8500979999999</c:v>
                </c:pt>
                <c:pt idx="232">
                  <c:v>3151.75</c:v>
                </c:pt>
                <c:pt idx="233">
                  <c:v>3210.0500489999999</c:v>
                </c:pt>
                <c:pt idx="234">
                  <c:v>3210.0500489999999</c:v>
                </c:pt>
                <c:pt idx="235">
                  <c:v>3164.1499020000001</c:v>
                </c:pt>
                <c:pt idx="236">
                  <c:v>3222.75</c:v>
                </c:pt>
                <c:pt idx="237">
                  <c:v>3231.8000489999999</c:v>
                </c:pt>
                <c:pt idx="238">
                  <c:v>3246.3999020000001</c:v>
                </c:pt>
                <c:pt idx="239">
                  <c:v>3054.9499510000001</c:v>
                </c:pt>
                <c:pt idx="240">
                  <c:v>3086.9499510000001</c:v>
                </c:pt>
                <c:pt idx="241">
                  <c:v>3102.8000489999999</c:v>
                </c:pt>
                <c:pt idx="242">
                  <c:v>3126.0500489999999</c:v>
                </c:pt>
                <c:pt idx="243">
                  <c:v>3027.1499020000001</c:v>
                </c:pt>
                <c:pt idx="244">
                  <c:v>3035</c:v>
                </c:pt>
                <c:pt idx="245">
                  <c:v>3607.5</c:v>
                </c:pt>
                <c:pt idx="246">
                  <c:v>3841.9499510000001</c:v>
                </c:pt>
              </c:numCache>
            </c:numRef>
          </c:val>
          <c:smooth val="0"/>
          <c:extLst>
            <c:ext xmlns:c16="http://schemas.microsoft.com/office/drawing/2014/chart" uri="{C3380CC4-5D6E-409C-BE32-E72D297353CC}">
              <c16:uniqueId val="{00000000-AF3D-4D2B-923C-616F3791A251}"/>
            </c:ext>
          </c:extLst>
        </c:ser>
        <c:dLbls>
          <c:showLegendKey val="0"/>
          <c:showVal val="0"/>
          <c:showCatName val="0"/>
          <c:showSerName val="0"/>
          <c:showPercent val="0"/>
          <c:showBubbleSize val="0"/>
        </c:dLbls>
        <c:smooth val="0"/>
        <c:axId val="391707439"/>
        <c:axId val="391705999"/>
      </c:lineChart>
      <c:dateAx>
        <c:axId val="39170743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705999"/>
        <c:crosses val="autoZero"/>
        <c:auto val="1"/>
        <c:lblOffset val="100"/>
        <c:baseTimeUnit val="days"/>
      </c:dateAx>
      <c:valAx>
        <c:axId val="391705999"/>
        <c:scaling>
          <c:orientation val="minMax"/>
          <c:max val="4000"/>
          <c:min val="110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7074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Share!$C$1</c:f>
              <c:strCache>
                <c:ptCount val="1"/>
                <c:pt idx="0">
                  <c:v>Volume</c:v>
                </c:pt>
              </c:strCache>
            </c:strRef>
          </c:tx>
          <c:spPr>
            <a:solidFill>
              <a:schemeClr val="bg1">
                <a:lumMod val="65000"/>
              </a:schemeClr>
            </a:solidFill>
            <a:ln>
              <a:noFill/>
            </a:ln>
            <a:effectLst/>
          </c:spPr>
          <c:cat>
            <c:numRef>
              <c:f>Share!$A$2:$A$248</c:f>
              <c:numCache>
                <c:formatCode>m/d/yyyy</c:formatCode>
                <c:ptCount val="247"/>
                <c:pt idx="0">
                  <c:v>44965</c:v>
                </c:pt>
                <c:pt idx="1">
                  <c:v>44966</c:v>
                </c:pt>
                <c:pt idx="2">
                  <c:v>44967</c:v>
                </c:pt>
                <c:pt idx="3">
                  <c:v>44970</c:v>
                </c:pt>
                <c:pt idx="4">
                  <c:v>44971</c:v>
                </c:pt>
                <c:pt idx="5">
                  <c:v>44972</c:v>
                </c:pt>
                <c:pt idx="6">
                  <c:v>44973</c:v>
                </c:pt>
                <c:pt idx="7">
                  <c:v>44974</c:v>
                </c:pt>
                <c:pt idx="8">
                  <c:v>44977</c:v>
                </c:pt>
                <c:pt idx="9">
                  <c:v>44978</c:v>
                </c:pt>
                <c:pt idx="10">
                  <c:v>44979</c:v>
                </c:pt>
                <c:pt idx="11">
                  <c:v>44980</c:v>
                </c:pt>
                <c:pt idx="12">
                  <c:v>44981</c:v>
                </c:pt>
                <c:pt idx="13">
                  <c:v>44984</c:v>
                </c:pt>
                <c:pt idx="14">
                  <c:v>44985</c:v>
                </c:pt>
                <c:pt idx="15">
                  <c:v>44986</c:v>
                </c:pt>
                <c:pt idx="16">
                  <c:v>44987</c:v>
                </c:pt>
                <c:pt idx="17">
                  <c:v>44988</c:v>
                </c:pt>
                <c:pt idx="18">
                  <c:v>44991</c:v>
                </c:pt>
                <c:pt idx="19">
                  <c:v>44993</c:v>
                </c:pt>
                <c:pt idx="20">
                  <c:v>44994</c:v>
                </c:pt>
                <c:pt idx="21">
                  <c:v>44995</c:v>
                </c:pt>
                <c:pt idx="22">
                  <c:v>44998</c:v>
                </c:pt>
                <c:pt idx="23">
                  <c:v>44999</c:v>
                </c:pt>
                <c:pt idx="24">
                  <c:v>45000</c:v>
                </c:pt>
                <c:pt idx="25">
                  <c:v>45001</c:v>
                </c:pt>
                <c:pt idx="26">
                  <c:v>45002</c:v>
                </c:pt>
                <c:pt idx="27">
                  <c:v>45005</c:v>
                </c:pt>
                <c:pt idx="28">
                  <c:v>45006</c:v>
                </c:pt>
                <c:pt idx="29">
                  <c:v>45007</c:v>
                </c:pt>
                <c:pt idx="30">
                  <c:v>45008</c:v>
                </c:pt>
                <c:pt idx="31">
                  <c:v>45009</c:v>
                </c:pt>
                <c:pt idx="32">
                  <c:v>45012</c:v>
                </c:pt>
                <c:pt idx="33">
                  <c:v>45013</c:v>
                </c:pt>
                <c:pt idx="34">
                  <c:v>45014</c:v>
                </c:pt>
                <c:pt idx="35">
                  <c:v>45016</c:v>
                </c:pt>
                <c:pt idx="36">
                  <c:v>45019</c:v>
                </c:pt>
                <c:pt idx="37">
                  <c:v>45021</c:v>
                </c:pt>
                <c:pt idx="38">
                  <c:v>45022</c:v>
                </c:pt>
                <c:pt idx="39">
                  <c:v>45026</c:v>
                </c:pt>
                <c:pt idx="40">
                  <c:v>45027</c:v>
                </c:pt>
                <c:pt idx="41">
                  <c:v>45028</c:v>
                </c:pt>
                <c:pt idx="42">
                  <c:v>45029</c:v>
                </c:pt>
                <c:pt idx="43">
                  <c:v>45033</c:v>
                </c:pt>
                <c:pt idx="44">
                  <c:v>45034</c:v>
                </c:pt>
                <c:pt idx="45">
                  <c:v>45035</c:v>
                </c:pt>
                <c:pt idx="46">
                  <c:v>45036</c:v>
                </c:pt>
                <c:pt idx="47">
                  <c:v>45037</c:v>
                </c:pt>
                <c:pt idx="48">
                  <c:v>45040</c:v>
                </c:pt>
                <c:pt idx="49">
                  <c:v>45041</c:v>
                </c:pt>
                <c:pt idx="50">
                  <c:v>45042</c:v>
                </c:pt>
                <c:pt idx="51">
                  <c:v>45043</c:v>
                </c:pt>
                <c:pt idx="52">
                  <c:v>45044</c:v>
                </c:pt>
                <c:pt idx="53">
                  <c:v>45048</c:v>
                </c:pt>
                <c:pt idx="54">
                  <c:v>45049</c:v>
                </c:pt>
                <c:pt idx="55">
                  <c:v>45050</c:v>
                </c:pt>
                <c:pt idx="56">
                  <c:v>45051</c:v>
                </c:pt>
                <c:pt idx="57">
                  <c:v>45054</c:v>
                </c:pt>
                <c:pt idx="58">
                  <c:v>45055</c:v>
                </c:pt>
                <c:pt idx="59">
                  <c:v>45056</c:v>
                </c:pt>
                <c:pt idx="60">
                  <c:v>45057</c:v>
                </c:pt>
                <c:pt idx="61">
                  <c:v>45058</c:v>
                </c:pt>
                <c:pt idx="62">
                  <c:v>45061</c:v>
                </c:pt>
                <c:pt idx="63">
                  <c:v>45062</c:v>
                </c:pt>
                <c:pt idx="64">
                  <c:v>45063</c:v>
                </c:pt>
                <c:pt idx="65">
                  <c:v>45064</c:v>
                </c:pt>
                <c:pt idx="66">
                  <c:v>45065</c:v>
                </c:pt>
                <c:pt idx="67">
                  <c:v>45068</c:v>
                </c:pt>
                <c:pt idx="68">
                  <c:v>45069</c:v>
                </c:pt>
                <c:pt idx="69">
                  <c:v>45070</c:v>
                </c:pt>
                <c:pt idx="70">
                  <c:v>45071</c:v>
                </c:pt>
                <c:pt idx="71">
                  <c:v>45072</c:v>
                </c:pt>
                <c:pt idx="72">
                  <c:v>45075</c:v>
                </c:pt>
                <c:pt idx="73">
                  <c:v>45076</c:v>
                </c:pt>
                <c:pt idx="74">
                  <c:v>45077</c:v>
                </c:pt>
                <c:pt idx="75">
                  <c:v>45078</c:v>
                </c:pt>
                <c:pt idx="76">
                  <c:v>45079</c:v>
                </c:pt>
                <c:pt idx="77">
                  <c:v>45082</c:v>
                </c:pt>
                <c:pt idx="78">
                  <c:v>45083</c:v>
                </c:pt>
                <c:pt idx="79">
                  <c:v>45084</c:v>
                </c:pt>
                <c:pt idx="80">
                  <c:v>45085</c:v>
                </c:pt>
                <c:pt idx="81">
                  <c:v>45086</c:v>
                </c:pt>
                <c:pt idx="82">
                  <c:v>45089</c:v>
                </c:pt>
                <c:pt idx="83">
                  <c:v>45090</c:v>
                </c:pt>
                <c:pt idx="84">
                  <c:v>45091</c:v>
                </c:pt>
                <c:pt idx="85">
                  <c:v>45092</c:v>
                </c:pt>
                <c:pt idx="86">
                  <c:v>45093</c:v>
                </c:pt>
                <c:pt idx="87">
                  <c:v>45096</c:v>
                </c:pt>
                <c:pt idx="88">
                  <c:v>45097</c:v>
                </c:pt>
                <c:pt idx="89">
                  <c:v>45098</c:v>
                </c:pt>
                <c:pt idx="90">
                  <c:v>45099</c:v>
                </c:pt>
                <c:pt idx="91">
                  <c:v>45100</c:v>
                </c:pt>
                <c:pt idx="92">
                  <c:v>45103</c:v>
                </c:pt>
                <c:pt idx="93">
                  <c:v>45104</c:v>
                </c:pt>
                <c:pt idx="94">
                  <c:v>45105</c:v>
                </c:pt>
                <c:pt idx="95">
                  <c:v>45107</c:v>
                </c:pt>
                <c:pt idx="96">
                  <c:v>45110</c:v>
                </c:pt>
                <c:pt idx="97">
                  <c:v>45111</c:v>
                </c:pt>
                <c:pt idx="98">
                  <c:v>45112</c:v>
                </c:pt>
                <c:pt idx="99">
                  <c:v>45113</c:v>
                </c:pt>
                <c:pt idx="100">
                  <c:v>45114</c:v>
                </c:pt>
                <c:pt idx="101">
                  <c:v>45117</c:v>
                </c:pt>
                <c:pt idx="102">
                  <c:v>45118</c:v>
                </c:pt>
                <c:pt idx="103">
                  <c:v>45119</c:v>
                </c:pt>
                <c:pt idx="104">
                  <c:v>45120</c:v>
                </c:pt>
                <c:pt idx="105">
                  <c:v>45121</c:v>
                </c:pt>
                <c:pt idx="106">
                  <c:v>45124</c:v>
                </c:pt>
                <c:pt idx="107">
                  <c:v>45125</c:v>
                </c:pt>
                <c:pt idx="108">
                  <c:v>45126</c:v>
                </c:pt>
                <c:pt idx="109">
                  <c:v>45127</c:v>
                </c:pt>
                <c:pt idx="110">
                  <c:v>45128</c:v>
                </c:pt>
                <c:pt idx="111">
                  <c:v>45131</c:v>
                </c:pt>
                <c:pt idx="112">
                  <c:v>45132</c:v>
                </c:pt>
                <c:pt idx="113">
                  <c:v>45133</c:v>
                </c:pt>
                <c:pt idx="114">
                  <c:v>45134</c:v>
                </c:pt>
                <c:pt idx="115">
                  <c:v>45135</c:v>
                </c:pt>
                <c:pt idx="116">
                  <c:v>45138</c:v>
                </c:pt>
                <c:pt idx="117">
                  <c:v>45139</c:v>
                </c:pt>
                <c:pt idx="118">
                  <c:v>45140</c:v>
                </c:pt>
                <c:pt idx="119">
                  <c:v>45141</c:v>
                </c:pt>
                <c:pt idx="120">
                  <c:v>45142</c:v>
                </c:pt>
                <c:pt idx="121">
                  <c:v>45145</c:v>
                </c:pt>
                <c:pt idx="122">
                  <c:v>45146</c:v>
                </c:pt>
                <c:pt idx="123">
                  <c:v>45147</c:v>
                </c:pt>
                <c:pt idx="124">
                  <c:v>45148</c:v>
                </c:pt>
                <c:pt idx="125">
                  <c:v>45149</c:v>
                </c:pt>
                <c:pt idx="126">
                  <c:v>45152</c:v>
                </c:pt>
                <c:pt idx="127">
                  <c:v>45154</c:v>
                </c:pt>
                <c:pt idx="128">
                  <c:v>45155</c:v>
                </c:pt>
                <c:pt idx="129">
                  <c:v>45156</c:v>
                </c:pt>
                <c:pt idx="130">
                  <c:v>45159</c:v>
                </c:pt>
                <c:pt idx="131">
                  <c:v>45160</c:v>
                </c:pt>
                <c:pt idx="132">
                  <c:v>45161</c:v>
                </c:pt>
                <c:pt idx="133">
                  <c:v>45162</c:v>
                </c:pt>
                <c:pt idx="134">
                  <c:v>45163</c:v>
                </c:pt>
                <c:pt idx="135">
                  <c:v>45166</c:v>
                </c:pt>
                <c:pt idx="136">
                  <c:v>45167</c:v>
                </c:pt>
                <c:pt idx="137">
                  <c:v>45168</c:v>
                </c:pt>
                <c:pt idx="138">
                  <c:v>45169</c:v>
                </c:pt>
                <c:pt idx="139">
                  <c:v>45170</c:v>
                </c:pt>
                <c:pt idx="140">
                  <c:v>45173</c:v>
                </c:pt>
                <c:pt idx="141">
                  <c:v>45174</c:v>
                </c:pt>
                <c:pt idx="142">
                  <c:v>45175</c:v>
                </c:pt>
                <c:pt idx="143">
                  <c:v>45176</c:v>
                </c:pt>
                <c:pt idx="144">
                  <c:v>45177</c:v>
                </c:pt>
                <c:pt idx="145">
                  <c:v>45180</c:v>
                </c:pt>
                <c:pt idx="146">
                  <c:v>45181</c:v>
                </c:pt>
                <c:pt idx="147">
                  <c:v>45182</c:v>
                </c:pt>
                <c:pt idx="148">
                  <c:v>45183</c:v>
                </c:pt>
                <c:pt idx="149">
                  <c:v>45184</c:v>
                </c:pt>
                <c:pt idx="150">
                  <c:v>45187</c:v>
                </c:pt>
                <c:pt idx="151">
                  <c:v>45189</c:v>
                </c:pt>
                <c:pt idx="152">
                  <c:v>45190</c:v>
                </c:pt>
                <c:pt idx="153">
                  <c:v>45191</c:v>
                </c:pt>
                <c:pt idx="154">
                  <c:v>45194</c:v>
                </c:pt>
                <c:pt idx="155">
                  <c:v>45195</c:v>
                </c:pt>
                <c:pt idx="156">
                  <c:v>45196</c:v>
                </c:pt>
                <c:pt idx="157">
                  <c:v>45197</c:v>
                </c:pt>
                <c:pt idx="158">
                  <c:v>45198</c:v>
                </c:pt>
                <c:pt idx="159">
                  <c:v>45202</c:v>
                </c:pt>
                <c:pt idx="160">
                  <c:v>45203</c:v>
                </c:pt>
                <c:pt idx="161">
                  <c:v>45204</c:v>
                </c:pt>
                <c:pt idx="162">
                  <c:v>45205</c:v>
                </c:pt>
                <c:pt idx="163">
                  <c:v>45208</c:v>
                </c:pt>
                <c:pt idx="164">
                  <c:v>45209</c:v>
                </c:pt>
                <c:pt idx="165">
                  <c:v>45210</c:v>
                </c:pt>
                <c:pt idx="166">
                  <c:v>45211</c:v>
                </c:pt>
                <c:pt idx="167">
                  <c:v>45212</c:v>
                </c:pt>
                <c:pt idx="168">
                  <c:v>45215</c:v>
                </c:pt>
                <c:pt idx="169">
                  <c:v>45216</c:v>
                </c:pt>
                <c:pt idx="170">
                  <c:v>45217</c:v>
                </c:pt>
                <c:pt idx="171">
                  <c:v>45218</c:v>
                </c:pt>
                <c:pt idx="172">
                  <c:v>45219</c:v>
                </c:pt>
                <c:pt idx="173">
                  <c:v>45222</c:v>
                </c:pt>
                <c:pt idx="174">
                  <c:v>45224</c:v>
                </c:pt>
                <c:pt idx="175">
                  <c:v>45225</c:v>
                </c:pt>
                <c:pt idx="176">
                  <c:v>45226</c:v>
                </c:pt>
                <c:pt idx="177">
                  <c:v>45229</c:v>
                </c:pt>
                <c:pt idx="178">
                  <c:v>45230</c:v>
                </c:pt>
                <c:pt idx="179">
                  <c:v>45231</c:v>
                </c:pt>
                <c:pt idx="180">
                  <c:v>45232</c:v>
                </c:pt>
                <c:pt idx="181">
                  <c:v>45233</c:v>
                </c:pt>
                <c:pt idx="182">
                  <c:v>45236</c:v>
                </c:pt>
                <c:pt idx="183">
                  <c:v>45237</c:v>
                </c:pt>
                <c:pt idx="184">
                  <c:v>45238</c:v>
                </c:pt>
                <c:pt idx="185">
                  <c:v>45239</c:v>
                </c:pt>
                <c:pt idx="186">
                  <c:v>45240</c:v>
                </c:pt>
                <c:pt idx="187">
                  <c:v>45243</c:v>
                </c:pt>
                <c:pt idx="188">
                  <c:v>45245</c:v>
                </c:pt>
                <c:pt idx="189">
                  <c:v>45246</c:v>
                </c:pt>
                <c:pt idx="190">
                  <c:v>45247</c:v>
                </c:pt>
                <c:pt idx="191">
                  <c:v>45250</c:v>
                </c:pt>
                <c:pt idx="192">
                  <c:v>45251</c:v>
                </c:pt>
                <c:pt idx="193">
                  <c:v>45252</c:v>
                </c:pt>
                <c:pt idx="194">
                  <c:v>45253</c:v>
                </c:pt>
                <c:pt idx="195">
                  <c:v>45254</c:v>
                </c:pt>
                <c:pt idx="196">
                  <c:v>45258</c:v>
                </c:pt>
                <c:pt idx="197">
                  <c:v>45259</c:v>
                </c:pt>
                <c:pt idx="198">
                  <c:v>45260</c:v>
                </c:pt>
                <c:pt idx="199">
                  <c:v>45261</c:v>
                </c:pt>
                <c:pt idx="200">
                  <c:v>45264</c:v>
                </c:pt>
                <c:pt idx="201">
                  <c:v>45265</c:v>
                </c:pt>
                <c:pt idx="202">
                  <c:v>45266</c:v>
                </c:pt>
                <c:pt idx="203">
                  <c:v>45267</c:v>
                </c:pt>
                <c:pt idx="204">
                  <c:v>45268</c:v>
                </c:pt>
                <c:pt idx="205">
                  <c:v>45271</c:v>
                </c:pt>
                <c:pt idx="206">
                  <c:v>45272</c:v>
                </c:pt>
                <c:pt idx="207">
                  <c:v>45273</c:v>
                </c:pt>
                <c:pt idx="208">
                  <c:v>45274</c:v>
                </c:pt>
                <c:pt idx="209">
                  <c:v>45275</c:v>
                </c:pt>
                <c:pt idx="210">
                  <c:v>45278</c:v>
                </c:pt>
                <c:pt idx="211">
                  <c:v>45279</c:v>
                </c:pt>
                <c:pt idx="212">
                  <c:v>45280</c:v>
                </c:pt>
                <c:pt idx="213">
                  <c:v>45281</c:v>
                </c:pt>
                <c:pt idx="214">
                  <c:v>45282</c:v>
                </c:pt>
                <c:pt idx="215">
                  <c:v>45286</c:v>
                </c:pt>
                <c:pt idx="216">
                  <c:v>45287</c:v>
                </c:pt>
                <c:pt idx="217">
                  <c:v>45288</c:v>
                </c:pt>
                <c:pt idx="218">
                  <c:v>45289</c:v>
                </c:pt>
                <c:pt idx="219">
                  <c:v>45292</c:v>
                </c:pt>
                <c:pt idx="220">
                  <c:v>45293</c:v>
                </c:pt>
                <c:pt idx="221">
                  <c:v>45294</c:v>
                </c:pt>
                <c:pt idx="222">
                  <c:v>45295</c:v>
                </c:pt>
                <c:pt idx="223">
                  <c:v>45296</c:v>
                </c:pt>
                <c:pt idx="224">
                  <c:v>45299</c:v>
                </c:pt>
                <c:pt idx="225">
                  <c:v>45300</c:v>
                </c:pt>
                <c:pt idx="226">
                  <c:v>45301</c:v>
                </c:pt>
                <c:pt idx="227">
                  <c:v>45302</c:v>
                </c:pt>
                <c:pt idx="228">
                  <c:v>45303</c:v>
                </c:pt>
                <c:pt idx="229">
                  <c:v>45306</c:v>
                </c:pt>
                <c:pt idx="230">
                  <c:v>45307</c:v>
                </c:pt>
                <c:pt idx="231">
                  <c:v>45308</c:v>
                </c:pt>
                <c:pt idx="232">
                  <c:v>45309</c:v>
                </c:pt>
                <c:pt idx="233">
                  <c:v>45310</c:v>
                </c:pt>
                <c:pt idx="234">
                  <c:v>45313</c:v>
                </c:pt>
                <c:pt idx="235">
                  <c:v>45314</c:v>
                </c:pt>
                <c:pt idx="236">
                  <c:v>45315</c:v>
                </c:pt>
                <c:pt idx="237">
                  <c:v>45316</c:v>
                </c:pt>
                <c:pt idx="238">
                  <c:v>45320</c:v>
                </c:pt>
                <c:pt idx="239">
                  <c:v>45321</c:v>
                </c:pt>
                <c:pt idx="240">
                  <c:v>45322</c:v>
                </c:pt>
                <c:pt idx="241">
                  <c:v>45323</c:v>
                </c:pt>
                <c:pt idx="242">
                  <c:v>45324</c:v>
                </c:pt>
                <c:pt idx="243">
                  <c:v>45327</c:v>
                </c:pt>
                <c:pt idx="244">
                  <c:v>45328</c:v>
                </c:pt>
                <c:pt idx="245">
                  <c:v>45329</c:v>
                </c:pt>
                <c:pt idx="246">
                  <c:v>45330</c:v>
                </c:pt>
              </c:numCache>
            </c:numRef>
          </c:cat>
          <c:val>
            <c:numRef>
              <c:f>Share!$C$2:$C$248</c:f>
              <c:numCache>
                <c:formatCode>General</c:formatCode>
                <c:ptCount val="247"/>
                <c:pt idx="0">
                  <c:v>0.33650999999999998</c:v>
                </c:pt>
                <c:pt idx="1">
                  <c:v>4.1037790000000003</c:v>
                </c:pt>
                <c:pt idx="2">
                  <c:v>0.82016100000000003</c:v>
                </c:pt>
                <c:pt idx="3">
                  <c:v>0.33829199999999998</c:v>
                </c:pt>
                <c:pt idx="4">
                  <c:v>0.31660300000000002</c:v>
                </c:pt>
                <c:pt idx="5">
                  <c:v>0.82178099999999998</c:v>
                </c:pt>
                <c:pt idx="6">
                  <c:v>0.58438500000000004</c:v>
                </c:pt>
                <c:pt idx="7">
                  <c:v>0.53567500000000001</c:v>
                </c:pt>
                <c:pt idx="8">
                  <c:v>0.39043</c:v>
                </c:pt>
                <c:pt idx="9">
                  <c:v>0.57541799999999999</c:v>
                </c:pt>
                <c:pt idx="10">
                  <c:v>0.55603599999999997</c:v>
                </c:pt>
                <c:pt idx="11">
                  <c:v>0.34759099999999998</c:v>
                </c:pt>
                <c:pt idx="12">
                  <c:v>0.40936499999999998</c:v>
                </c:pt>
                <c:pt idx="13">
                  <c:v>0.41961100000000001</c:v>
                </c:pt>
                <c:pt idx="14">
                  <c:v>0.90783499999999995</c:v>
                </c:pt>
                <c:pt idx="15">
                  <c:v>0.46753800000000001</c:v>
                </c:pt>
                <c:pt idx="16">
                  <c:v>0.29926700000000001</c:v>
                </c:pt>
                <c:pt idx="17">
                  <c:v>0.56892799999999999</c:v>
                </c:pt>
                <c:pt idx="18">
                  <c:v>0.56696000000000002</c:v>
                </c:pt>
                <c:pt idx="19">
                  <c:v>0.52153400000000005</c:v>
                </c:pt>
                <c:pt idx="20">
                  <c:v>0.62527600000000005</c:v>
                </c:pt>
                <c:pt idx="21">
                  <c:v>0.391986</c:v>
                </c:pt>
                <c:pt idx="22">
                  <c:v>0.69849700000000003</c:v>
                </c:pt>
                <c:pt idx="23">
                  <c:v>0.62650300000000003</c:v>
                </c:pt>
                <c:pt idx="24">
                  <c:v>0.34367599999999998</c:v>
                </c:pt>
                <c:pt idx="25">
                  <c:v>0.475242</c:v>
                </c:pt>
                <c:pt idx="26">
                  <c:v>0.44006699999999999</c:v>
                </c:pt>
                <c:pt idx="27">
                  <c:v>0.60559499999999999</c:v>
                </c:pt>
                <c:pt idx="28">
                  <c:v>0.318911</c:v>
                </c:pt>
                <c:pt idx="29">
                  <c:v>0.34428700000000001</c:v>
                </c:pt>
                <c:pt idx="30">
                  <c:v>0.38879599999999997</c:v>
                </c:pt>
                <c:pt idx="31">
                  <c:v>0.31636999999999998</c:v>
                </c:pt>
                <c:pt idx="32">
                  <c:v>0.45628800000000003</c:v>
                </c:pt>
                <c:pt idx="33">
                  <c:v>0.474383</c:v>
                </c:pt>
                <c:pt idx="34">
                  <c:v>0.50882899999999998</c:v>
                </c:pt>
                <c:pt idx="35">
                  <c:v>0.67573399999999995</c:v>
                </c:pt>
                <c:pt idx="36">
                  <c:v>0.40147699999999997</c:v>
                </c:pt>
                <c:pt idx="37">
                  <c:v>0.21299000000000001</c:v>
                </c:pt>
                <c:pt idx="38">
                  <c:v>0.34385500000000002</c:v>
                </c:pt>
                <c:pt idx="39">
                  <c:v>0.35726599999999997</c:v>
                </c:pt>
                <c:pt idx="40">
                  <c:v>0.23588000000000001</c:v>
                </c:pt>
                <c:pt idx="41">
                  <c:v>0.17722099999999999</c:v>
                </c:pt>
                <c:pt idx="42">
                  <c:v>0.37845299999999998</c:v>
                </c:pt>
                <c:pt idx="43">
                  <c:v>0.37595800000000001</c:v>
                </c:pt>
                <c:pt idx="44">
                  <c:v>0.50282400000000005</c:v>
                </c:pt>
                <c:pt idx="45">
                  <c:v>0.21232599999999999</c:v>
                </c:pt>
                <c:pt idx="46">
                  <c:v>0.61174700000000004</c:v>
                </c:pt>
                <c:pt idx="47">
                  <c:v>0.60006300000000001</c:v>
                </c:pt>
                <c:pt idx="48">
                  <c:v>0.32778299999999999</c:v>
                </c:pt>
                <c:pt idx="49">
                  <c:v>0.15348899999999999</c:v>
                </c:pt>
                <c:pt idx="50">
                  <c:v>0.50985199999999997</c:v>
                </c:pt>
                <c:pt idx="51">
                  <c:v>0.42272999999999999</c:v>
                </c:pt>
                <c:pt idx="52">
                  <c:v>1.8162750000000001</c:v>
                </c:pt>
                <c:pt idx="53">
                  <c:v>1.3129839999999999</c:v>
                </c:pt>
                <c:pt idx="54">
                  <c:v>0.51547399999999999</c:v>
                </c:pt>
                <c:pt idx="55">
                  <c:v>0.24457100000000001</c:v>
                </c:pt>
                <c:pt idx="56">
                  <c:v>0.31772800000000001</c:v>
                </c:pt>
                <c:pt idx="57">
                  <c:v>0.31947799999999998</c:v>
                </c:pt>
                <c:pt idx="58">
                  <c:v>0.82464999999999999</c:v>
                </c:pt>
                <c:pt idx="59">
                  <c:v>0.46901500000000002</c:v>
                </c:pt>
                <c:pt idx="60">
                  <c:v>0.45655600000000002</c:v>
                </c:pt>
                <c:pt idx="61">
                  <c:v>0.326598</c:v>
                </c:pt>
                <c:pt idx="62">
                  <c:v>0.49668600000000002</c:v>
                </c:pt>
                <c:pt idx="63">
                  <c:v>0.48141600000000001</c:v>
                </c:pt>
                <c:pt idx="64">
                  <c:v>0.46970099999999998</c:v>
                </c:pt>
                <c:pt idx="65">
                  <c:v>0.24590000000000001</c:v>
                </c:pt>
                <c:pt idx="66">
                  <c:v>0.468553</c:v>
                </c:pt>
                <c:pt idx="67">
                  <c:v>0.27694099999999999</c:v>
                </c:pt>
                <c:pt idx="68">
                  <c:v>0.36897099999999999</c:v>
                </c:pt>
                <c:pt idx="69">
                  <c:v>0.362122</c:v>
                </c:pt>
                <c:pt idx="70">
                  <c:v>0.475551</c:v>
                </c:pt>
                <c:pt idx="71">
                  <c:v>0.41520400000000002</c:v>
                </c:pt>
                <c:pt idx="72">
                  <c:v>0.34726000000000001</c:v>
                </c:pt>
                <c:pt idx="73">
                  <c:v>0.34156300000000001</c:v>
                </c:pt>
                <c:pt idx="74">
                  <c:v>1.279601</c:v>
                </c:pt>
                <c:pt idx="75">
                  <c:v>0.45250699999999999</c:v>
                </c:pt>
                <c:pt idx="76">
                  <c:v>0.51463499999999995</c:v>
                </c:pt>
                <c:pt idx="77">
                  <c:v>0.23102400000000001</c:v>
                </c:pt>
                <c:pt idx="78">
                  <c:v>0.20847399999999999</c:v>
                </c:pt>
                <c:pt idx="79">
                  <c:v>0.63280499999999995</c:v>
                </c:pt>
                <c:pt idx="80">
                  <c:v>0.28692299999999998</c:v>
                </c:pt>
                <c:pt idx="81">
                  <c:v>0.43712299999999998</c:v>
                </c:pt>
                <c:pt idx="82">
                  <c:v>0.223661</c:v>
                </c:pt>
                <c:pt idx="83">
                  <c:v>1.634306</c:v>
                </c:pt>
                <c:pt idx="84">
                  <c:v>1.2075499999999999</c:v>
                </c:pt>
                <c:pt idx="85">
                  <c:v>0.46590199999999998</c:v>
                </c:pt>
                <c:pt idx="86">
                  <c:v>0.48488100000000001</c:v>
                </c:pt>
                <c:pt idx="87">
                  <c:v>0.19983999999999999</c:v>
                </c:pt>
                <c:pt idx="88">
                  <c:v>0.27329999999999999</c:v>
                </c:pt>
                <c:pt idx="89">
                  <c:v>0.36939100000000002</c:v>
                </c:pt>
                <c:pt idx="90">
                  <c:v>0.213389</c:v>
                </c:pt>
                <c:pt idx="91">
                  <c:v>0.73259600000000002</c:v>
                </c:pt>
                <c:pt idx="92">
                  <c:v>0.44596400000000003</c:v>
                </c:pt>
                <c:pt idx="93">
                  <c:v>0.32051200000000002</c:v>
                </c:pt>
                <c:pt idx="94">
                  <c:v>0</c:v>
                </c:pt>
                <c:pt idx="95">
                  <c:v>0.33626200000000001</c:v>
                </c:pt>
                <c:pt idx="96">
                  <c:v>0.23841799999999999</c:v>
                </c:pt>
                <c:pt idx="97">
                  <c:v>0.39979500000000001</c:v>
                </c:pt>
                <c:pt idx="98">
                  <c:v>0.50276900000000002</c:v>
                </c:pt>
                <c:pt idx="99">
                  <c:v>0.240874</c:v>
                </c:pt>
                <c:pt idx="100">
                  <c:v>0.248389</c:v>
                </c:pt>
                <c:pt idx="101">
                  <c:v>0.29930499999999999</c:v>
                </c:pt>
                <c:pt idx="102">
                  <c:v>0.457955</c:v>
                </c:pt>
                <c:pt idx="103">
                  <c:v>0.50265300000000002</c:v>
                </c:pt>
                <c:pt idx="104">
                  <c:v>0.27010000000000001</c:v>
                </c:pt>
                <c:pt idx="105">
                  <c:v>0.26810699999999998</c:v>
                </c:pt>
                <c:pt idx="106">
                  <c:v>0.47357100000000002</c:v>
                </c:pt>
                <c:pt idx="107">
                  <c:v>0.173675</c:v>
                </c:pt>
                <c:pt idx="108">
                  <c:v>0.38367400000000002</c:v>
                </c:pt>
                <c:pt idx="109">
                  <c:v>0.23510700000000001</c:v>
                </c:pt>
                <c:pt idx="110">
                  <c:v>0.33126</c:v>
                </c:pt>
                <c:pt idx="111">
                  <c:v>0.39293299999999998</c:v>
                </c:pt>
                <c:pt idx="112">
                  <c:v>0.22112799999999999</c:v>
                </c:pt>
                <c:pt idx="113">
                  <c:v>0.27304200000000001</c:v>
                </c:pt>
                <c:pt idx="114">
                  <c:v>0.215362</c:v>
                </c:pt>
                <c:pt idx="115">
                  <c:v>0.34456900000000001</c:v>
                </c:pt>
                <c:pt idx="116">
                  <c:v>0.34606399999999998</c:v>
                </c:pt>
                <c:pt idx="117">
                  <c:v>0.26060899999999998</c:v>
                </c:pt>
                <c:pt idx="118">
                  <c:v>0.75273599999999996</c:v>
                </c:pt>
                <c:pt idx="119">
                  <c:v>0.269065</c:v>
                </c:pt>
                <c:pt idx="120">
                  <c:v>0.39690799999999998</c:v>
                </c:pt>
                <c:pt idx="121">
                  <c:v>0.39504099999999998</c:v>
                </c:pt>
                <c:pt idx="122">
                  <c:v>0.32257999999999998</c:v>
                </c:pt>
                <c:pt idx="123">
                  <c:v>2.4915419999999999</c:v>
                </c:pt>
                <c:pt idx="124">
                  <c:v>4.0437200000000004</c:v>
                </c:pt>
                <c:pt idx="125">
                  <c:v>0.697959</c:v>
                </c:pt>
                <c:pt idx="126">
                  <c:v>1.4800089999999999</c:v>
                </c:pt>
                <c:pt idx="127">
                  <c:v>1.2322660000000001</c:v>
                </c:pt>
                <c:pt idx="128">
                  <c:v>0.96909800000000001</c:v>
                </c:pt>
                <c:pt idx="129">
                  <c:v>1.5712010000000001</c:v>
                </c:pt>
                <c:pt idx="130">
                  <c:v>1.066063</c:v>
                </c:pt>
                <c:pt idx="131">
                  <c:v>0.64788699999999999</c:v>
                </c:pt>
                <c:pt idx="132">
                  <c:v>0.70728400000000002</c:v>
                </c:pt>
                <c:pt idx="133">
                  <c:v>0.462418</c:v>
                </c:pt>
                <c:pt idx="134">
                  <c:v>0.76629700000000001</c:v>
                </c:pt>
                <c:pt idx="135">
                  <c:v>0.69672999999999996</c:v>
                </c:pt>
                <c:pt idx="136">
                  <c:v>0.35281400000000002</c:v>
                </c:pt>
                <c:pt idx="137">
                  <c:v>0.84409800000000001</c:v>
                </c:pt>
                <c:pt idx="138">
                  <c:v>0.68200000000000005</c:v>
                </c:pt>
                <c:pt idx="139">
                  <c:v>0.78567399999999998</c:v>
                </c:pt>
                <c:pt idx="140">
                  <c:v>0.74459900000000001</c:v>
                </c:pt>
                <c:pt idx="141">
                  <c:v>0.53608999999999996</c:v>
                </c:pt>
                <c:pt idx="142">
                  <c:v>0.33111400000000002</c:v>
                </c:pt>
                <c:pt idx="143">
                  <c:v>0.30342999999999998</c:v>
                </c:pt>
                <c:pt idx="144">
                  <c:v>0.54826200000000003</c:v>
                </c:pt>
                <c:pt idx="145">
                  <c:v>0.62349900000000003</c:v>
                </c:pt>
                <c:pt idx="146">
                  <c:v>0.72255999999999998</c:v>
                </c:pt>
                <c:pt idx="147">
                  <c:v>0.35576099999999999</c:v>
                </c:pt>
                <c:pt idx="148">
                  <c:v>0.28799399999999997</c:v>
                </c:pt>
                <c:pt idx="149">
                  <c:v>0.35957899999999998</c:v>
                </c:pt>
                <c:pt idx="150">
                  <c:v>0.32333600000000001</c:v>
                </c:pt>
                <c:pt idx="151">
                  <c:v>0.45182899999999998</c:v>
                </c:pt>
                <c:pt idx="152">
                  <c:v>0.29827900000000002</c:v>
                </c:pt>
                <c:pt idx="153">
                  <c:v>0.39477600000000002</c:v>
                </c:pt>
                <c:pt idx="154">
                  <c:v>1.8412409999999999</c:v>
                </c:pt>
                <c:pt idx="155">
                  <c:v>1.0212060000000001</c:v>
                </c:pt>
                <c:pt idx="156">
                  <c:v>0.58218000000000003</c:v>
                </c:pt>
                <c:pt idx="157">
                  <c:v>3.9565350000000001</c:v>
                </c:pt>
                <c:pt idx="158">
                  <c:v>0.76750099999999999</c:v>
                </c:pt>
                <c:pt idx="159">
                  <c:v>0.54338699999999995</c:v>
                </c:pt>
                <c:pt idx="160">
                  <c:v>0.55177100000000001</c:v>
                </c:pt>
                <c:pt idx="161">
                  <c:v>0.46174399999999999</c:v>
                </c:pt>
                <c:pt idx="162">
                  <c:v>0.44422</c:v>
                </c:pt>
                <c:pt idx="163">
                  <c:v>0.48772199999999999</c:v>
                </c:pt>
                <c:pt idx="164">
                  <c:v>0.351329</c:v>
                </c:pt>
                <c:pt idx="165">
                  <c:v>0.72946999999999995</c:v>
                </c:pt>
                <c:pt idx="166">
                  <c:v>0.28554400000000002</c:v>
                </c:pt>
                <c:pt idx="167">
                  <c:v>0.32188699999999998</c:v>
                </c:pt>
                <c:pt idx="168">
                  <c:v>0.446019</c:v>
                </c:pt>
                <c:pt idx="169">
                  <c:v>0.37378899999999998</c:v>
                </c:pt>
                <c:pt idx="170">
                  <c:v>0.43274800000000002</c:v>
                </c:pt>
                <c:pt idx="171">
                  <c:v>0.35009699999999999</c:v>
                </c:pt>
                <c:pt idx="172">
                  <c:v>0.353937</c:v>
                </c:pt>
                <c:pt idx="173">
                  <c:v>0.48845100000000002</c:v>
                </c:pt>
                <c:pt idx="174">
                  <c:v>0.51276999999999995</c:v>
                </c:pt>
                <c:pt idx="175">
                  <c:v>0.966275</c:v>
                </c:pt>
                <c:pt idx="176">
                  <c:v>0.99944500000000003</c:v>
                </c:pt>
                <c:pt idx="177">
                  <c:v>0.48378199999999999</c:v>
                </c:pt>
                <c:pt idx="178">
                  <c:v>0.74979200000000001</c:v>
                </c:pt>
                <c:pt idx="179">
                  <c:v>1.0812569999999999</c:v>
                </c:pt>
                <c:pt idx="180">
                  <c:v>0.47439500000000001</c:v>
                </c:pt>
                <c:pt idx="181">
                  <c:v>0.230437</c:v>
                </c:pt>
                <c:pt idx="182">
                  <c:v>0.53757999999999995</c:v>
                </c:pt>
                <c:pt idx="183">
                  <c:v>3.4194270000000002</c:v>
                </c:pt>
                <c:pt idx="184">
                  <c:v>2.652822</c:v>
                </c:pt>
                <c:pt idx="185">
                  <c:v>0.68400700000000003</c:v>
                </c:pt>
                <c:pt idx="186">
                  <c:v>0.64407199999999998</c:v>
                </c:pt>
                <c:pt idx="187">
                  <c:v>1.131761</c:v>
                </c:pt>
                <c:pt idx="188">
                  <c:v>0.59932799999999997</c:v>
                </c:pt>
                <c:pt idx="189">
                  <c:v>0.766675</c:v>
                </c:pt>
                <c:pt idx="190">
                  <c:v>0.71723599999999998</c:v>
                </c:pt>
                <c:pt idx="191">
                  <c:v>0.56857800000000003</c:v>
                </c:pt>
                <c:pt idx="192">
                  <c:v>0.51934899999999995</c:v>
                </c:pt>
                <c:pt idx="193">
                  <c:v>0.39543800000000001</c:v>
                </c:pt>
                <c:pt idx="194">
                  <c:v>0.39883200000000002</c:v>
                </c:pt>
                <c:pt idx="195">
                  <c:v>0.32560600000000001</c:v>
                </c:pt>
                <c:pt idx="196">
                  <c:v>0.535972</c:v>
                </c:pt>
                <c:pt idx="197">
                  <c:v>0.46023399999999998</c:v>
                </c:pt>
                <c:pt idx="198">
                  <c:v>2.3431540000000002</c:v>
                </c:pt>
                <c:pt idx="199">
                  <c:v>1.0498460000000001</c:v>
                </c:pt>
                <c:pt idx="200">
                  <c:v>0.68583000000000005</c:v>
                </c:pt>
                <c:pt idx="201">
                  <c:v>0.67612499999999998</c:v>
                </c:pt>
                <c:pt idx="202">
                  <c:v>0.48723499999999997</c:v>
                </c:pt>
                <c:pt idx="203">
                  <c:v>0.96155900000000005</c:v>
                </c:pt>
                <c:pt idx="204">
                  <c:v>0.68832300000000002</c:v>
                </c:pt>
                <c:pt idx="205">
                  <c:v>0.57755299999999998</c:v>
                </c:pt>
                <c:pt idx="206">
                  <c:v>0.46263300000000002</c:v>
                </c:pt>
                <c:pt idx="207">
                  <c:v>0.887243</c:v>
                </c:pt>
                <c:pt idx="208">
                  <c:v>0.4254</c:v>
                </c:pt>
                <c:pt idx="209">
                  <c:v>0.68255299999999997</c:v>
                </c:pt>
                <c:pt idx="210">
                  <c:v>0.64670799999999995</c:v>
                </c:pt>
                <c:pt idx="211">
                  <c:v>0.53329000000000004</c:v>
                </c:pt>
                <c:pt idx="212">
                  <c:v>0.71316999999999997</c:v>
                </c:pt>
                <c:pt idx="213">
                  <c:v>0.63141999999999998</c:v>
                </c:pt>
                <c:pt idx="214">
                  <c:v>0.51870700000000003</c:v>
                </c:pt>
                <c:pt idx="215">
                  <c:v>0.31564500000000001</c:v>
                </c:pt>
                <c:pt idx="216">
                  <c:v>0.58406499999999995</c:v>
                </c:pt>
                <c:pt idx="217">
                  <c:v>0.50370499999999996</c:v>
                </c:pt>
                <c:pt idx="218">
                  <c:v>0.43070199999999997</c:v>
                </c:pt>
                <c:pt idx="219">
                  <c:v>0.42172999999999999</c:v>
                </c:pt>
                <c:pt idx="220">
                  <c:v>0.40892800000000001</c:v>
                </c:pt>
                <c:pt idx="221">
                  <c:v>0.71496800000000005</c:v>
                </c:pt>
                <c:pt idx="222">
                  <c:v>0.29949799999999999</c:v>
                </c:pt>
                <c:pt idx="223">
                  <c:v>0.25856499999999999</c:v>
                </c:pt>
                <c:pt idx="224">
                  <c:v>0.30394700000000002</c:v>
                </c:pt>
                <c:pt idx="225">
                  <c:v>0.72323700000000002</c:v>
                </c:pt>
                <c:pt idx="226">
                  <c:v>0.95189699999999999</c:v>
                </c:pt>
                <c:pt idx="227">
                  <c:v>0.48514099999999999</c:v>
                </c:pt>
                <c:pt idx="228">
                  <c:v>0.59745499999999996</c:v>
                </c:pt>
                <c:pt idx="229">
                  <c:v>0.38195800000000002</c:v>
                </c:pt>
                <c:pt idx="230">
                  <c:v>0.37069999999999997</c:v>
                </c:pt>
                <c:pt idx="231">
                  <c:v>0.42033799999999999</c:v>
                </c:pt>
                <c:pt idx="232">
                  <c:v>0.43973000000000001</c:v>
                </c:pt>
                <c:pt idx="233">
                  <c:v>0.40643600000000002</c:v>
                </c:pt>
                <c:pt idx="234">
                  <c:v>0</c:v>
                </c:pt>
                <c:pt idx="235">
                  <c:v>0.34468700000000002</c:v>
                </c:pt>
                <c:pt idx="236">
                  <c:v>0.33996799999999999</c:v>
                </c:pt>
                <c:pt idx="237">
                  <c:v>0.48932100000000001</c:v>
                </c:pt>
                <c:pt idx="238">
                  <c:v>0.60409599999999997</c:v>
                </c:pt>
                <c:pt idx="239">
                  <c:v>1.2065410000000001</c:v>
                </c:pt>
                <c:pt idx="240">
                  <c:v>0.986931</c:v>
                </c:pt>
                <c:pt idx="241">
                  <c:v>0.74211300000000002</c:v>
                </c:pt>
                <c:pt idx="242">
                  <c:v>0.89254500000000003</c:v>
                </c:pt>
                <c:pt idx="243">
                  <c:v>0.80854400000000004</c:v>
                </c:pt>
                <c:pt idx="244">
                  <c:v>0.71838800000000003</c:v>
                </c:pt>
                <c:pt idx="245">
                  <c:v>5.8468910000000003</c:v>
                </c:pt>
                <c:pt idx="246">
                  <c:v>7.3741190000000003</c:v>
                </c:pt>
              </c:numCache>
            </c:numRef>
          </c:val>
          <c:extLst>
            <c:ext xmlns:c16="http://schemas.microsoft.com/office/drawing/2014/chart" uri="{C3380CC4-5D6E-409C-BE32-E72D297353CC}">
              <c16:uniqueId val="{00000000-4480-4BEA-B0AC-F64AE52604DC}"/>
            </c:ext>
          </c:extLst>
        </c:ser>
        <c:dLbls>
          <c:showLegendKey val="0"/>
          <c:showVal val="0"/>
          <c:showCatName val="0"/>
          <c:showSerName val="0"/>
          <c:showPercent val="0"/>
          <c:showBubbleSize val="0"/>
        </c:dLbls>
        <c:axId val="1786147152"/>
        <c:axId val="1786127952"/>
      </c:areaChart>
      <c:dateAx>
        <c:axId val="178614715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127952"/>
        <c:crosses val="autoZero"/>
        <c:auto val="1"/>
        <c:lblOffset val="100"/>
        <c:baseTimeUnit val="days"/>
      </c:dateAx>
      <c:valAx>
        <c:axId val="1786127952"/>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147152"/>
        <c:crosses val="autoZero"/>
        <c:crossBetween val="midCat"/>
      </c:valAx>
      <c:spPr>
        <a:noFill/>
        <a:ln>
          <a:noFill/>
        </a:ln>
        <a:effectLst/>
      </c:spPr>
    </c:plotArea>
    <c:plotVisOnly val="1"/>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824F-484A-B41E-D644F4E82B82}"/>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824F-484A-B41E-D644F4E82B82}"/>
              </c:ext>
            </c:extLst>
          </c:dPt>
          <c:dPt>
            <c:idx val="2"/>
            <c:invertIfNegative val="0"/>
            <c:bubble3D val="0"/>
            <c:spPr>
              <a:solidFill>
                <a:schemeClr val="bg1">
                  <a:lumMod val="75000"/>
                </a:schemeClr>
              </a:solidFill>
              <a:ln>
                <a:noFill/>
              </a:ln>
              <a:effectLst/>
            </c:spPr>
            <c:extLst>
              <c:ext xmlns:c16="http://schemas.microsoft.com/office/drawing/2014/chart" uri="{C3380CC4-5D6E-409C-BE32-E72D297353CC}">
                <c16:uniqueId val="{00000005-824F-484A-B41E-D644F4E82B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Share!$I$264:$I$267</c:f>
              <c:strCache>
                <c:ptCount val="4"/>
                <c:pt idx="0">
                  <c:v>Promoters</c:v>
                </c:pt>
                <c:pt idx="1">
                  <c:v>FIIs</c:v>
                </c:pt>
                <c:pt idx="2">
                  <c:v>DIIs</c:v>
                </c:pt>
                <c:pt idx="3">
                  <c:v>Public</c:v>
                </c:pt>
              </c:strCache>
            </c:strRef>
          </c:cat>
          <c:val>
            <c:numRef>
              <c:f>Share!$J$264:$J$267</c:f>
              <c:numCache>
                <c:formatCode>0.00%</c:formatCode>
                <c:ptCount val="4"/>
                <c:pt idx="0">
                  <c:v>0.37009999999999998</c:v>
                </c:pt>
                <c:pt idx="1">
                  <c:v>0.2591</c:v>
                </c:pt>
                <c:pt idx="2">
                  <c:v>0.1482</c:v>
                </c:pt>
                <c:pt idx="3">
                  <c:v>0.22259999999999999</c:v>
                </c:pt>
              </c:numCache>
            </c:numRef>
          </c:val>
          <c:extLst>
            <c:ext xmlns:c16="http://schemas.microsoft.com/office/drawing/2014/chart" uri="{C3380CC4-5D6E-409C-BE32-E72D297353CC}">
              <c16:uniqueId val="{00000006-824F-484A-B41E-D644F4E82B82}"/>
            </c:ext>
          </c:extLst>
        </c:ser>
        <c:dLbls>
          <c:dLblPos val="outEnd"/>
          <c:showLegendKey val="0"/>
          <c:showVal val="1"/>
          <c:showCatName val="0"/>
          <c:showSerName val="0"/>
          <c:showPercent val="0"/>
          <c:showBubbleSize val="0"/>
        </c:dLbls>
        <c:gapWidth val="182"/>
        <c:axId val="1786038304"/>
        <c:axId val="1786036384"/>
      </c:barChart>
      <c:catAx>
        <c:axId val="1786038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036384"/>
        <c:crosses val="autoZero"/>
        <c:auto val="1"/>
        <c:lblAlgn val="ctr"/>
        <c:lblOffset val="100"/>
        <c:noMultiLvlLbl val="0"/>
      </c:catAx>
      <c:valAx>
        <c:axId val="1786036384"/>
        <c:scaling>
          <c:orientation val="minMax"/>
        </c:scaling>
        <c:delete val="1"/>
        <c:axPos val="b"/>
        <c:numFmt formatCode="0.00%" sourceLinked="1"/>
        <c:majorTickMark val="out"/>
        <c:minorTickMark val="none"/>
        <c:tickLblPos val="nextTo"/>
        <c:crossAx val="17860383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Share!$B$1</c:f>
              <c:strCache>
                <c:ptCount val="1"/>
                <c:pt idx="0">
                  <c:v>Adj Close</c:v>
                </c:pt>
              </c:strCache>
            </c:strRef>
          </c:tx>
          <c:spPr>
            <a:ln w="28575" cap="rnd">
              <a:solidFill>
                <a:schemeClr val="accent4">
                  <a:lumMod val="75000"/>
                </a:schemeClr>
              </a:solidFill>
              <a:round/>
            </a:ln>
            <a:effectLst/>
          </c:spPr>
          <c:marker>
            <c:symbol val="none"/>
          </c:marker>
          <c:cat>
            <c:numRef>
              <c:f>Share!$A$2:$A$248</c:f>
              <c:numCache>
                <c:formatCode>m/d/yyyy</c:formatCode>
                <c:ptCount val="247"/>
                <c:pt idx="0">
                  <c:v>44965</c:v>
                </c:pt>
                <c:pt idx="1">
                  <c:v>44966</c:v>
                </c:pt>
                <c:pt idx="2">
                  <c:v>44967</c:v>
                </c:pt>
                <c:pt idx="3">
                  <c:v>44970</c:v>
                </c:pt>
                <c:pt idx="4">
                  <c:v>44971</c:v>
                </c:pt>
                <c:pt idx="5">
                  <c:v>44972</c:v>
                </c:pt>
                <c:pt idx="6">
                  <c:v>44973</c:v>
                </c:pt>
                <c:pt idx="7">
                  <c:v>44974</c:v>
                </c:pt>
                <c:pt idx="8">
                  <c:v>44977</c:v>
                </c:pt>
                <c:pt idx="9">
                  <c:v>44978</c:v>
                </c:pt>
                <c:pt idx="10">
                  <c:v>44979</c:v>
                </c:pt>
                <c:pt idx="11">
                  <c:v>44980</c:v>
                </c:pt>
                <c:pt idx="12">
                  <c:v>44981</c:v>
                </c:pt>
                <c:pt idx="13">
                  <c:v>44984</c:v>
                </c:pt>
                <c:pt idx="14">
                  <c:v>44985</c:v>
                </c:pt>
                <c:pt idx="15">
                  <c:v>44986</c:v>
                </c:pt>
                <c:pt idx="16">
                  <c:v>44987</c:v>
                </c:pt>
                <c:pt idx="17">
                  <c:v>44988</c:v>
                </c:pt>
                <c:pt idx="18">
                  <c:v>44991</c:v>
                </c:pt>
                <c:pt idx="19">
                  <c:v>44993</c:v>
                </c:pt>
                <c:pt idx="20">
                  <c:v>44994</c:v>
                </c:pt>
                <c:pt idx="21">
                  <c:v>44995</c:v>
                </c:pt>
                <c:pt idx="22">
                  <c:v>44998</c:v>
                </c:pt>
                <c:pt idx="23">
                  <c:v>44999</c:v>
                </c:pt>
                <c:pt idx="24">
                  <c:v>45000</c:v>
                </c:pt>
                <c:pt idx="25">
                  <c:v>45001</c:v>
                </c:pt>
                <c:pt idx="26">
                  <c:v>45002</c:v>
                </c:pt>
                <c:pt idx="27">
                  <c:v>45005</c:v>
                </c:pt>
                <c:pt idx="28">
                  <c:v>45006</c:v>
                </c:pt>
                <c:pt idx="29">
                  <c:v>45007</c:v>
                </c:pt>
                <c:pt idx="30">
                  <c:v>45008</c:v>
                </c:pt>
                <c:pt idx="31">
                  <c:v>45009</c:v>
                </c:pt>
                <c:pt idx="32">
                  <c:v>45012</c:v>
                </c:pt>
                <c:pt idx="33">
                  <c:v>45013</c:v>
                </c:pt>
                <c:pt idx="34">
                  <c:v>45014</c:v>
                </c:pt>
                <c:pt idx="35">
                  <c:v>45016</c:v>
                </c:pt>
                <c:pt idx="36">
                  <c:v>45019</c:v>
                </c:pt>
                <c:pt idx="37">
                  <c:v>45021</c:v>
                </c:pt>
                <c:pt idx="38">
                  <c:v>45022</c:v>
                </c:pt>
                <c:pt idx="39">
                  <c:v>45026</c:v>
                </c:pt>
                <c:pt idx="40">
                  <c:v>45027</c:v>
                </c:pt>
                <c:pt idx="41">
                  <c:v>45028</c:v>
                </c:pt>
                <c:pt idx="42">
                  <c:v>45029</c:v>
                </c:pt>
                <c:pt idx="43">
                  <c:v>45033</c:v>
                </c:pt>
                <c:pt idx="44">
                  <c:v>45034</c:v>
                </c:pt>
                <c:pt idx="45">
                  <c:v>45035</c:v>
                </c:pt>
                <c:pt idx="46">
                  <c:v>45036</c:v>
                </c:pt>
                <c:pt idx="47">
                  <c:v>45037</c:v>
                </c:pt>
                <c:pt idx="48">
                  <c:v>45040</c:v>
                </c:pt>
                <c:pt idx="49">
                  <c:v>45041</c:v>
                </c:pt>
                <c:pt idx="50">
                  <c:v>45042</c:v>
                </c:pt>
                <c:pt idx="51">
                  <c:v>45043</c:v>
                </c:pt>
                <c:pt idx="52">
                  <c:v>45044</c:v>
                </c:pt>
                <c:pt idx="53">
                  <c:v>45048</c:v>
                </c:pt>
                <c:pt idx="54">
                  <c:v>45049</c:v>
                </c:pt>
                <c:pt idx="55">
                  <c:v>45050</c:v>
                </c:pt>
                <c:pt idx="56">
                  <c:v>45051</c:v>
                </c:pt>
                <c:pt idx="57">
                  <c:v>45054</c:v>
                </c:pt>
                <c:pt idx="58">
                  <c:v>45055</c:v>
                </c:pt>
                <c:pt idx="59">
                  <c:v>45056</c:v>
                </c:pt>
                <c:pt idx="60">
                  <c:v>45057</c:v>
                </c:pt>
                <c:pt idx="61">
                  <c:v>45058</c:v>
                </c:pt>
                <c:pt idx="62">
                  <c:v>45061</c:v>
                </c:pt>
                <c:pt idx="63">
                  <c:v>45062</c:v>
                </c:pt>
                <c:pt idx="64">
                  <c:v>45063</c:v>
                </c:pt>
                <c:pt idx="65">
                  <c:v>45064</c:v>
                </c:pt>
                <c:pt idx="66">
                  <c:v>45065</c:v>
                </c:pt>
                <c:pt idx="67">
                  <c:v>45068</c:v>
                </c:pt>
                <c:pt idx="68">
                  <c:v>45069</c:v>
                </c:pt>
                <c:pt idx="69">
                  <c:v>45070</c:v>
                </c:pt>
                <c:pt idx="70">
                  <c:v>45071</c:v>
                </c:pt>
                <c:pt idx="71">
                  <c:v>45072</c:v>
                </c:pt>
                <c:pt idx="72">
                  <c:v>45075</c:v>
                </c:pt>
                <c:pt idx="73">
                  <c:v>45076</c:v>
                </c:pt>
                <c:pt idx="74">
                  <c:v>45077</c:v>
                </c:pt>
                <c:pt idx="75">
                  <c:v>45078</c:v>
                </c:pt>
                <c:pt idx="76">
                  <c:v>45079</c:v>
                </c:pt>
                <c:pt idx="77">
                  <c:v>45082</c:v>
                </c:pt>
                <c:pt idx="78">
                  <c:v>45083</c:v>
                </c:pt>
                <c:pt idx="79">
                  <c:v>45084</c:v>
                </c:pt>
                <c:pt idx="80">
                  <c:v>45085</c:v>
                </c:pt>
                <c:pt idx="81">
                  <c:v>45086</c:v>
                </c:pt>
                <c:pt idx="82">
                  <c:v>45089</c:v>
                </c:pt>
                <c:pt idx="83">
                  <c:v>45090</c:v>
                </c:pt>
                <c:pt idx="84">
                  <c:v>45091</c:v>
                </c:pt>
                <c:pt idx="85">
                  <c:v>45092</c:v>
                </c:pt>
                <c:pt idx="86">
                  <c:v>45093</c:v>
                </c:pt>
                <c:pt idx="87">
                  <c:v>45096</c:v>
                </c:pt>
                <c:pt idx="88">
                  <c:v>45097</c:v>
                </c:pt>
                <c:pt idx="89">
                  <c:v>45098</c:v>
                </c:pt>
                <c:pt idx="90">
                  <c:v>45099</c:v>
                </c:pt>
                <c:pt idx="91">
                  <c:v>45100</c:v>
                </c:pt>
                <c:pt idx="92">
                  <c:v>45103</c:v>
                </c:pt>
                <c:pt idx="93">
                  <c:v>45104</c:v>
                </c:pt>
                <c:pt idx="94">
                  <c:v>45105</c:v>
                </c:pt>
                <c:pt idx="95">
                  <c:v>45107</c:v>
                </c:pt>
                <c:pt idx="96">
                  <c:v>45110</c:v>
                </c:pt>
                <c:pt idx="97">
                  <c:v>45111</c:v>
                </c:pt>
                <c:pt idx="98">
                  <c:v>45112</c:v>
                </c:pt>
                <c:pt idx="99">
                  <c:v>45113</c:v>
                </c:pt>
                <c:pt idx="100">
                  <c:v>45114</c:v>
                </c:pt>
                <c:pt idx="101">
                  <c:v>45117</c:v>
                </c:pt>
                <c:pt idx="102">
                  <c:v>45118</c:v>
                </c:pt>
                <c:pt idx="103">
                  <c:v>45119</c:v>
                </c:pt>
                <c:pt idx="104">
                  <c:v>45120</c:v>
                </c:pt>
                <c:pt idx="105">
                  <c:v>45121</c:v>
                </c:pt>
                <c:pt idx="106">
                  <c:v>45124</c:v>
                </c:pt>
                <c:pt idx="107">
                  <c:v>45125</c:v>
                </c:pt>
                <c:pt idx="108">
                  <c:v>45126</c:v>
                </c:pt>
                <c:pt idx="109">
                  <c:v>45127</c:v>
                </c:pt>
                <c:pt idx="110">
                  <c:v>45128</c:v>
                </c:pt>
                <c:pt idx="111">
                  <c:v>45131</c:v>
                </c:pt>
                <c:pt idx="112">
                  <c:v>45132</c:v>
                </c:pt>
                <c:pt idx="113">
                  <c:v>45133</c:v>
                </c:pt>
                <c:pt idx="114">
                  <c:v>45134</c:v>
                </c:pt>
                <c:pt idx="115">
                  <c:v>45135</c:v>
                </c:pt>
                <c:pt idx="116">
                  <c:v>45138</c:v>
                </c:pt>
                <c:pt idx="117">
                  <c:v>45139</c:v>
                </c:pt>
                <c:pt idx="118">
                  <c:v>45140</c:v>
                </c:pt>
                <c:pt idx="119">
                  <c:v>45141</c:v>
                </c:pt>
                <c:pt idx="120">
                  <c:v>45142</c:v>
                </c:pt>
                <c:pt idx="121">
                  <c:v>45145</c:v>
                </c:pt>
                <c:pt idx="122">
                  <c:v>45146</c:v>
                </c:pt>
                <c:pt idx="123">
                  <c:v>45147</c:v>
                </c:pt>
                <c:pt idx="124">
                  <c:v>45148</c:v>
                </c:pt>
                <c:pt idx="125">
                  <c:v>45149</c:v>
                </c:pt>
                <c:pt idx="126">
                  <c:v>45152</c:v>
                </c:pt>
                <c:pt idx="127">
                  <c:v>45154</c:v>
                </c:pt>
                <c:pt idx="128">
                  <c:v>45155</c:v>
                </c:pt>
                <c:pt idx="129">
                  <c:v>45156</c:v>
                </c:pt>
                <c:pt idx="130">
                  <c:v>45159</c:v>
                </c:pt>
                <c:pt idx="131">
                  <c:v>45160</c:v>
                </c:pt>
                <c:pt idx="132">
                  <c:v>45161</c:v>
                </c:pt>
                <c:pt idx="133">
                  <c:v>45162</c:v>
                </c:pt>
                <c:pt idx="134">
                  <c:v>45163</c:v>
                </c:pt>
                <c:pt idx="135">
                  <c:v>45166</c:v>
                </c:pt>
                <c:pt idx="136">
                  <c:v>45167</c:v>
                </c:pt>
                <c:pt idx="137">
                  <c:v>45168</c:v>
                </c:pt>
                <c:pt idx="138">
                  <c:v>45169</c:v>
                </c:pt>
                <c:pt idx="139">
                  <c:v>45170</c:v>
                </c:pt>
                <c:pt idx="140">
                  <c:v>45173</c:v>
                </c:pt>
                <c:pt idx="141">
                  <c:v>45174</c:v>
                </c:pt>
                <c:pt idx="142">
                  <c:v>45175</c:v>
                </c:pt>
                <c:pt idx="143">
                  <c:v>45176</c:v>
                </c:pt>
                <c:pt idx="144">
                  <c:v>45177</c:v>
                </c:pt>
                <c:pt idx="145">
                  <c:v>45180</c:v>
                </c:pt>
                <c:pt idx="146">
                  <c:v>45181</c:v>
                </c:pt>
                <c:pt idx="147">
                  <c:v>45182</c:v>
                </c:pt>
                <c:pt idx="148">
                  <c:v>45183</c:v>
                </c:pt>
                <c:pt idx="149">
                  <c:v>45184</c:v>
                </c:pt>
                <c:pt idx="150">
                  <c:v>45187</c:v>
                </c:pt>
                <c:pt idx="151">
                  <c:v>45189</c:v>
                </c:pt>
                <c:pt idx="152">
                  <c:v>45190</c:v>
                </c:pt>
                <c:pt idx="153">
                  <c:v>45191</c:v>
                </c:pt>
                <c:pt idx="154">
                  <c:v>45194</c:v>
                </c:pt>
                <c:pt idx="155">
                  <c:v>45195</c:v>
                </c:pt>
                <c:pt idx="156">
                  <c:v>45196</c:v>
                </c:pt>
                <c:pt idx="157">
                  <c:v>45197</c:v>
                </c:pt>
                <c:pt idx="158">
                  <c:v>45198</c:v>
                </c:pt>
                <c:pt idx="159">
                  <c:v>45202</c:v>
                </c:pt>
                <c:pt idx="160">
                  <c:v>45203</c:v>
                </c:pt>
                <c:pt idx="161">
                  <c:v>45204</c:v>
                </c:pt>
                <c:pt idx="162">
                  <c:v>45205</c:v>
                </c:pt>
                <c:pt idx="163">
                  <c:v>45208</c:v>
                </c:pt>
                <c:pt idx="164">
                  <c:v>45209</c:v>
                </c:pt>
                <c:pt idx="165">
                  <c:v>45210</c:v>
                </c:pt>
                <c:pt idx="166">
                  <c:v>45211</c:v>
                </c:pt>
                <c:pt idx="167">
                  <c:v>45212</c:v>
                </c:pt>
                <c:pt idx="168">
                  <c:v>45215</c:v>
                </c:pt>
                <c:pt idx="169">
                  <c:v>45216</c:v>
                </c:pt>
                <c:pt idx="170">
                  <c:v>45217</c:v>
                </c:pt>
                <c:pt idx="171">
                  <c:v>45218</c:v>
                </c:pt>
                <c:pt idx="172">
                  <c:v>45219</c:v>
                </c:pt>
                <c:pt idx="173">
                  <c:v>45222</c:v>
                </c:pt>
                <c:pt idx="174">
                  <c:v>45224</c:v>
                </c:pt>
                <c:pt idx="175">
                  <c:v>45225</c:v>
                </c:pt>
                <c:pt idx="176">
                  <c:v>45226</c:v>
                </c:pt>
                <c:pt idx="177">
                  <c:v>45229</c:v>
                </c:pt>
                <c:pt idx="178">
                  <c:v>45230</c:v>
                </c:pt>
                <c:pt idx="179">
                  <c:v>45231</c:v>
                </c:pt>
                <c:pt idx="180">
                  <c:v>45232</c:v>
                </c:pt>
                <c:pt idx="181">
                  <c:v>45233</c:v>
                </c:pt>
                <c:pt idx="182">
                  <c:v>45236</c:v>
                </c:pt>
                <c:pt idx="183">
                  <c:v>45237</c:v>
                </c:pt>
                <c:pt idx="184">
                  <c:v>45238</c:v>
                </c:pt>
                <c:pt idx="185">
                  <c:v>45239</c:v>
                </c:pt>
                <c:pt idx="186">
                  <c:v>45240</c:v>
                </c:pt>
                <c:pt idx="187">
                  <c:v>45243</c:v>
                </c:pt>
                <c:pt idx="188">
                  <c:v>45245</c:v>
                </c:pt>
                <c:pt idx="189">
                  <c:v>45246</c:v>
                </c:pt>
                <c:pt idx="190">
                  <c:v>45247</c:v>
                </c:pt>
                <c:pt idx="191">
                  <c:v>45250</c:v>
                </c:pt>
                <c:pt idx="192">
                  <c:v>45251</c:v>
                </c:pt>
                <c:pt idx="193">
                  <c:v>45252</c:v>
                </c:pt>
                <c:pt idx="194">
                  <c:v>45253</c:v>
                </c:pt>
                <c:pt idx="195">
                  <c:v>45254</c:v>
                </c:pt>
                <c:pt idx="196">
                  <c:v>45258</c:v>
                </c:pt>
                <c:pt idx="197">
                  <c:v>45259</c:v>
                </c:pt>
                <c:pt idx="198">
                  <c:v>45260</c:v>
                </c:pt>
                <c:pt idx="199">
                  <c:v>45261</c:v>
                </c:pt>
                <c:pt idx="200">
                  <c:v>45264</c:v>
                </c:pt>
                <c:pt idx="201">
                  <c:v>45265</c:v>
                </c:pt>
                <c:pt idx="202">
                  <c:v>45266</c:v>
                </c:pt>
                <c:pt idx="203">
                  <c:v>45267</c:v>
                </c:pt>
                <c:pt idx="204">
                  <c:v>45268</c:v>
                </c:pt>
                <c:pt idx="205">
                  <c:v>45271</c:v>
                </c:pt>
                <c:pt idx="206">
                  <c:v>45272</c:v>
                </c:pt>
                <c:pt idx="207">
                  <c:v>45273</c:v>
                </c:pt>
                <c:pt idx="208">
                  <c:v>45274</c:v>
                </c:pt>
                <c:pt idx="209">
                  <c:v>45275</c:v>
                </c:pt>
                <c:pt idx="210">
                  <c:v>45278</c:v>
                </c:pt>
                <c:pt idx="211">
                  <c:v>45279</c:v>
                </c:pt>
                <c:pt idx="212">
                  <c:v>45280</c:v>
                </c:pt>
                <c:pt idx="213">
                  <c:v>45281</c:v>
                </c:pt>
                <c:pt idx="214">
                  <c:v>45282</c:v>
                </c:pt>
                <c:pt idx="215">
                  <c:v>45286</c:v>
                </c:pt>
                <c:pt idx="216">
                  <c:v>45287</c:v>
                </c:pt>
                <c:pt idx="217">
                  <c:v>45288</c:v>
                </c:pt>
                <c:pt idx="218">
                  <c:v>45289</c:v>
                </c:pt>
                <c:pt idx="219">
                  <c:v>45292</c:v>
                </c:pt>
                <c:pt idx="220">
                  <c:v>45293</c:v>
                </c:pt>
                <c:pt idx="221">
                  <c:v>45294</c:v>
                </c:pt>
                <c:pt idx="222">
                  <c:v>45295</c:v>
                </c:pt>
                <c:pt idx="223">
                  <c:v>45296</c:v>
                </c:pt>
                <c:pt idx="224">
                  <c:v>45299</c:v>
                </c:pt>
                <c:pt idx="225">
                  <c:v>45300</c:v>
                </c:pt>
                <c:pt idx="226">
                  <c:v>45301</c:v>
                </c:pt>
                <c:pt idx="227">
                  <c:v>45302</c:v>
                </c:pt>
                <c:pt idx="228">
                  <c:v>45303</c:v>
                </c:pt>
                <c:pt idx="229">
                  <c:v>45306</c:v>
                </c:pt>
                <c:pt idx="230">
                  <c:v>45307</c:v>
                </c:pt>
                <c:pt idx="231">
                  <c:v>45308</c:v>
                </c:pt>
                <c:pt idx="232">
                  <c:v>45309</c:v>
                </c:pt>
                <c:pt idx="233">
                  <c:v>45310</c:v>
                </c:pt>
                <c:pt idx="234">
                  <c:v>45313</c:v>
                </c:pt>
                <c:pt idx="235">
                  <c:v>45314</c:v>
                </c:pt>
                <c:pt idx="236">
                  <c:v>45315</c:v>
                </c:pt>
                <c:pt idx="237">
                  <c:v>45316</c:v>
                </c:pt>
                <c:pt idx="238">
                  <c:v>45320</c:v>
                </c:pt>
                <c:pt idx="239">
                  <c:v>45321</c:v>
                </c:pt>
                <c:pt idx="240">
                  <c:v>45322</c:v>
                </c:pt>
                <c:pt idx="241">
                  <c:v>45323</c:v>
                </c:pt>
                <c:pt idx="242">
                  <c:v>45324</c:v>
                </c:pt>
                <c:pt idx="243">
                  <c:v>45327</c:v>
                </c:pt>
                <c:pt idx="244">
                  <c:v>45328</c:v>
                </c:pt>
                <c:pt idx="245">
                  <c:v>45329</c:v>
                </c:pt>
                <c:pt idx="246">
                  <c:v>45330</c:v>
                </c:pt>
              </c:numCache>
            </c:numRef>
          </c:cat>
          <c:val>
            <c:numRef>
              <c:f>Share!$B$2:$B$248</c:f>
              <c:numCache>
                <c:formatCode>0.00</c:formatCode>
                <c:ptCount val="247"/>
                <c:pt idx="0">
                  <c:v>1234.2353519999999</c:v>
                </c:pt>
                <c:pt idx="1">
                  <c:v>1339.929932</c:v>
                </c:pt>
                <c:pt idx="2">
                  <c:v>1326.8492429999999</c:v>
                </c:pt>
                <c:pt idx="3">
                  <c:v>1304.531982</c:v>
                </c:pt>
                <c:pt idx="4">
                  <c:v>1318.6611330000001</c:v>
                </c:pt>
                <c:pt idx="5">
                  <c:v>1345.4716800000001</c:v>
                </c:pt>
                <c:pt idx="6">
                  <c:v>1361.098755</c:v>
                </c:pt>
                <c:pt idx="7">
                  <c:v>1358.652466</c:v>
                </c:pt>
                <c:pt idx="8">
                  <c:v>1341.8770750000001</c:v>
                </c:pt>
                <c:pt idx="9">
                  <c:v>1336.1354980000001</c:v>
                </c:pt>
                <c:pt idx="10">
                  <c:v>1341.8770750000001</c:v>
                </c:pt>
                <c:pt idx="11">
                  <c:v>1326.25</c:v>
                </c:pt>
                <c:pt idx="12">
                  <c:v>1303.6333010000001</c:v>
                </c:pt>
                <c:pt idx="13">
                  <c:v>1286.957764</c:v>
                </c:pt>
                <c:pt idx="14">
                  <c:v>1276.2735600000001</c:v>
                </c:pt>
                <c:pt idx="15">
                  <c:v>1289.6038820000001</c:v>
                </c:pt>
                <c:pt idx="16">
                  <c:v>1283.0634769999999</c:v>
                </c:pt>
                <c:pt idx="17">
                  <c:v>1302.9842530000001</c:v>
                </c:pt>
                <c:pt idx="18">
                  <c:v>1323.4542240000001</c:v>
                </c:pt>
                <c:pt idx="19">
                  <c:v>1340.5789789999999</c:v>
                </c:pt>
                <c:pt idx="20">
                  <c:v>1333.040039</c:v>
                </c:pt>
                <c:pt idx="21">
                  <c:v>1339.03125</c:v>
                </c:pt>
                <c:pt idx="22">
                  <c:v>1322.1560059999999</c:v>
                </c:pt>
                <c:pt idx="23">
                  <c:v>1335.8359379999999</c:v>
                </c:pt>
                <c:pt idx="24">
                  <c:v>1319.310303</c:v>
                </c:pt>
                <c:pt idx="25">
                  <c:v>1334.388062</c:v>
                </c:pt>
                <c:pt idx="26">
                  <c:v>1354.208862</c:v>
                </c:pt>
                <c:pt idx="27">
                  <c:v>1342.4760739999999</c:v>
                </c:pt>
                <c:pt idx="28">
                  <c:v>1319.6098629999999</c:v>
                </c:pt>
                <c:pt idx="29">
                  <c:v>1327.548096</c:v>
                </c:pt>
                <c:pt idx="30">
                  <c:v>1343.1751710000001</c:v>
                </c:pt>
                <c:pt idx="31">
                  <c:v>1308.1267089999999</c:v>
                </c:pt>
                <c:pt idx="32">
                  <c:v>1326.499634</c:v>
                </c:pt>
                <c:pt idx="33">
                  <c:v>1289.2545170000001</c:v>
                </c:pt>
                <c:pt idx="34">
                  <c:v>1333.888794</c:v>
                </c:pt>
                <c:pt idx="35">
                  <c:v>1372.9313959999999</c:v>
                </c:pt>
                <c:pt idx="36">
                  <c:v>1355.4072269999999</c:v>
                </c:pt>
                <c:pt idx="37">
                  <c:v>1362.7963870000001</c:v>
                </c:pt>
                <c:pt idx="38">
                  <c:v>1365.2426760000001</c:v>
                </c:pt>
                <c:pt idx="39">
                  <c:v>1356.7052000000001</c:v>
                </c:pt>
                <c:pt idx="40">
                  <c:v>1352.161987</c:v>
                </c:pt>
                <c:pt idx="41">
                  <c:v>1361.2485349999999</c:v>
                </c:pt>
                <c:pt idx="42">
                  <c:v>1359.8007809999999</c:v>
                </c:pt>
                <c:pt idx="43">
                  <c:v>1361.2985839999999</c:v>
                </c:pt>
                <c:pt idx="44">
                  <c:v>1359.1016850000001</c:v>
                </c:pt>
                <c:pt idx="45">
                  <c:v>1357.404297</c:v>
                </c:pt>
                <c:pt idx="46">
                  <c:v>1391.6538089999999</c:v>
                </c:pt>
                <c:pt idx="47">
                  <c:v>1381.319092</c:v>
                </c:pt>
                <c:pt idx="48">
                  <c:v>1381.9681399999999</c:v>
                </c:pt>
                <c:pt idx="49">
                  <c:v>1379.272095</c:v>
                </c:pt>
                <c:pt idx="50">
                  <c:v>1371.4835210000001</c:v>
                </c:pt>
                <c:pt idx="51">
                  <c:v>1380.27063</c:v>
                </c:pt>
                <c:pt idx="52">
                  <c:v>1365.741943</c:v>
                </c:pt>
                <c:pt idx="53">
                  <c:v>1404.4350589999999</c:v>
                </c:pt>
                <c:pt idx="54">
                  <c:v>1388.1091309999999</c:v>
                </c:pt>
                <c:pt idx="55">
                  <c:v>1402.8873289999999</c:v>
                </c:pt>
                <c:pt idx="56">
                  <c:v>1414.719971</c:v>
                </c:pt>
                <c:pt idx="57">
                  <c:v>1419.413086</c:v>
                </c:pt>
                <c:pt idx="58">
                  <c:v>1430.8461910000001</c:v>
                </c:pt>
                <c:pt idx="59">
                  <c:v>1438.535034</c:v>
                </c:pt>
                <c:pt idx="60">
                  <c:v>1469.2398679999999</c:v>
                </c:pt>
                <c:pt idx="61">
                  <c:v>1483.9681399999999</c:v>
                </c:pt>
                <c:pt idx="62">
                  <c:v>1509.0812989999999</c:v>
                </c:pt>
                <c:pt idx="63">
                  <c:v>1497.997437</c:v>
                </c:pt>
                <c:pt idx="64">
                  <c:v>1503.3397219999999</c:v>
                </c:pt>
                <c:pt idx="65">
                  <c:v>1488.511475</c:v>
                </c:pt>
                <c:pt idx="66">
                  <c:v>1490.9079589999999</c:v>
                </c:pt>
                <c:pt idx="67">
                  <c:v>1494.053345</c:v>
                </c:pt>
                <c:pt idx="68">
                  <c:v>1501.442505</c:v>
                </c:pt>
                <c:pt idx="69">
                  <c:v>1496.3000489999999</c:v>
                </c:pt>
                <c:pt idx="70">
                  <c:v>1515.25</c:v>
                </c:pt>
                <c:pt idx="71">
                  <c:v>1530.1999510000001</c:v>
                </c:pt>
                <c:pt idx="72">
                  <c:v>1537.900024</c:v>
                </c:pt>
                <c:pt idx="73">
                  <c:v>1558.349976</c:v>
                </c:pt>
                <c:pt idx="74">
                  <c:v>1560.4499510000001</c:v>
                </c:pt>
                <c:pt idx="75">
                  <c:v>1562.400024</c:v>
                </c:pt>
                <c:pt idx="76">
                  <c:v>1597.3000489999999</c:v>
                </c:pt>
                <c:pt idx="77">
                  <c:v>1599.0500489999999</c:v>
                </c:pt>
                <c:pt idx="78">
                  <c:v>1602.650024</c:v>
                </c:pt>
                <c:pt idx="79">
                  <c:v>1602.849976</c:v>
                </c:pt>
                <c:pt idx="80">
                  <c:v>1588.599976</c:v>
                </c:pt>
                <c:pt idx="81">
                  <c:v>1598.400024</c:v>
                </c:pt>
                <c:pt idx="82">
                  <c:v>1595.349976</c:v>
                </c:pt>
                <c:pt idx="83">
                  <c:v>1685.650024</c:v>
                </c:pt>
                <c:pt idx="84">
                  <c:v>1711.1999510000001</c:v>
                </c:pt>
                <c:pt idx="85">
                  <c:v>1685.0500489999999</c:v>
                </c:pt>
                <c:pt idx="86">
                  <c:v>1714.25</c:v>
                </c:pt>
                <c:pt idx="87">
                  <c:v>1708.4499510000001</c:v>
                </c:pt>
                <c:pt idx="88">
                  <c:v>1719.4499510000001</c:v>
                </c:pt>
                <c:pt idx="89">
                  <c:v>1700.8000489999999</c:v>
                </c:pt>
                <c:pt idx="90">
                  <c:v>1710.6999510000001</c:v>
                </c:pt>
                <c:pt idx="91">
                  <c:v>1724.9499510000001</c:v>
                </c:pt>
                <c:pt idx="92">
                  <c:v>1753.650024</c:v>
                </c:pt>
                <c:pt idx="93">
                  <c:v>1742.849976</c:v>
                </c:pt>
                <c:pt idx="94">
                  <c:v>1742.849976</c:v>
                </c:pt>
                <c:pt idx="95">
                  <c:v>1764.150024</c:v>
                </c:pt>
                <c:pt idx="96">
                  <c:v>1751.5500489999999</c:v>
                </c:pt>
                <c:pt idx="97">
                  <c:v>1736.349976</c:v>
                </c:pt>
                <c:pt idx="98">
                  <c:v>1731.6999510000001</c:v>
                </c:pt>
                <c:pt idx="99">
                  <c:v>1754.3000489999999</c:v>
                </c:pt>
                <c:pt idx="100">
                  <c:v>1702.849976</c:v>
                </c:pt>
                <c:pt idx="101">
                  <c:v>1676.650024</c:v>
                </c:pt>
                <c:pt idx="102">
                  <c:v>1693.0500489999999</c:v>
                </c:pt>
                <c:pt idx="103">
                  <c:v>1687.9499510000001</c:v>
                </c:pt>
                <c:pt idx="104">
                  <c:v>1666</c:v>
                </c:pt>
                <c:pt idx="105">
                  <c:v>1687.650024</c:v>
                </c:pt>
                <c:pt idx="106">
                  <c:v>1694.3000489999999</c:v>
                </c:pt>
                <c:pt idx="107">
                  <c:v>1690.3000489999999</c:v>
                </c:pt>
                <c:pt idx="108">
                  <c:v>1716.4499510000001</c:v>
                </c:pt>
                <c:pt idx="109">
                  <c:v>1714.75</c:v>
                </c:pt>
                <c:pt idx="110">
                  <c:v>1713.900024</c:v>
                </c:pt>
                <c:pt idx="111">
                  <c:v>1709.1999510000001</c:v>
                </c:pt>
                <c:pt idx="112">
                  <c:v>1709.4499510000001</c:v>
                </c:pt>
                <c:pt idx="113">
                  <c:v>1706.599976</c:v>
                </c:pt>
                <c:pt idx="114">
                  <c:v>1709.0500489999999</c:v>
                </c:pt>
                <c:pt idx="115">
                  <c:v>1730.650024</c:v>
                </c:pt>
                <c:pt idx="116">
                  <c:v>1757.099976</c:v>
                </c:pt>
                <c:pt idx="117">
                  <c:v>1707.599976</c:v>
                </c:pt>
                <c:pt idx="118">
                  <c:v>1690.900024</c:v>
                </c:pt>
                <c:pt idx="119">
                  <c:v>1687.4499510000001</c:v>
                </c:pt>
                <c:pt idx="120">
                  <c:v>1700.9499510000001</c:v>
                </c:pt>
                <c:pt idx="121">
                  <c:v>1689.8000489999999</c:v>
                </c:pt>
                <c:pt idx="122">
                  <c:v>1713.6999510000001</c:v>
                </c:pt>
                <c:pt idx="123">
                  <c:v>1787.900024</c:v>
                </c:pt>
                <c:pt idx="124">
                  <c:v>1895.4499510000001</c:v>
                </c:pt>
                <c:pt idx="125">
                  <c:v>1885.8000489999999</c:v>
                </c:pt>
                <c:pt idx="126">
                  <c:v>1929.599976</c:v>
                </c:pt>
                <c:pt idx="127">
                  <c:v>1956.5500489999999</c:v>
                </c:pt>
                <c:pt idx="128">
                  <c:v>1974.8000489999999</c:v>
                </c:pt>
                <c:pt idx="129">
                  <c:v>1974</c:v>
                </c:pt>
                <c:pt idx="130">
                  <c:v>1999.9499510000001</c:v>
                </c:pt>
                <c:pt idx="131">
                  <c:v>2027.849976</c:v>
                </c:pt>
                <c:pt idx="132">
                  <c:v>2050.9499510000001</c:v>
                </c:pt>
                <c:pt idx="133">
                  <c:v>2069.0500489999999</c:v>
                </c:pt>
                <c:pt idx="134">
                  <c:v>2014</c:v>
                </c:pt>
                <c:pt idx="135">
                  <c:v>2005.75</c:v>
                </c:pt>
                <c:pt idx="136">
                  <c:v>2049.3000489999999</c:v>
                </c:pt>
                <c:pt idx="137">
                  <c:v>2062.5500489999999</c:v>
                </c:pt>
                <c:pt idx="138">
                  <c:v>2048.6000979999999</c:v>
                </c:pt>
                <c:pt idx="139">
                  <c:v>2063.1000979999999</c:v>
                </c:pt>
                <c:pt idx="140">
                  <c:v>2031.400024</c:v>
                </c:pt>
                <c:pt idx="141">
                  <c:v>2063.6999510000001</c:v>
                </c:pt>
                <c:pt idx="142">
                  <c:v>2067.5</c:v>
                </c:pt>
                <c:pt idx="143">
                  <c:v>2087.75</c:v>
                </c:pt>
                <c:pt idx="144">
                  <c:v>2086.5500489999999</c:v>
                </c:pt>
                <c:pt idx="145">
                  <c:v>2085.75</c:v>
                </c:pt>
                <c:pt idx="146">
                  <c:v>2057.3999020000001</c:v>
                </c:pt>
                <c:pt idx="147">
                  <c:v>2065.3999020000001</c:v>
                </c:pt>
                <c:pt idx="148">
                  <c:v>2058.5</c:v>
                </c:pt>
                <c:pt idx="149">
                  <c:v>2070.25</c:v>
                </c:pt>
                <c:pt idx="150">
                  <c:v>2055.3500979999999</c:v>
                </c:pt>
                <c:pt idx="151">
                  <c:v>2061.6000979999999</c:v>
                </c:pt>
                <c:pt idx="152">
                  <c:v>2058.1999510000001</c:v>
                </c:pt>
                <c:pt idx="153">
                  <c:v>2065.8999020000001</c:v>
                </c:pt>
                <c:pt idx="154">
                  <c:v>2157.0500489999999</c:v>
                </c:pt>
                <c:pt idx="155">
                  <c:v>2150.9499510000001</c:v>
                </c:pt>
                <c:pt idx="156">
                  <c:v>2113.8500979999999</c:v>
                </c:pt>
                <c:pt idx="157">
                  <c:v>2064.5500489999999</c:v>
                </c:pt>
                <c:pt idx="158">
                  <c:v>2080.1499020000001</c:v>
                </c:pt>
                <c:pt idx="159">
                  <c:v>2059.1000979999999</c:v>
                </c:pt>
                <c:pt idx="160">
                  <c:v>2022.3000489999999</c:v>
                </c:pt>
                <c:pt idx="161">
                  <c:v>2047.599976</c:v>
                </c:pt>
                <c:pt idx="162">
                  <c:v>2072.1000979999999</c:v>
                </c:pt>
                <c:pt idx="163">
                  <c:v>2079.0500489999999</c:v>
                </c:pt>
                <c:pt idx="164">
                  <c:v>2050.8000489999999</c:v>
                </c:pt>
                <c:pt idx="165">
                  <c:v>2101.3000489999999</c:v>
                </c:pt>
                <c:pt idx="166">
                  <c:v>2077.1999510000001</c:v>
                </c:pt>
                <c:pt idx="167">
                  <c:v>2084.8000489999999</c:v>
                </c:pt>
                <c:pt idx="168">
                  <c:v>2107.6499020000001</c:v>
                </c:pt>
                <c:pt idx="169">
                  <c:v>2079</c:v>
                </c:pt>
                <c:pt idx="170">
                  <c:v>2048.9499510000001</c:v>
                </c:pt>
                <c:pt idx="171">
                  <c:v>2060.6000979999999</c:v>
                </c:pt>
                <c:pt idx="172">
                  <c:v>2036.150024</c:v>
                </c:pt>
                <c:pt idx="173">
                  <c:v>1991.9499510000001</c:v>
                </c:pt>
                <c:pt idx="174">
                  <c:v>1993.25</c:v>
                </c:pt>
                <c:pt idx="175">
                  <c:v>2031.099976</c:v>
                </c:pt>
                <c:pt idx="176">
                  <c:v>2122.1000979999999</c:v>
                </c:pt>
                <c:pt idx="177">
                  <c:v>2119.75</c:v>
                </c:pt>
                <c:pt idx="178">
                  <c:v>2154.6999510000001</c:v>
                </c:pt>
                <c:pt idx="179">
                  <c:v>2197.6499020000001</c:v>
                </c:pt>
                <c:pt idx="180">
                  <c:v>2189.8500979999999</c:v>
                </c:pt>
                <c:pt idx="181">
                  <c:v>2196.5</c:v>
                </c:pt>
                <c:pt idx="182">
                  <c:v>2233.1999510000001</c:v>
                </c:pt>
                <c:pt idx="183">
                  <c:v>2424</c:v>
                </c:pt>
                <c:pt idx="184">
                  <c:v>2452.8500979999999</c:v>
                </c:pt>
                <c:pt idx="185">
                  <c:v>2478.0500489999999</c:v>
                </c:pt>
                <c:pt idx="186">
                  <c:v>2489.3500979999999</c:v>
                </c:pt>
                <c:pt idx="187">
                  <c:v>2559.0500489999999</c:v>
                </c:pt>
                <c:pt idx="188">
                  <c:v>2553.1499020000001</c:v>
                </c:pt>
                <c:pt idx="189">
                  <c:v>2544.6999510000001</c:v>
                </c:pt>
                <c:pt idx="190">
                  <c:v>2576.3999020000001</c:v>
                </c:pt>
                <c:pt idx="191">
                  <c:v>2622.75</c:v>
                </c:pt>
                <c:pt idx="192">
                  <c:v>2613.75</c:v>
                </c:pt>
                <c:pt idx="193">
                  <c:v>2627.1499020000001</c:v>
                </c:pt>
                <c:pt idx="194">
                  <c:v>2655.0500489999999</c:v>
                </c:pt>
                <c:pt idx="195">
                  <c:v>2649.6999510000001</c:v>
                </c:pt>
                <c:pt idx="196">
                  <c:v>2671.75</c:v>
                </c:pt>
                <c:pt idx="197">
                  <c:v>2676.3999020000001</c:v>
                </c:pt>
                <c:pt idx="198">
                  <c:v>2787</c:v>
                </c:pt>
                <c:pt idx="199">
                  <c:v>2807.6999510000001</c:v>
                </c:pt>
                <c:pt idx="200">
                  <c:v>2816.8500979999999</c:v>
                </c:pt>
                <c:pt idx="201">
                  <c:v>2874.75</c:v>
                </c:pt>
                <c:pt idx="202">
                  <c:v>2867.8500979999999</c:v>
                </c:pt>
                <c:pt idx="203">
                  <c:v>2845.1999510000001</c:v>
                </c:pt>
                <c:pt idx="204">
                  <c:v>2841.3000489999999</c:v>
                </c:pt>
                <c:pt idx="205">
                  <c:v>2881.3999020000001</c:v>
                </c:pt>
                <c:pt idx="206">
                  <c:v>2883.5500489999999</c:v>
                </c:pt>
                <c:pt idx="207">
                  <c:v>2963.4499510000001</c:v>
                </c:pt>
                <c:pt idx="208">
                  <c:v>2984.75</c:v>
                </c:pt>
                <c:pt idx="209">
                  <c:v>2989.75</c:v>
                </c:pt>
                <c:pt idx="210">
                  <c:v>2971.4499510000001</c:v>
                </c:pt>
                <c:pt idx="211">
                  <c:v>3000.8000489999999</c:v>
                </c:pt>
                <c:pt idx="212">
                  <c:v>2948.9499510000001</c:v>
                </c:pt>
                <c:pt idx="213">
                  <c:v>2955.1999510000001</c:v>
                </c:pt>
                <c:pt idx="214">
                  <c:v>2965.5</c:v>
                </c:pt>
                <c:pt idx="215">
                  <c:v>2970</c:v>
                </c:pt>
                <c:pt idx="216">
                  <c:v>3010.75</c:v>
                </c:pt>
                <c:pt idx="217">
                  <c:v>3026</c:v>
                </c:pt>
                <c:pt idx="218">
                  <c:v>3054.9499510000001</c:v>
                </c:pt>
                <c:pt idx="219">
                  <c:v>3002.1000979999999</c:v>
                </c:pt>
                <c:pt idx="220">
                  <c:v>2995.1999510000001</c:v>
                </c:pt>
                <c:pt idx="221">
                  <c:v>3058.3500979999999</c:v>
                </c:pt>
                <c:pt idx="222">
                  <c:v>3067.8500979999999</c:v>
                </c:pt>
                <c:pt idx="223">
                  <c:v>3065.5500489999999</c:v>
                </c:pt>
                <c:pt idx="224">
                  <c:v>3044.5500489999999</c:v>
                </c:pt>
                <c:pt idx="225">
                  <c:v>3115.4499510000001</c:v>
                </c:pt>
                <c:pt idx="226">
                  <c:v>3173.6000979999999</c:v>
                </c:pt>
                <c:pt idx="227">
                  <c:v>3175.8000489999999</c:v>
                </c:pt>
                <c:pt idx="228">
                  <c:v>3212.1499020000001</c:v>
                </c:pt>
                <c:pt idx="229">
                  <c:v>3193.3000489999999</c:v>
                </c:pt>
                <c:pt idx="230">
                  <c:v>3166.1000979999999</c:v>
                </c:pt>
                <c:pt idx="231">
                  <c:v>3147.8500979999999</c:v>
                </c:pt>
                <c:pt idx="232">
                  <c:v>3151.75</c:v>
                </c:pt>
                <c:pt idx="233">
                  <c:v>3210.0500489999999</c:v>
                </c:pt>
                <c:pt idx="234">
                  <c:v>3210.0500489999999</c:v>
                </c:pt>
                <c:pt idx="235">
                  <c:v>3164.1499020000001</c:v>
                </c:pt>
                <c:pt idx="236">
                  <c:v>3222.75</c:v>
                </c:pt>
                <c:pt idx="237">
                  <c:v>3231.8000489999999</c:v>
                </c:pt>
                <c:pt idx="238">
                  <c:v>3246.3999020000001</c:v>
                </c:pt>
                <c:pt idx="239">
                  <c:v>3054.9499510000001</c:v>
                </c:pt>
                <c:pt idx="240">
                  <c:v>3086.9499510000001</c:v>
                </c:pt>
                <c:pt idx="241">
                  <c:v>3102.8000489999999</c:v>
                </c:pt>
                <c:pt idx="242">
                  <c:v>3126.0500489999999</c:v>
                </c:pt>
                <c:pt idx="243">
                  <c:v>3027.1499020000001</c:v>
                </c:pt>
                <c:pt idx="244">
                  <c:v>3035</c:v>
                </c:pt>
                <c:pt idx="245">
                  <c:v>3607.5</c:v>
                </c:pt>
                <c:pt idx="246">
                  <c:v>3841.9499510000001</c:v>
                </c:pt>
              </c:numCache>
            </c:numRef>
          </c:val>
          <c:smooth val="0"/>
          <c:extLst>
            <c:ext xmlns:c16="http://schemas.microsoft.com/office/drawing/2014/chart" uri="{C3380CC4-5D6E-409C-BE32-E72D297353CC}">
              <c16:uniqueId val="{00000000-0727-458E-A9E2-BDC81C34A2BF}"/>
            </c:ext>
          </c:extLst>
        </c:ser>
        <c:dLbls>
          <c:showLegendKey val="0"/>
          <c:showVal val="0"/>
          <c:showCatName val="0"/>
          <c:showSerName val="0"/>
          <c:showPercent val="0"/>
          <c:showBubbleSize val="0"/>
        </c:dLbls>
        <c:smooth val="0"/>
        <c:axId val="391707439"/>
        <c:axId val="391705999"/>
      </c:lineChart>
      <c:dateAx>
        <c:axId val="39170743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705999"/>
        <c:crosses val="autoZero"/>
        <c:auto val="1"/>
        <c:lblOffset val="100"/>
        <c:baseTimeUnit val="days"/>
      </c:dateAx>
      <c:valAx>
        <c:axId val="391705999"/>
        <c:scaling>
          <c:orientation val="minMax"/>
          <c:max val="4000"/>
          <c:min val="110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7074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Share!$C$1</c:f>
              <c:strCache>
                <c:ptCount val="1"/>
                <c:pt idx="0">
                  <c:v>Volume</c:v>
                </c:pt>
              </c:strCache>
            </c:strRef>
          </c:tx>
          <c:spPr>
            <a:solidFill>
              <a:schemeClr val="bg1">
                <a:lumMod val="65000"/>
              </a:schemeClr>
            </a:solidFill>
            <a:ln>
              <a:noFill/>
            </a:ln>
            <a:effectLst/>
          </c:spPr>
          <c:cat>
            <c:numRef>
              <c:f>Share!$A$2:$A$248</c:f>
              <c:numCache>
                <c:formatCode>m/d/yyyy</c:formatCode>
                <c:ptCount val="247"/>
                <c:pt idx="0">
                  <c:v>44965</c:v>
                </c:pt>
                <c:pt idx="1">
                  <c:v>44966</c:v>
                </c:pt>
                <c:pt idx="2">
                  <c:v>44967</c:v>
                </c:pt>
                <c:pt idx="3">
                  <c:v>44970</c:v>
                </c:pt>
                <c:pt idx="4">
                  <c:v>44971</c:v>
                </c:pt>
                <c:pt idx="5">
                  <c:v>44972</c:v>
                </c:pt>
                <c:pt idx="6">
                  <c:v>44973</c:v>
                </c:pt>
                <c:pt idx="7">
                  <c:v>44974</c:v>
                </c:pt>
                <c:pt idx="8">
                  <c:v>44977</c:v>
                </c:pt>
                <c:pt idx="9">
                  <c:v>44978</c:v>
                </c:pt>
                <c:pt idx="10">
                  <c:v>44979</c:v>
                </c:pt>
                <c:pt idx="11">
                  <c:v>44980</c:v>
                </c:pt>
                <c:pt idx="12">
                  <c:v>44981</c:v>
                </c:pt>
                <c:pt idx="13">
                  <c:v>44984</c:v>
                </c:pt>
                <c:pt idx="14">
                  <c:v>44985</c:v>
                </c:pt>
                <c:pt idx="15">
                  <c:v>44986</c:v>
                </c:pt>
                <c:pt idx="16">
                  <c:v>44987</c:v>
                </c:pt>
                <c:pt idx="17">
                  <c:v>44988</c:v>
                </c:pt>
                <c:pt idx="18">
                  <c:v>44991</c:v>
                </c:pt>
                <c:pt idx="19">
                  <c:v>44993</c:v>
                </c:pt>
                <c:pt idx="20">
                  <c:v>44994</c:v>
                </c:pt>
                <c:pt idx="21">
                  <c:v>44995</c:v>
                </c:pt>
                <c:pt idx="22">
                  <c:v>44998</c:v>
                </c:pt>
                <c:pt idx="23">
                  <c:v>44999</c:v>
                </c:pt>
                <c:pt idx="24">
                  <c:v>45000</c:v>
                </c:pt>
                <c:pt idx="25">
                  <c:v>45001</c:v>
                </c:pt>
                <c:pt idx="26">
                  <c:v>45002</c:v>
                </c:pt>
                <c:pt idx="27">
                  <c:v>45005</c:v>
                </c:pt>
                <c:pt idx="28">
                  <c:v>45006</c:v>
                </c:pt>
                <c:pt idx="29">
                  <c:v>45007</c:v>
                </c:pt>
                <c:pt idx="30">
                  <c:v>45008</c:v>
                </c:pt>
                <c:pt idx="31">
                  <c:v>45009</c:v>
                </c:pt>
                <c:pt idx="32">
                  <c:v>45012</c:v>
                </c:pt>
                <c:pt idx="33">
                  <c:v>45013</c:v>
                </c:pt>
                <c:pt idx="34">
                  <c:v>45014</c:v>
                </c:pt>
                <c:pt idx="35">
                  <c:v>45016</c:v>
                </c:pt>
                <c:pt idx="36">
                  <c:v>45019</c:v>
                </c:pt>
                <c:pt idx="37">
                  <c:v>45021</c:v>
                </c:pt>
                <c:pt idx="38">
                  <c:v>45022</c:v>
                </c:pt>
                <c:pt idx="39">
                  <c:v>45026</c:v>
                </c:pt>
                <c:pt idx="40">
                  <c:v>45027</c:v>
                </c:pt>
                <c:pt idx="41">
                  <c:v>45028</c:v>
                </c:pt>
                <c:pt idx="42">
                  <c:v>45029</c:v>
                </c:pt>
                <c:pt idx="43">
                  <c:v>45033</c:v>
                </c:pt>
                <c:pt idx="44">
                  <c:v>45034</c:v>
                </c:pt>
                <c:pt idx="45">
                  <c:v>45035</c:v>
                </c:pt>
                <c:pt idx="46">
                  <c:v>45036</c:v>
                </c:pt>
                <c:pt idx="47">
                  <c:v>45037</c:v>
                </c:pt>
                <c:pt idx="48">
                  <c:v>45040</c:v>
                </c:pt>
                <c:pt idx="49">
                  <c:v>45041</c:v>
                </c:pt>
                <c:pt idx="50">
                  <c:v>45042</c:v>
                </c:pt>
                <c:pt idx="51">
                  <c:v>45043</c:v>
                </c:pt>
                <c:pt idx="52">
                  <c:v>45044</c:v>
                </c:pt>
                <c:pt idx="53">
                  <c:v>45048</c:v>
                </c:pt>
                <c:pt idx="54">
                  <c:v>45049</c:v>
                </c:pt>
                <c:pt idx="55">
                  <c:v>45050</c:v>
                </c:pt>
                <c:pt idx="56">
                  <c:v>45051</c:v>
                </c:pt>
                <c:pt idx="57">
                  <c:v>45054</c:v>
                </c:pt>
                <c:pt idx="58">
                  <c:v>45055</c:v>
                </c:pt>
                <c:pt idx="59">
                  <c:v>45056</c:v>
                </c:pt>
                <c:pt idx="60">
                  <c:v>45057</c:v>
                </c:pt>
                <c:pt idx="61">
                  <c:v>45058</c:v>
                </c:pt>
                <c:pt idx="62">
                  <c:v>45061</c:v>
                </c:pt>
                <c:pt idx="63">
                  <c:v>45062</c:v>
                </c:pt>
                <c:pt idx="64">
                  <c:v>45063</c:v>
                </c:pt>
                <c:pt idx="65">
                  <c:v>45064</c:v>
                </c:pt>
                <c:pt idx="66">
                  <c:v>45065</c:v>
                </c:pt>
                <c:pt idx="67">
                  <c:v>45068</c:v>
                </c:pt>
                <c:pt idx="68">
                  <c:v>45069</c:v>
                </c:pt>
                <c:pt idx="69">
                  <c:v>45070</c:v>
                </c:pt>
                <c:pt idx="70">
                  <c:v>45071</c:v>
                </c:pt>
                <c:pt idx="71">
                  <c:v>45072</c:v>
                </c:pt>
                <c:pt idx="72">
                  <c:v>45075</c:v>
                </c:pt>
                <c:pt idx="73">
                  <c:v>45076</c:v>
                </c:pt>
                <c:pt idx="74">
                  <c:v>45077</c:v>
                </c:pt>
                <c:pt idx="75">
                  <c:v>45078</c:v>
                </c:pt>
                <c:pt idx="76">
                  <c:v>45079</c:v>
                </c:pt>
                <c:pt idx="77">
                  <c:v>45082</c:v>
                </c:pt>
                <c:pt idx="78">
                  <c:v>45083</c:v>
                </c:pt>
                <c:pt idx="79">
                  <c:v>45084</c:v>
                </c:pt>
                <c:pt idx="80">
                  <c:v>45085</c:v>
                </c:pt>
                <c:pt idx="81">
                  <c:v>45086</c:v>
                </c:pt>
                <c:pt idx="82">
                  <c:v>45089</c:v>
                </c:pt>
                <c:pt idx="83">
                  <c:v>45090</c:v>
                </c:pt>
                <c:pt idx="84">
                  <c:v>45091</c:v>
                </c:pt>
                <c:pt idx="85">
                  <c:v>45092</c:v>
                </c:pt>
                <c:pt idx="86">
                  <c:v>45093</c:v>
                </c:pt>
                <c:pt idx="87">
                  <c:v>45096</c:v>
                </c:pt>
                <c:pt idx="88">
                  <c:v>45097</c:v>
                </c:pt>
                <c:pt idx="89">
                  <c:v>45098</c:v>
                </c:pt>
                <c:pt idx="90">
                  <c:v>45099</c:v>
                </c:pt>
                <c:pt idx="91">
                  <c:v>45100</c:v>
                </c:pt>
                <c:pt idx="92">
                  <c:v>45103</c:v>
                </c:pt>
                <c:pt idx="93">
                  <c:v>45104</c:v>
                </c:pt>
                <c:pt idx="94">
                  <c:v>45105</c:v>
                </c:pt>
                <c:pt idx="95">
                  <c:v>45107</c:v>
                </c:pt>
                <c:pt idx="96">
                  <c:v>45110</c:v>
                </c:pt>
                <c:pt idx="97">
                  <c:v>45111</c:v>
                </c:pt>
                <c:pt idx="98">
                  <c:v>45112</c:v>
                </c:pt>
                <c:pt idx="99">
                  <c:v>45113</c:v>
                </c:pt>
                <c:pt idx="100">
                  <c:v>45114</c:v>
                </c:pt>
                <c:pt idx="101">
                  <c:v>45117</c:v>
                </c:pt>
                <c:pt idx="102">
                  <c:v>45118</c:v>
                </c:pt>
                <c:pt idx="103">
                  <c:v>45119</c:v>
                </c:pt>
                <c:pt idx="104">
                  <c:v>45120</c:v>
                </c:pt>
                <c:pt idx="105">
                  <c:v>45121</c:v>
                </c:pt>
                <c:pt idx="106">
                  <c:v>45124</c:v>
                </c:pt>
                <c:pt idx="107">
                  <c:v>45125</c:v>
                </c:pt>
                <c:pt idx="108">
                  <c:v>45126</c:v>
                </c:pt>
                <c:pt idx="109">
                  <c:v>45127</c:v>
                </c:pt>
                <c:pt idx="110">
                  <c:v>45128</c:v>
                </c:pt>
                <c:pt idx="111">
                  <c:v>45131</c:v>
                </c:pt>
                <c:pt idx="112">
                  <c:v>45132</c:v>
                </c:pt>
                <c:pt idx="113">
                  <c:v>45133</c:v>
                </c:pt>
                <c:pt idx="114">
                  <c:v>45134</c:v>
                </c:pt>
                <c:pt idx="115">
                  <c:v>45135</c:v>
                </c:pt>
                <c:pt idx="116">
                  <c:v>45138</c:v>
                </c:pt>
                <c:pt idx="117">
                  <c:v>45139</c:v>
                </c:pt>
                <c:pt idx="118">
                  <c:v>45140</c:v>
                </c:pt>
                <c:pt idx="119">
                  <c:v>45141</c:v>
                </c:pt>
                <c:pt idx="120">
                  <c:v>45142</c:v>
                </c:pt>
                <c:pt idx="121">
                  <c:v>45145</c:v>
                </c:pt>
                <c:pt idx="122">
                  <c:v>45146</c:v>
                </c:pt>
                <c:pt idx="123">
                  <c:v>45147</c:v>
                </c:pt>
                <c:pt idx="124">
                  <c:v>45148</c:v>
                </c:pt>
                <c:pt idx="125">
                  <c:v>45149</c:v>
                </c:pt>
                <c:pt idx="126">
                  <c:v>45152</c:v>
                </c:pt>
                <c:pt idx="127">
                  <c:v>45154</c:v>
                </c:pt>
                <c:pt idx="128">
                  <c:v>45155</c:v>
                </c:pt>
                <c:pt idx="129">
                  <c:v>45156</c:v>
                </c:pt>
                <c:pt idx="130">
                  <c:v>45159</c:v>
                </c:pt>
                <c:pt idx="131">
                  <c:v>45160</c:v>
                </c:pt>
                <c:pt idx="132">
                  <c:v>45161</c:v>
                </c:pt>
                <c:pt idx="133">
                  <c:v>45162</c:v>
                </c:pt>
                <c:pt idx="134">
                  <c:v>45163</c:v>
                </c:pt>
                <c:pt idx="135">
                  <c:v>45166</c:v>
                </c:pt>
                <c:pt idx="136">
                  <c:v>45167</c:v>
                </c:pt>
                <c:pt idx="137">
                  <c:v>45168</c:v>
                </c:pt>
                <c:pt idx="138">
                  <c:v>45169</c:v>
                </c:pt>
                <c:pt idx="139">
                  <c:v>45170</c:v>
                </c:pt>
                <c:pt idx="140">
                  <c:v>45173</c:v>
                </c:pt>
                <c:pt idx="141">
                  <c:v>45174</c:v>
                </c:pt>
                <c:pt idx="142">
                  <c:v>45175</c:v>
                </c:pt>
                <c:pt idx="143">
                  <c:v>45176</c:v>
                </c:pt>
                <c:pt idx="144">
                  <c:v>45177</c:v>
                </c:pt>
                <c:pt idx="145">
                  <c:v>45180</c:v>
                </c:pt>
                <c:pt idx="146">
                  <c:v>45181</c:v>
                </c:pt>
                <c:pt idx="147">
                  <c:v>45182</c:v>
                </c:pt>
                <c:pt idx="148">
                  <c:v>45183</c:v>
                </c:pt>
                <c:pt idx="149">
                  <c:v>45184</c:v>
                </c:pt>
                <c:pt idx="150">
                  <c:v>45187</c:v>
                </c:pt>
                <c:pt idx="151">
                  <c:v>45189</c:v>
                </c:pt>
                <c:pt idx="152">
                  <c:v>45190</c:v>
                </c:pt>
                <c:pt idx="153">
                  <c:v>45191</c:v>
                </c:pt>
                <c:pt idx="154">
                  <c:v>45194</c:v>
                </c:pt>
                <c:pt idx="155">
                  <c:v>45195</c:v>
                </c:pt>
                <c:pt idx="156">
                  <c:v>45196</c:v>
                </c:pt>
                <c:pt idx="157">
                  <c:v>45197</c:v>
                </c:pt>
                <c:pt idx="158">
                  <c:v>45198</c:v>
                </c:pt>
                <c:pt idx="159">
                  <c:v>45202</c:v>
                </c:pt>
                <c:pt idx="160">
                  <c:v>45203</c:v>
                </c:pt>
                <c:pt idx="161">
                  <c:v>45204</c:v>
                </c:pt>
                <c:pt idx="162">
                  <c:v>45205</c:v>
                </c:pt>
                <c:pt idx="163">
                  <c:v>45208</c:v>
                </c:pt>
                <c:pt idx="164">
                  <c:v>45209</c:v>
                </c:pt>
                <c:pt idx="165">
                  <c:v>45210</c:v>
                </c:pt>
                <c:pt idx="166">
                  <c:v>45211</c:v>
                </c:pt>
                <c:pt idx="167">
                  <c:v>45212</c:v>
                </c:pt>
                <c:pt idx="168">
                  <c:v>45215</c:v>
                </c:pt>
                <c:pt idx="169">
                  <c:v>45216</c:v>
                </c:pt>
                <c:pt idx="170">
                  <c:v>45217</c:v>
                </c:pt>
                <c:pt idx="171">
                  <c:v>45218</c:v>
                </c:pt>
                <c:pt idx="172">
                  <c:v>45219</c:v>
                </c:pt>
                <c:pt idx="173">
                  <c:v>45222</c:v>
                </c:pt>
                <c:pt idx="174">
                  <c:v>45224</c:v>
                </c:pt>
                <c:pt idx="175">
                  <c:v>45225</c:v>
                </c:pt>
                <c:pt idx="176">
                  <c:v>45226</c:v>
                </c:pt>
                <c:pt idx="177">
                  <c:v>45229</c:v>
                </c:pt>
                <c:pt idx="178">
                  <c:v>45230</c:v>
                </c:pt>
                <c:pt idx="179">
                  <c:v>45231</c:v>
                </c:pt>
                <c:pt idx="180">
                  <c:v>45232</c:v>
                </c:pt>
                <c:pt idx="181">
                  <c:v>45233</c:v>
                </c:pt>
                <c:pt idx="182">
                  <c:v>45236</c:v>
                </c:pt>
                <c:pt idx="183">
                  <c:v>45237</c:v>
                </c:pt>
                <c:pt idx="184">
                  <c:v>45238</c:v>
                </c:pt>
                <c:pt idx="185">
                  <c:v>45239</c:v>
                </c:pt>
                <c:pt idx="186">
                  <c:v>45240</c:v>
                </c:pt>
                <c:pt idx="187">
                  <c:v>45243</c:v>
                </c:pt>
                <c:pt idx="188">
                  <c:v>45245</c:v>
                </c:pt>
                <c:pt idx="189">
                  <c:v>45246</c:v>
                </c:pt>
                <c:pt idx="190">
                  <c:v>45247</c:v>
                </c:pt>
                <c:pt idx="191">
                  <c:v>45250</c:v>
                </c:pt>
                <c:pt idx="192">
                  <c:v>45251</c:v>
                </c:pt>
                <c:pt idx="193">
                  <c:v>45252</c:v>
                </c:pt>
                <c:pt idx="194">
                  <c:v>45253</c:v>
                </c:pt>
                <c:pt idx="195">
                  <c:v>45254</c:v>
                </c:pt>
                <c:pt idx="196">
                  <c:v>45258</c:v>
                </c:pt>
                <c:pt idx="197">
                  <c:v>45259</c:v>
                </c:pt>
                <c:pt idx="198">
                  <c:v>45260</c:v>
                </c:pt>
                <c:pt idx="199">
                  <c:v>45261</c:v>
                </c:pt>
                <c:pt idx="200">
                  <c:v>45264</c:v>
                </c:pt>
                <c:pt idx="201">
                  <c:v>45265</c:v>
                </c:pt>
                <c:pt idx="202">
                  <c:v>45266</c:v>
                </c:pt>
                <c:pt idx="203">
                  <c:v>45267</c:v>
                </c:pt>
                <c:pt idx="204">
                  <c:v>45268</c:v>
                </c:pt>
                <c:pt idx="205">
                  <c:v>45271</c:v>
                </c:pt>
                <c:pt idx="206">
                  <c:v>45272</c:v>
                </c:pt>
                <c:pt idx="207">
                  <c:v>45273</c:v>
                </c:pt>
                <c:pt idx="208">
                  <c:v>45274</c:v>
                </c:pt>
                <c:pt idx="209">
                  <c:v>45275</c:v>
                </c:pt>
                <c:pt idx="210">
                  <c:v>45278</c:v>
                </c:pt>
                <c:pt idx="211">
                  <c:v>45279</c:v>
                </c:pt>
                <c:pt idx="212">
                  <c:v>45280</c:v>
                </c:pt>
                <c:pt idx="213">
                  <c:v>45281</c:v>
                </c:pt>
                <c:pt idx="214">
                  <c:v>45282</c:v>
                </c:pt>
                <c:pt idx="215">
                  <c:v>45286</c:v>
                </c:pt>
                <c:pt idx="216">
                  <c:v>45287</c:v>
                </c:pt>
                <c:pt idx="217">
                  <c:v>45288</c:v>
                </c:pt>
                <c:pt idx="218">
                  <c:v>45289</c:v>
                </c:pt>
                <c:pt idx="219">
                  <c:v>45292</c:v>
                </c:pt>
                <c:pt idx="220">
                  <c:v>45293</c:v>
                </c:pt>
                <c:pt idx="221">
                  <c:v>45294</c:v>
                </c:pt>
                <c:pt idx="222">
                  <c:v>45295</c:v>
                </c:pt>
                <c:pt idx="223">
                  <c:v>45296</c:v>
                </c:pt>
                <c:pt idx="224">
                  <c:v>45299</c:v>
                </c:pt>
                <c:pt idx="225">
                  <c:v>45300</c:v>
                </c:pt>
                <c:pt idx="226">
                  <c:v>45301</c:v>
                </c:pt>
                <c:pt idx="227">
                  <c:v>45302</c:v>
                </c:pt>
                <c:pt idx="228">
                  <c:v>45303</c:v>
                </c:pt>
                <c:pt idx="229">
                  <c:v>45306</c:v>
                </c:pt>
                <c:pt idx="230">
                  <c:v>45307</c:v>
                </c:pt>
                <c:pt idx="231">
                  <c:v>45308</c:v>
                </c:pt>
                <c:pt idx="232">
                  <c:v>45309</c:v>
                </c:pt>
                <c:pt idx="233">
                  <c:v>45310</c:v>
                </c:pt>
                <c:pt idx="234">
                  <c:v>45313</c:v>
                </c:pt>
                <c:pt idx="235">
                  <c:v>45314</c:v>
                </c:pt>
                <c:pt idx="236">
                  <c:v>45315</c:v>
                </c:pt>
                <c:pt idx="237">
                  <c:v>45316</c:v>
                </c:pt>
                <c:pt idx="238">
                  <c:v>45320</c:v>
                </c:pt>
                <c:pt idx="239">
                  <c:v>45321</c:v>
                </c:pt>
                <c:pt idx="240">
                  <c:v>45322</c:v>
                </c:pt>
                <c:pt idx="241">
                  <c:v>45323</c:v>
                </c:pt>
                <c:pt idx="242">
                  <c:v>45324</c:v>
                </c:pt>
                <c:pt idx="243">
                  <c:v>45327</c:v>
                </c:pt>
                <c:pt idx="244">
                  <c:v>45328</c:v>
                </c:pt>
                <c:pt idx="245">
                  <c:v>45329</c:v>
                </c:pt>
                <c:pt idx="246">
                  <c:v>45330</c:v>
                </c:pt>
              </c:numCache>
            </c:numRef>
          </c:cat>
          <c:val>
            <c:numRef>
              <c:f>Share!$C$2:$C$248</c:f>
              <c:numCache>
                <c:formatCode>General</c:formatCode>
                <c:ptCount val="247"/>
                <c:pt idx="0">
                  <c:v>0.33650999999999998</c:v>
                </c:pt>
                <c:pt idx="1">
                  <c:v>4.1037790000000003</c:v>
                </c:pt>
                <c:pt idx="2">
                  <c:v>0.82016100000000003</c:v>
                </c:pt>
                <c:pt idx="3">
                  <c:v>0.33829199999999998</c:v>
                </c:pt>
                <c:pt idx="4">
                  <c:v>0.31660300000000002</c:v>
                </c:pt>
                <c:pt idx="5">
                  <c:v>0.82178099999999998</c:v>
                </c:pt>
                <c:pt idx="6">
                  <c:v>0.58438500000000004</c:v>
                </c:pt>
                <c:pt idx="7">
                  <c:v>0.53567500000000001</c:v>
                </c:pt>
                <c:pt idx="8">
                  <c:v>0.39043</c:v>
                </c:pt>
                <c:pt idx="9">
                  <c:v>0.57541799999999999</c:v>
                </c:pt>
                <c:pt idx="10">
                  <c:v>0.55603599999999997</c:v>
                </c:pt>
                <c:pt idx="11">
                  <c:v>0.34759099999999998</c:v>
                </c:pt>
                <c:pt idx="12">
                  <c:v>0.40936499999999998</c:v>
                </c:pt>
                <c:pt idx="13">
                  <c:v>0.41961100000000001</c:v>
                </c:pt>
                <c:pt idx="14">
                  <c:v>0.90783499999999995</c:v>
                </c:pt>
                <c:pt idx="15">
                  <c:v>0.46753800000000001</c:v>
                </c:pt>
                <c:pt idx="16">
                  <c:v>0.29926700000000001</c:v>
                </c:pt>
                <c:pt idx="17">
                  <c:v>0.56892799999999999</c:v>
                </c:pt>
                <c:pt idx="18">
                  <c:v>0.56696000000000002</c:v>
                </c:pt>
                <c:pt idx="19">
                  <c:v>0.52153400000000005</c:v>
                </c:pt>
                <c:pt idx="20">
                  <c:v>0.62527600000000005</c:v>
                </c:pt>
                <c:pt idx="21">
                  <c:v>0.391986</c:v>
                </c:pt>
                <c:pt idx="22">
                  <c:v>0.69849700000000003</c:v>
                </c:pt>
                <c:pt idx="23">
                  <c:v>0.62650300000000003</c:v>
                </c:pt>
                <c:pt idx="24">
                  <c:v>0.34367599999999998</c:v>
                </c:pt>
                <c:pt idx="25">
                  <c:v>0.475242</c:v>
                </c:pt>
                <c:pt idx="26">
                  <c:v>0.44006699999999999</c:v>
                </c:pt>
                <c:pt idx="27">
                  <c:v>0.60559499999999999</c:v>
                </c:pt>
                <c:pt idx="28">
                  <c:v>0.318911</c:v>
                </c:pt>
                <c:pt idx="29">
                  <c:v>0.34428700000000001</c:v>
                </c:pt>
                <c:pt idx="30">
                  <c:v>0.38879599999999997</c:v>
                </c:pt>
                <c:pt idx="31">
                  <c:v>0.31636999999999998</c:v>
                </c:pt>
                <c:pt idx="32">
                  <c:v>0.45628800000000003</c:v>
                </c:pt>
                <c:pt idx="33">
                  <c:v>0.474383</c:v>
                </c:pt>
                <c:pt idx="34">
                  <c:v>0.50882899999999998</c:v>
                </c:pt>
                <c:pt idx="35">
                  <c:v>0.67573399999999995</c:v>
                </c:pt>
                <c:pt idx="36">
                  <c:v>0.40147699999999997</c:v>
                </c:pt>
                <c:pt idx="37">
                  <c:v>0.21299000000000001</c:v>
                </c:pt>
                <c:pt idx="38">
                  <c:v>0.34385500000000002</c:v>
                </c:pt>
                <c:pt idx="39">
                  <c:v>0.35726599999999997</c:v>
                </c:pt>
                <c:pt idx="40">
                  <c:v>0.23588000000000001</c:v>
                </c:pt>
                <c:pt idx="41">
                  <c:v>0.17722099999999999</c:v>
                </c:pt>
                <c:pt idx="42">
                  <c:v>0.37845299999999998</c:v>
                </c:pt>
                <c:pt idx="43">
                  <c:v>0.37595800000000001</c:v>
                </c:pt>
                <c:pt idx="44">
                  <c:v>0.50282400000000005</c:v>
                </c:pt>
                <c:pt idx="45">
                  <c:v>0.21232599999999999</c:v>
                </c:pt>
                <c:pt idx="46">
                  <c:v>0.61174700000000004</c:v>
                </c:pt>
                <c:pt idx="47">
                  <c:v>0.60006300000000001</c:v>
                </c:pt>
                <c:pt idx="48">
                  <c:v>0.32778299999999999</c:v>
                </c:pt>
                <c:pt idx="49">
                  <c:v>0.15348899999999999</c:v>
                </c:pt>
                <c:pt idx="50">
                  <c:v>0.50985199999999997</c:v>
                </c:pt>
                <c:pt idx="51">
                  <c:v>0.42272999999999999</c:v>
                </c:pt>
                <c:pt idx="52">
                  <c:v>1.8162750000000001</c:v>
                </c:pt>
                <c:pt idx="53">
                  <c:v>1.3129839999999999</c:v>
                </c:pt>
                <c:pt idx="54">
                  <c:v>0.51547399999999999</c:v>
                </c:pt>
                <c:pt idx="55">
                  <c:v>0.24457100000000001</c:v>
                </c:pt>
                <c:pt idx="56">
                  <c:v>0.31772800000000001</c:v>
                </c:pt>
                <c:pt idx="57">
                  <c:v>0.31947799999999998</c:v>
                </c:pt>
                <c:pt idx="58">
                  <c:v>0.82464999999999999</c:v>
                </c:pt>
                <c:pt idx="59">
                  <c:v>0.46901500000000002</c:v>
                </c:pt>
                <c:pt idx="60">
                  <c:v>0.45655600000000002</c:v>
                </c:pt>
                <c:pt idx="61">
                  <c:v>0.326598</c:v>
                </c:pt>
                <c:pt idx="62">
                  <c:v>0.49668600000000002</c:v>
                </c:pt>
                <c:pt idx="63">
                  <c:v>0.48141600000000001</c:v>
                </c:pt>
                <c:pt idx="64">
                  <c:v>0.46970099999999998</c:v>
                </c:pt>
                <c:pt idx="65">
                  <c:v>0.24590000000000001</c:v>
                </c:pt>
                <c:pt idx="66">
                  <c:v>0.468553</c:v>
                </c:pt>
                <c:pt idx="67">
                  <c:v>0.27694099999999999</c:v>
                </c:pt>
                <c:pt idx="68">
                  <c:v>0.36897099999999999</c:v>
                </c:pt>
                <c:pt idx="69">
                  <c:v>0.362122</c:v>
                </c:pt>
                <c:pt idx="70">
                  <c:v>0.475551</c:v>
                </c:pt>
                <c:pt idx="71">
                  <c:v>0.41520400000000002</c:v>
                </c:pt>
                <c:pt idx="72">
                  <c:v>0.34726000000000001</c:v>
                </c:pt>
                <c:pt idx="73">
                  <c:v>0.34156300000000001</c:v>
                </c:pt>
                <c:pt idx="74">
                  <c:v>1.279601</c:v>
                </c:pt>
                <c:pt idx="75">
                  <c:v>0.45250699999999999</c:v>
                </c:pt>
                <c:pt idx="76">
                  <c:v>0.51463499999999995</c:v>
                </c:pt>
                <c:pt idx="77">
                  <c:v>0.23102400000000001</c:v>
                </c:pt>
                <c:pt idx="78">
                  <c:v>0.20847399999999999</c:v>
                </c:pt>
                <c:pt idx="79">
                  <c:v>0.63280499999999995</c:v>
                </c:pt>
                <c:pt idx="80">
                  <c:v>0.28692299999999998</c:v>
                </c:pt>
                <c:pt idx="81">
                  <c:v>0.43712299999999998</c:v>
                </c:pt>
                <c:pt idx="82">
                  <c:v>0.223661</c:v>
                </c:pt>
                <c:pt idx="83">
                  <c:v>1.634306</c:v>
                </c:pt>
                <c:pt idx="84">
                  <c:v>1.2075499999999999</c:v>
                </c:pt>
                <c:pt idx="85">
                  <c:v>0.46590199999999998</c:v>
                </c:pt>
                <c:pt idx="86">
                  <c:v>0.48488100000000001</c:v>
                </c:pt>
                <c:pt idx="87">
                  <c:v>0.19983999999999999</c:v>
                </c:pt>
                <c:pt idx="88">
                  <c:v>0.27329999999999999</c:v>
                </c:pt>
                <c:pt idx="89">
                  <c:v>0.36939100000000002</c:v>
                </c:pt>
                <c:pt idx="90">
                  <c:v>0.213389</c:v>
                </c:pt>
                <c:pt idx="91">
                  <c:v>0.73259600000000002</c:v>
                </c:pt>
                <c:pt idx="92">
                  <c:v>0.44596400000000003</c:v>
                </c:pt>
                <c:pt idx="93">
                  <c:v>0.32051200000000002</c:v>
                </c:pt>
                <c:pt idx="94">
                  <c:v>0</c:v>
                </c:pt>
                <c:pt idx="95">
                  <c:v>0.33626200000000001</c:v>
                </c:pt>
                <c:pt idx="96">
                  <c:v>0.23841799999999999</c:v>
                </c:pt>
                <c:pt idx="97">
                  <c:v>0.39979500000000001</c:v>
                </c:pt>
                <c:pt idx="98">
                  <c:v>0.50276900000000002</c:v>
                </c:pt>
                <c:pt idx="99">
                  <c:v>0.240874</c:v>
                </c:pt>
                <c:pt idx="100">
                  <c:v>0.248389</c:v>
                </c:pt>
                <c:pt idx="101">
                  <c:v>0.29930499999999999</c:v>
                </c:pt>
                <c:pt idx="102">
                  <c:v>0.457955</c:v>
                </c:pt>
                <c:pt idx="103">
                  <c:v>0.50265300000000002</c:v>
                </c:pt>
                <c:pt idx="104">
                  <c:v>0.27010000000000001</c:v>
                </c:pt>
                <c:pt idx="105">
                  <c:v>0.26810699999999998</c:v>
                </c:pt>
                <c:pt idx="106">
                  <c:v>0.47357100000000002</c:v>
                </c:pt>
                <c:pt idx="107">
                  <c:v>0.173675</c:v>
                </c:pt>
                <c:pt idx="108">
                  <c:v>0.38367400000000002</c:v>
                </c:pt>
                <c:pt idx="109">
                  <c:v>0.23510700000000001</c:v>
                </c:pt>
                <c:pt idx="110">
                  <c:v>0.33126</c:v>
                </c:pt>
                <c:pt idx="111">
                  <c:v>0.39293299999999998</c:v>
                </c:pt>
                <c:pt idx="112">
                  <c:v>0.22112799999999999</c:v>
                </c:pt>
                <c:pt idx="113">
                  <c:v>0.27304200000000001</c:v>
                </c:pt>
                <c:pt idx="114">
                  <c:v>0.215362</c:v>
                </c:pt>
                <c:pt idx="115">
                  <c:v>0.34456900000000001</c:v>
                </c:pt>
                <c:pt idx="116">
                  <c:v>0.34606399999999998</c:v>
                </c:pt>
                <c:pt idx="117">
                  <c:v>0.26060899999999998</c:v>
                </c:pt>
                <c:pt idx="118">
                  <c:v>0.75273599999999996</c:v>
                </c:pt>
                <c:pt idx="119">
                  <c:v>0.269065</c:v>
                </c:pt>
                <c:pt idx="120">
                  <c:v>0.39690799999999998</c:v>
                </c:pt>
                <c:pt idx="121">
                  <c:v>0.39504099999999998</c:v>
                </c:pt>
                <c:pt idx="122">
                  <c:v>0.32257999999999998</c:v>
                </c:pt>
                <c:pt idx="123">
                  <c:v>2.4915419999999999</c:v>
                </c:pt>
                <c:pt idx="124">
                  <c:v>4.0437200000000004</c:v>
                </c:pt>
                <c:pt idx="125">
                  <c:v>0.697959</c:v>
                </c:pt>
                <c:pt idx="126">
                  <c:v>1.4800089999999999</c:v>
                </c:pt>
                <c:pt idx="127">
                  <c:v>1.2322660000000001</c:v>
                </c:pt>
                <c:pt idx="128">
                  <c:v>0.96909800000000001</c:v>
                </c:pt>
                <c:pt idx="129">
                  <c:v>1.5712010000000001</c:v>
                </c:pt>
                <c:pt idx="130">
                  <c:v>1.066063</c:v>
                </c:pt>
                <c:pt idx="131">
                  <c:v>0.64788699999999999</c:v>
                </c:pt>
                <c:pt idx="132">
                  <c:v>0.70728400000000002</c:v>
                </c:pt>
                <c:pt idx="133">
                  <c:v>0.462418</c:v>
                </c:pt>
                <c:pt idx="134">
                  <c:v>0.76629700000000001</c:v>
                </c:pt>
                <c:pt idx="135">
                  <c:v>0.69672999999999996</c:v>
                </c:pt>
                <c:pt idx="136">
                  <c:v>0.35281400000000002</c:v>
                </c:pt>
                <c:pt idx="137">
                  <c:v>0.84409800000000001</c:v>
                </c:pt>
                <c:pt idx="138">
                  <c:v>0.68200000000000005</c:v>
                </c:pt>
                <c:pt idx="139">
                  <c:v>0.78567399999999998</c:v>
                </c:pt>
                <c:pt idx="140">
                  <c:v>0.74459900000000001</c:v>
                </c:pt>
                <c:pt idx="141">
                  <c:v>0.53608999999999996</c:v>
                </c:pt>
                <c:pt idx="142">
                  <c:v>0.33111400000000002</c:v>
                </c:pt>
                <c:pt idx="143">
                  <c:v>0.30342999999999998</c:v>
                </c:pt>
                <c:pt idx="144">
                  <c:v>0.54826200000000003</c:v>
                </c:pt>
                <c:pt idx="145">
                  <c:v>0.62349900000000003</c:v>
                </c:pt>
                <c:pt idx="146">
                  <c:v>0.72255999999999998</c:v>
                </c:pt>
                <c:pt idx="147">
                  <c:v>0.35576099999999999</c:v>
                </c:pt>
                <c:pt idx="148">
                  <c:v>0.28799399999999997</c:v>
                </c:pt>
                <c:pt idx="149">
                  <c:v>0.35957899999999998</c:v>
                </c:pt>
                <c:pt idx="150">
                  <c:v>0.32333600000000001</c:v>
                </c:pt>
                <c:pt idx="151">
                  <c:v>0.45182899999999998</c:v>
                </c:pt>
                <c:pt idx="152">
                  <c:v>0.29827900000000002</c:v>
                </c:pt>
                <c:pt idx="153">
                  <c:v>0.39477600000000002</c:v>
                </c:pt>
                <c:pt idx="154">
                  <c:v>1.8412409999999999</c:v>
                </c:pt>
                <c:pt idx="155">
                  <c:v>1.0212060000000001</c:v>
                </c:pt>
                <c:pt idx="156">
                  <c:v>0.58218000000000003</c:v>
                </c:pt>
                <c:pt idx="157">
                  <c:v>3.9565350000000001</c:v>
                </c:pt>
                <c:pt idx="158">
                  <c:v>0.76750099999999999</c:v>
                </c:pt>
                <c:pt idx="159">
                  <c:v>0.54338699999999995</c:v>
                </c:pt>
                <c:pt idx="160">
                  <c:v>0.55177100000000001</c:v>
                </c:pt>
                <c:pt idx="161">
                  <c:v>0.46174399999999999</c:v>
                </c:pt>
                <c:pt idx="162">
                  <c:v>0.44422</c:v>
                </c:pt>
                <c:pt idx="163">
                  <c:v>0.48772199999999999</c:v>
                </c:pt>
                <c:pt idx="164">
                  <c:v>0.351329</c:v>
                </c:pt>
                <c:pt idx="165">
                  <c:v>0.72946999999999995</c:v>
                </c:pt>
                <c:pt idx="166">
                  <c:v>0.28554400000000002</c:v>
                </c:pt>
                <c:pt idx="167">
                  <c:v>0.32188699999999998</c:v>
                </c:pt>
                <c:pt idx="168">
                  <c:v>0.446019</c:v>
                </c:pt>
                <c:pt idx="169">
                  <c:v>0.37378899999999998</c:v>
                </c:pt>
                <c:pt idx="170">
                  <c:v>0.43274800000000002</c:v>
                </c:pt>
                <c:pt idx="171">
                  <c:v>0.35009699999999999</c:v>
                </c:pt>
                <c:pt idx="172">
                  <c:v>0.353937</c:v>
                </c:pt>
                <c:pt idx="173">
                  <c:v>0.48845100000000002</c:v>
                </c:pt>
                <c:pt idx="174">
                  <c:v>0.51276999999999995</c:v>
                </c:pt>
                <c:pt idx="175">
                  <c:v>0.966275</c:v>
                </c:pt>
                <c:pt idx="176">
                  <c:v>0.99944500000000003</c:v>
                </c:pt>
                <c:pt idx="177">
                  <c:v>0.48378199999999999</c:v>
                </c:pt>
                <c:pt idx="178">
                  <c:v>0.74979200000000001</c:v>
                </c:pt>
                <c:pt idx="179">
                  <c:v>1.0812569999999999</c:v>
                </c:pt>
                <c:pt idx="180">
                  <c:v>0.47439500000000001</c:v>
                </c:pt>
                <c:pt idx="181">
                  <c:v>0.230437</c:v>
                </c:pt>
                <c:pt idx="182">
                  <c:v>0.53757999999999995</c:v>
                </c:pt>
                <c:pt idx="183">
                  <c:v>3.4194270000000002</c:v>
                </c:pt>
                <c:pt idx="184">
                  <c:v>2.652822</c:v>
                </c:pt>
                <c:pt idx="185">
                  <c:v>0.68400700000000003</c:v>
                </c:pt>
                <c:pt idx="186">
                  <c:v>0.64407199999999998</c:v>
                </c:pt>
                <c:pt idx="187">
                  <c:v>1.131761</c:v>
                </c:pt>
                <c:pt idx="188">
                  <c:v>0.59932799999999997</c:v>
                </c:pt>
                <c:pt idx="189">
                  <c:v>0.766675</c:v>
                </c:pt>
                <c:pt idx="190">
                  <c:v>0.71723599999999998</c:v>
                </c:pt>
                <c:pt idx="191">
                  <c:v>0.56857800000000003</c:v>
                </c:pt>
                <c:pt idx="192">
                  <c:v>0.51934899999999995</c:v>
                </c:pt>
                <c:pt idx="193">
                  <c:v>0.39543800000000001</c:v>
                </c:pt>
                <c:pt idx="194">
                  <c:v>0.39883200000000002</c:v>
                </c:pt>
                <c:pt idx="195">
                  <c:v>0.32560600000000001</c:v>
                </c:pt>
                <c:pt idx="196">
                  <c:v>0.535972</c:v>
                </c:pt>
                <c:pt idx="197">
                  <c:v>0.46023399999999998</c:v>
                </c:pt>
                <c:pt idx="198">
                  <c:v>2.3431540000000002</c:v>
                </c:pt>
                <c:pt idx="199">
                  <c:v>1.0498460000000001</c:v>
                </c:pt>
                <c:pt idx="200">
                  <c:v>0.68583000000000005</c:v>
                </c:pt>
                <c:pt idx="201">
                  <c:v>0.67612499999999998</c:v>
                </c:pt>
                <c:pt idx="202">
                  <c:v>0.48723499999999997</c:v>
                </c:pt>
                <c:pt idx="203">
                  <c:v>0.96155900000000005</c:v>
                </c:pt>
                <c:pt idx="204">
                  <c:v>0.68832300000000002</c:v>
                </c:pt>
                <c:pt idx="205">
                  <c:v>0.57755299999999998</c:v>
                </c:pt>
                <c:pt idx="206">
                  <c:v>0.46263300000000002</c:v>
                </c:pt>
                <c:pt idx="207">
                  <c:v>0.887243</c:v>
                </c:pt>
                <c:pt idx="208">
                  <c:v>0.4254</c:v>
                </c:pt>
                <c:pt idx="209">
                  <c:v>0.68255299999999997</c:v>
                </c:pt>
                <c:pt idx="210">
                  <c:v>0.64670799999999995</c:v>
                </c:pt>
                <c:pt idx="211">
                  <c:v>0.53329000000000004</c:v>
                </c:pt>
                <c:pt idx="212">
                  <c:v>0.71316999999999997</c:v>
                </c:pt>
                <c:pt idx="213">
                  <c:v>0.63141999999999998</c:v>
                </c:pt>
                <c:pt idx="214">
                  <c:v>0.51870700000000003</c:v>
                </c:pt>
                <c:pt idx="215">
                  <c:v>0.31564500000000001</c:v>
                </c:pt>
                <c:pt idx="216">
                  <c:v>0.58406499999999995</c:v>
                </c:pt>
                <c:pt idx="217">
                  <c:v>0.50370499999999996</c:v>
                </c:pt>
                <c:pt idx="218">
                  <c:v>0.43070199999999997</c:v>
                </c:pt>
                <c:pt idx="219">
                  <c:v>0.42172999999999999</c:v>
                </c:pt>
                <c:pt idx="220">
                  <c:v>0.40892800000000001</c:v>
                </c:pt>
                <c:pt idx="221">
                  <c:v>0.71496800000000005</c:v>
                </c:pt>
                <c:pt idx="222">
                  <c:v>0.29949799999999999</c:v>
                </c:pt>
                <c:pt idx="223">
                  <c:v>0.25856499999999999</c:v>
                </c:pt>
                <c:pt idx="224">
                  <c:v>0.30394700000000002</c:v>
                </c:pt>
                <c:pt idx="225">
                  <c:v>0.72323700000000002</c:v>
                </c:pt>
                <c:pt idx="226">
                  <c:v>0.95189699999999999</c:v>
                </c:pt>
                <c:pt idx="227">
                  <c:v>0.48514099999999999</c:v>
                </c:pt>
                <c:pt idx="228">
                  <c:v>0.59745499999999996</c:v>
                </c:pt>
                <c:pt idx="229">
                  <c:v>0.38195800000000002</c:v>
                </c:pt>
                <c:pt idx="230">
                  <c:v>0.37069999999999997</c:v>
                </c:pt>
                <c:pt idx="231">
                  <c:v>0.42033799999999999</c:v>
                </c:pt>
                <c:pt idx="232">
                  <c:v>0.43973000000000001</c:v>
                </c:pt>
                <c:pt idx="233">
                  <c:v>0.40643600000000002</c:v>
                </c:pt>
                <c:pt idx="234">
                  <c:v>0</c:v>
                </c:pt>
                <c:pt idx="235">
                  <c:v>0.34468700000000002</c:v>
                </c:pt>
                <c:pt idx="236">
                  <c:v>0.33996799999999999</c:v>
                </c:pt>
                <c:pt idx="237">
                  <c:v>0.48932100000000001</c:v>
                </c:pt>
                <c:pt idx="238">
                  <c:v>0.60409599999999997</c:v>
                </c:pt>
                <c:pt idx="239">
                  <c:v>1.2065410000000001</c:v>
                </c:pt>
                <c:pt idx="240">
                  <c:v>0.986931</c:v>
                </c:pt>
                <c:pt idx="241">
                  <c:v>0.74211300000000002</c:v>
                </c:pt>
                <c:pt idx="242">
                  <c:v>0.89254500000000003</c:v>
                </c:pt>
                <c:pt idx="243">
                  <c:v>0.80854400000000004</c:v>
                </c:pt>
                <c:pt idx="244">
                  <c:v>0.71838800000000003</c:v>
                </c:pt>
                <c:pt idx="245">
                  <c:v>5.8468910000000003</c:v>
                </c:pt>
                <c:pt idx="246">
                  <c:v>7.3741190000000003</c:v>
                </c:pt>
              </c:numCache>
            </c:numRef>
          </c:val>
          <c:extLst>
            <c:ext xmlns:c16="http://schemas.microsoft.com/office/drawing/2014/chart" uri="{C3380CC4-5D6E-409C-BE32-E72D297353CC}">
              <c16:uniqueId val="{00000000-C4F0-4653-94F3-B99EC22726FB}"/>
            </c:ext>
          </c:extLst>
        </c:ser>
        <c:dLbls>
          <c:showLegendKey val="0"/>
          <c:showVal val="0"/>
          <c:showCatName val="0"/>
          <c:showSerName val="0"/>
          <c:showPercent val="0"/>
          <c:showBubbleSize val="0"/>
        </c:dLbls>
        <c:axId val="1786147152"/>
        <c:axId val="1786127952"/>
      </c:areaChart>
      <c:dateAx>
        <c:axId val="178614715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127952"/>
        <c:crosses val="autoZero"/>
        <c:auto val="1"/>
        <c:lblOffset val="100"/>
        <c:baseTimeUnit val="days"/>
      </c:dateAx>
      <c:valAx>
        <c:axId val="1786127952"/>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147152"/>
        <c:crosses val="autoZero"/>
        <c:crossBetween val="midCat"/>
      </c:valAx>
      <c:spPr>
        <a:noFill/>
        <a:ln>
          <a:noFill/>
        </a:ln>
        <a:effectLst/>
      </c:spPr>
    </c:plotArea>
    <c:plotVisOnly val="1"/>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FD60-4F9B-8DD4-8CC870AB0207}"/>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2-FD60-4F9B-8DD4-8CC870AB0207}"/>
              </c:ext>
            </c:extLst>
          </c:dPt>
          <c:dPt>
            <c:idx val="2"/>
            <c:invertIfNegative val="0"/>
            <c:bubble3D val="0"/>
            <c:spPr>
              <a:solidFill>
                <a:schemeClr val="bg1">
                  <a:lumMod val="75000"/>
                </a:schemeClr>
              </a:solidFill>
              <a:ln>
                <a:noFill/>
              </a:ln>
              <a:effectLst/>
            </c:spPr>
            <c:extLst>
              <c:ext xmlns:c16="http://schemas.microsoft.com/office/drawing/2014/chart" uri="{C3380CC4-5D6E-409C-BE32-E72D297353CC}">
                <c16:uniqueId val="{00000004-FD60-4F9B-8DD4-8CC870AB02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Share!$I$264:$I$267</c:f>
              <c:strCache>
                <c:ptCount val="4"/>
                <c:pt idx="0">
                  <c:v>Promoters</c:v>
                </c:pt>
                <c:pt idx="1">
                  <c:v>FIIs</c:v>
                </c:pt>
                <c:pt idx="2">
                  <c:v>DIIs</c:v>
                </c:pt>
                <c:pt idx="3">
                  <c:v>Public</c:v>
                </c:pt>
              </c:strCache>
            </c:strRef>
          </c:cat>
          <c:val>
            <c:numRef>
              <c:f>Share!$J$264:$J$267</c:f>
              <c:numCache>
                <c:formatCode>0.00%</c:formatCode>
                <c:ptCount val="4"/>
                <c:pt idx="0">
                  <c:v>0.37009999999999998</c:v>
                </c:pt>
                <c:pt idx="1">
                  <c:v>0.2591</c:v>
                </c:pt>
                <c:pt idx="2">
                  <c:v>0.1482</c:v>
                </c:pt>
                <c:pt idx="3">
                  <c:v>0.22259999999999999</c:v>
                </c:pt>
              </c:numCache>
            </c:numRef>
          </c:val>
          <c:extLst>
            <c:ext xmlns:c16="http://schemas.microsoft.com/office/drawing/2014/chart" uri="{C3380CC4-5D6E-409C-BE32-E72D297353CC}">
              <c16:uniqueId val="{00000000-FD60-4F9B-8DD4-8CC870AB0207}"/>
            </c:ext>
          </c:extLst>
        </c:ser>
        <c:dLbls>
          <c:dLblPos val="outEnd"/>
          <c:showLegendKey val="0"/>
          <c:showVal val="1"/>
          <c:showCatName val="0"/>
          <c:showSerName val="0"/>
          <c:showPercent val="0"/>
          <c:showBubbleSize val="0"/>
        </c:dLbls>
        <c:gapWidth val="182"/>
        <c:axId val="1786038304"/>
        <c:axId val="1786036384"/>
      </c:barChart>
      <c:catAx>
        <c:axId val="1786038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036384"/>
        <c:crosses val="autoZero"/>
        <c:auto val="1"/>
        <c:lblAlgn val="ctr"/>
        <c:lblOffset val="100"/>
        <c:noMultiLvlLbl val="0"/>
      </c:catAx>
      <c:valAx>
        <c:axId val="1786036384"/>
        <c:scaling>
          <c:orientation val="minMax"/>
        </c:scaling>
        <c:delete val="1"/>
        <c:axPos val="b"/>
        <c:numFmt formatCode="0.00%" sourceLinked="1"/>
        <c:majorTickMark val="out"/>
        <c:minorTickMark val="none"/>
        <c:tickLblPos val="nextTo"/>
        <c:crossAx val="178603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99060</xdr:colOff>
      <xdr:row>1</xdr:row>
      <xdr:rowOff>175260</xdr:rowOff>
    </xdr:from>
    <xdr:to>
      <xdr:col>1</xdr:col>
      <xdr:colOff>2019300</xdr:colOff>
      <xdr:row>3</xdr:row>
      <xdr:rowOff>723900</xdr:rowOff>
    </xdr:to>
    <xdr:pic>
      <xdr:nvPicPr>
        <xdr:cNvPr id="2" name="Picture 1" descr="A green and white logo&#10;&#10;Description automatically generated">
          <a:extLst>
            <a:ext uri="{FF2B5EF4-FFF2-40B4-BE49-F238E27FC236}">
              <a16:creationId xmlns:a16="http://schemas.microsoft.com/office/drawing/2014/main" id="{34F6C40E-5186-096E-F787-E711F0A4A82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5713" r="1237" b="29388"/>
        <a:stretch/>
      </xdr:blipFill>
      <xdr:spPr bwMode="auto">
        <a:xfrm>
          <a:off x="228600" y="358140"/>
          <a:ext cx="1920240" cy="784860"/>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twoCellAnchor>
    <xdr:from>
      <xdr:col>7</xdr:col>
      <xdr:colOff>83820</xdr:colOff>
      <xdr:row>7</xdr:row>
      <xdr:rowOff>0</xdr:rowOff>
    </xdr:from>
    <xdr:to>
      <xdr:col>11</xdr:col>
      <xdr:colOff>106680</xdr:colOff>
      <xdr:row>17</xdr:row>
      <xdr:rowOff>0</xdr:rowOff>
    </xdr:to>
    <xdr:graphicFrame macro="">
      <xdr:nvGraphicFramePr>
        <xdr:cNvPr id="3" name="Chart 2">
          <a:extLst>
            <a:ext uri="{FF2B5EF4-FFF2-40B4-BE49-F238E27FC236}">
              <a16:creationId xmlns:a16="http://schemas.microsoft.com/office/drawing/2014/main" id="{D5120E8F-AF61-4D90-B6D1-EBD31A4296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83820</xdr:colOff>
      <xdr:row>20</xdr:row>
      <xdr:rowOff>38100</xdr:rowOff>
    </xdr:from>
    <xdr:to>
      <xdr:col>11</xdr:col>
      <xdr:colOff>99060</xdr:colOff>
      <xdr:row>26</xdr:row>
      <xdr:rowOff>7620</xdr:rowOff>
    </xdr:to>
    <xdr:graphicFrame macro="">
      <xdr:nvGraphicFramePr>
        <xdr:cNvPr id="4" name="Chart 3">
          <a:extLst>
            <a:ext uri="{FF2B5EF4-FFF2-40B4-BE49-F238E27FC236}">
              <a16:creationId xmlns:a16="http://schemas.microsoft.com/office/drawing/2014/main" id="{0404C165-A7E6-41C9-A677-75217AA18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83820</xdr:colOff>
      <xdr:row>28</xdr:row>
      <xdr:rowOff>15240</xdr:rowOff>
    </xdr:from>
    <xdr:to>
      <xdr:col>11</xdr:col>
      <xdr:colOff>106680</xdr:colOff>
      <xdr:row>39</xdr:row>
      <xdr:rowOff>99060</xdr:rowOff>
    </xdr:to>
    <xdr:graphicFrame macro="">
      <xdr:nvGraphicFramePr>
        <xdr:cNvPr id="5" name="Chart 4">
          <a:extLst>
            <a:ext uri="{FF2B5EF4-FFF2-40B4-BE49-F238E27FC236}">
              <a16:creationId xmlns:a16="http://schemas.microsoft.com/office/drawing/2014/main" id="{D8CF8F16-218D-44E9-9811-13E85BDD8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137160</xdr:colOff>
      <xdr:row>209</xdr:row>
      <xdr:rowOff>156210</xdr:rowOff>
    </xdr:from>
    <xdr:to>
      <xdr:col>10</xdr:col>
      <xdr:colOff>441960</xdr:colOff>
      <xdr:row>224</xdr:row>
      <xdr:rowOff>156210</xdr:rowOff>
    </xdr:to>
    <xdr:graphicFrame macro="">
      <xdr:nvGraphicFramePr>
        <xdr:cNvPr id="2" name="Chart 1">
          <a:extLst>
            <a:ext uri="{FF2B5EF4-FFF2-40B4-BE49-F238E27FC236}">
              <a16:creationId xmlns:a16="http://schemas.microsoft.com/office/drawing/2014/main" id="{E6B01963-24C1-85B2-1388-B4F134786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312420</xdr:colOff>
      <xdr:row>228</xdr:row>
      <xdr:rowOff>87630</xdr:rowOff>
    </xdr:from>
    <xdr:to>
      <xdr:col>11</xdr:col>
      <xdr:colOff>7620</xdr:colOff>
      <xdr:row>243</xdr:row>
      <xdr:rowOff>87630</xdr:rowOff>
    </xdr:to>
    <xdr:graphicFrame macro="">
      <xdr:nvGraphicFramePr>
        <xdr:cNvPr id="3" name="Chart 2">
          <a:extLst>
            <a:ext uri="{FF2B5EF4-FFF2-40B4-BE49-F238E27FC236}">
              <a16:creationId xmlns:a16="http://schemas.microsoft.com/office/drawing/2014/main" id="{7F4093D4-967C-78E4-F6B9-8F70794A0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1455420</xdr:colOff>
      <xdr:row>253</xdr:row>
      <xdr:rowOff>156210</xdr:rowOff>
    </xdr:from>
    <xdr:to>
      <xdr:col>10</xdr:col>
      <xdr:colOff>541020</xdr:colOff>
      <xdr:row>268</xdr:row>
      <xdr:rowOff>102870</xdr:rowOff>
    </xdr:to>
    <xdr:graphicFrame macro="">
      <xdr:nvGraphicFramePr>
        <xdr:cNvPr id="4" name="Chart 3">
          <a:extLst>
            <a:ext uri="{FF2B5EF4-FFF2-40B4-BE49-F238E27FC236}">
              <a16:creationId xmlns:a16="http://schemas.microsoft.com/office/drawing/2014/main" id="{E1DD3EBC-EA44-D06D-73B4-72BB58EACD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N19" headerRowCount="0" totalsRowShown="0" headerRowDxfId="30">
  <tableColumns count="14">
    <tableColumn id="1" xr3:uid="{00000000-0010-0000-0000-000001000000}" name="Column1" headerRowDxfId="29" dataDxfId="28"/>
    <tableColumn id="2" xr3:uid="{00000000-0010-0000-0000-000002000000}" name="Column2" headerRowDxfId="27"/>
    <tableColumn id="3" xr3:uid="{00000000-0010-0000-0000-000003000000}" name="Column3" headerRowDxfId="26"/>
    <tableColumn id="4" xr3:uid="{00000000-0010-0000-0000-000004000000}" name="Column4" headerRowDxfId="25"/>
    <tableColumn id="5" xr3:uid="{00000000-0010-0000-0000-000005000000}" name="Column5" headerRowDxfId="24"/>
    <tableColumn id="6" xr3:uid="{00000000-0010-0000-0000-000006000000}" name="Column6" headerRowDxfId="23"/>
    <tableColumn id="7" xr3:uid="{00000000-0010-0000-0000-000007000000}" name="Column7" headerRowDxfId="22"/>
    <tableColumn id="8" xr3:uid="{00000000-0010-0000-0000-000008000000}" name="Column8" headerRowDxfId="21"/>
    <tableColumn id="9" xr3:uid="{00000000-0010-0000-0000-000009000000}" name="Column9" headerRowDxfId="20"/>
    <tableColumn id="10" xr3:uid="{00000000-0010-0000-0000-00000A000000}" name="Column10" headerRowDxfId="19"/>
    <tableColumn id="11" xr3:uid="{00000000-0010-0000-0000-00000B000000}" name="Column11" headerRowDxfId="18"/>
    <tableColumn id="12" xr3:uid="{00000000-0010-0000-0000-00000C000000}" name="Column12" headerRowDxfId="17"/>
    <tableColumn id="13" xr3:uid="{00000000-0010-0000-0000-00000D000000}" name="Column13" headerRowDxfId="16" dataDxfId="15"/>
    <tableColumn id="14" xr3:uid="{00000000-0010-0000-0000-00000E000000}" name="Column14" headerRowDxfId="14" dataDxfId="1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4" headerRowCount="0" totalsRowShown="0" headerRowDxfId="12">
  <tableColumns count="11">
    <tableColumn id="1" xr3:uid="{00000000-0010-0000-0100-000001000000}" name="Column1" headerRowDxfId="11"/>
    <tableColumn id="2" xr3:uid="{00000000-0010-0000-0100-000002000000}" name="Column2" headerRowDxfId="10"/>
    <tableColumn id="3" xr3:uid="{00000000-0010-0000-0100-000003000000}" name="Column3" headerRowDxfId="9"/>
    <tableColumn id="4" xr3:uid="{00000000-0010-0000-0100-000004000000}" name="Column4" headerRowDxfId="8"/>
    <tableColumn id="5" xr3:uid="{00000000-0010-0000-0100-000005000000}" name="Column5" headerRowDxfId="7"/>
    <tableColumn id="6" xr3:uid="{00000000-0010-0000-0100-000006000000}" name="Column6" headerRowDxfId="6"/>
    <tableColumn id="7" xr3:uid="{00000000-0010-0000-0100-000007000000}" name="Column7" headerRowDxfId="5"/>
    <tableColumn id="8" xr3:uid="{00000000-0010-0000-0100-000008000000}" name="Column8" headerRowDxfId="4"/>
    <tableColumn id="9" xr3:uid="{00000000-0010-0000-0100-000009000000}" name="Column9" headerRowDxfId="3"/>
    <tableColumn id="10" xr3:uid="{00000000-0010-0000-0100-00000A000000}" name="Column10" headerRowDxfId="2"/>
    <tableColumn id="11" xr3:uid="{00000000-0010-0000-0100-00000B000000}" name="Column11" headerRow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www.screener.in/"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www.screener.i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creener.i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reener.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00532-7D65-49F8-884A-C0C29D5F07FA}">
  <dimension ref="B1:C8"/>
  <sheetViews>
    <sheetView showGridLines="0" workbookViewId="0">
      <selection activeCell="C13" sqref="C13"/>
    </sheetView>
  </sheetViews>
  <sheetFormatPr defaultRowHeight="14.45"/>
  <cols>
    <col min="2" max="2" width="18.5703125" bestFit="1" customWidth="1"/>
    <col min="3" max="3" width="109.85546875" customWidth="1"/>
  </cols>
  <sheetData>
    <row r="1" spans="2:3">
      <c r="B1" s="27"/>
      <c r="C1" s="27"/>
    </row>
    <row r="2" spans="2:3">
      <c r="B2" s="27"/>
      <c r="C2" s="27"/>
    </row>
    <row r="3" spans="2:3">
      <c r="B3" s="27"/>
      <c r="C3" s="27"/>
    </row>
    <row r="4" spans="2:3" ht="46.15">
      <c r="B4" s="49" t="s">
        <v>0</v>
      </c>
      <c r="C4" s="26" t="s">
        <v>1</v>
      </c>
    </row>
    <row r="5" spans="2:3">
      <c r="B5" s="27"/>
      <c r="C5" s="27"/>
    </row>
    <row r="6" spans="2:3">
      <c r="B6" s="27"/>
      <c r="C6" s="27"/>
    </row>
    <row r="7" spans="2:3">
      <c r="B7" s="27"/>
      <c r="C7" s="27"/>
    </row>
    <row r="8" spans="2:3">
      <c r="B8" s="27"/>
      <c r="C8"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83F49-A0A3-44FA-89FA-5B520E68D6ED}">
  <sheetPr>
    <pageSetUpPr fitToPage="1"/>
  </sheetPr>
  <dimension ref="B1:AA62"/>
  <sheetViews>
    <sheetView showGridLines="0" tabSelected="1" view="pageBreakPreview" zoomScaleNormal="100" zoomScaleSheetLayoutView="100" workbookViewId="0">
      <selection activeCell="C4" sqref="C4:K4"/>
    </sheetView>
  </sheetViews>
  <sheetFormatPr defaultRowHeight="14.45"/>
  <cols>
    <col min="1" max="1" width="1.85546875" customWidth="1"/>
    <col min="2" max="2" width="38.7109375" bestFit="1" customWidth="1"/>
    <col min="3" max="3" width="12.140625" bestFit="1" customWidth="1"/>
    <col min="4" max="4" width="11.28515625" customWidth="1"/>
    <col min="5" max="5" width="11.28515625" bestFit="1" customWidth="1"/>
    <col min="6" max="6" width="11.140625" customWidth="1"/>
    <col min="7" max="7" width="11.85546875" customWidth="1"/>
    <col min="8" max="8" width="1.42578125" customWidth="1"/>
    <col min="9" max="9" width="12.7109375" customWidth="1"/>
    <col min="10" max="10" width="12" customWidth="1"/>
    <col min="11" max="11" width="10.7109375" customWidth="1"/>
    <col min="12" max="12" width="2" customWidth="1"/>
    <col min="13" max="27" width="8.85546875" style="40"/>
  </cols>
  <sheetData>
    <row r="1" spans="2:27" ht="10.15" customHeight="1">
      <c r="M1" s="40" t="s">
        <v>2</v>
      </c>
    </row>
    <row r="2" spans="2:27" ht="15.6">
      <c r="B2" s="29" t="str">
        <f>+'Data Sheet'!B1&amp;" -One Page Profile"</f>
        <v>TRENT LTD -One Page Profile</v>
      </c>
      <c r="C2" s="25"/>
      <c r="D2" s="28"/>
      <c r="E2" s="25"/>
      <c r="F2" s="25"/>
      <c r="G2" s="25"/>
      <c r="H2" s="25"/>
      <c r="I2" s="25"/>
      <c r="J2" s="25"/>
      <c r="K2" s="25"/>
    </row>
    <row r="3" spans="2:27" s="37" customFormat="1" ht="3" customHeight="1">
      <c r="B3" s="34"/>
      <c r="C3" s="35"/>
      <c r="D3" s="36"/>
      <c r="E3" s="35"/>
      <c r="F3" s="35"/>
      <c r="G3" s="35"/>
      <c r="H3" s="35"/>
      <c r="I3" s="35"/>
      <c r="J3" s="35"/>
      <c r="K3" s="35"/>
      <c r="M3" s="41"/>
      <c r="N3" s="41"/>
      <c r="O3" s="41"/>
      <c r="P3" s="41"/>
      <c r="Q3" s="41"/>
      <c r="R3" s="41"/>
      <c r="S3" s="41"/>
      <c r="T3" s="41"/>
      <c r="U3" s="41"/>
      <c r="V3" s="41"/>
      <c r="W3" s="41"/>
      <c r="X3" s="41"/>
      <c r="Y3" s="41"/>
      <c r="Z3" s="41"/>
      <c r="AA3" s="41"/>
    </row>
    <row r="4" spans="2:27" ht="64.150000000000006" customHeight="1">
      <c r="B4" s="69"/>
      <c r="C4" s="95" t="str">
        <f>+IFERROR('Input Sheet'!C4,0)</f>
        <v>Trent Limited (portmanteau of Tata Retail Enterprise) is an Indian retail company, which is part of Tata Group and based in Mumbai. Started in 1998, Trent operates Westside, a retail fashion chain, and Landmark, a bookstore chain with brick and mortar stores in various locations of India</v>
      </c>
      <c r="D4" s="95"/>
      <c r="E4" s="95"/>
      <c r="F4" s="95"/>
      <c r="G4" s="95"/>
      <c r="H4" s="95"/>
      <c r="I4" s="95"/>
      <c r="J4" s="95"/>
      <c r="K4" s="95"/>
    </row>
    <row r="5" spans="2:27" s="2" customFormat="1">
      <c r="B5" s="30" t="s">
        <v>3</v>
      </c>
      <c r="M5" s="42"/>
      <c r="N5" s="42"/>
      <c r="O5" s="42"/>
      <c r="P5" s="42"/>
      <c r="Q5" s="42"/>
      <c r="R5" s="42"/>
      <c r="S5" s="42"/>
      <c r="T5" s="42"/>
      <c r="U5" s="42"/>
      <c r="V5" s="42"/>
      <c r="W5" s="42"/>
      <c r="X5" s="42"/>
      <c r="Y5" s="42"/>
      <c r="Z5" s="42"/>
      <c r="AA5" s="42"/>
    </row>
    <row r="6" spans="2:27" ht="15.6">
      <c r="B6" s="44" t="s">
        <v>4</v>
      </c>
      <c r="C6" s="45">
        <f>+IFERROR('Profit &amp; Loss'!G3,0)</f>
        <v>43555</v>
      </c>
      <c r="D6" s="45">
        <f>+IFERROR('Profit &amp; Loss'!H3,0)</f>
        <v>43921</v>
      </c>
      <c r="E6" s="45">
        <f>+IFERROR('Profit &amp; Loss'!I3,0)</f>
        <v>44286</v>
      </c>
      <c r="F6" s="45">
        <f>+IFERROR('Profit &amp; Loss'!J3,0)</f>
        <v>44651</v>
      </c>
      <c r="G6" s="45">
        <f>+IFERROR('Profit &amp; Loss'!K3,0)</f>
        <v>45016</v>
      </c>
      <c r="H6" s="46"/>
      <c r="I6" s="47" t="s">
        <v>5</v>
      </c>
      <c r="J6" s="48"/>
      <c r="K6" s="48"/>
    </row>
    <row r="7" spans="2:27" ht="3.6" customHeight="1">
      <c r="B7" s="61"/>
      <c r="C7" s="61"/>
      <c r="D7" s="61"/>
      <c r="E7" s="61"/>
      <c r="F7" s="61"/>
      <c r="G7" s="61"/>
    </row>
    <row r="8" spans="2:27">
      <c r="B8" s="61" t="s">
        <v>6</v>
      </c>
      <c r="C8" s="62">
        <f>+IFERROR('Profit &amp; Loss'!G4,0)</f>
        <v>2630.24</v>
      </c>
      <c r="D8" s="62">
        <f>+IFERROR('Profit &amp; Loss'!H4,0)</f>
        <v>3485.98</v>
      </c>
      <c r="E8" s="62">
        <f>+IFERROR('Profit &amp; Loss'!I4,0)</f>
        <v>2592.96</v>
      </c>
      <c r="F8" s="62">
        <f>+IFERROR('Profit &amp; Loss'!J4,0)</f>
        <v>4498.0200000000004</v>
      </c>
      <c r="G8" s="62">
        <f>+IFERROR('Profit &amp; Loss'!K4,0)</f>
        <v>8242.02</v>
      </c>
    </row>
    <row r="9" spans="2:27" s="33" customFormat="1">
      <c r="B9" s="63" t="s">
        <v>7</v>
      </c>
      <c r="C9" s="64">
        <f>+IFERROR('Profit &amp; Loss'!G29,0)</f>
        <v>0.21913731888424337</v>
      </c>
      <c r="D9" s="64">
        <f>+IFERROR('Profit &amp; Loss'!H29,0)</f>
        <v>0.32534673641949041</v>
      </c>
      <c r="E9" s="64">
        <f>+IFERROR('Profit &amp; Loss'!I29,0)</f>
        <v>-0.25617473422107984</v>
      </c>
      <c r="F9" s="64">
        <f>+IFERROR('Profit &amp; Loss'!J29,0)</f>
        <v>0.73470473898556099</v>
      </c>
      <c r="G9" s="64">
        <f>+IFERROR('Profit &amp; Loss'!K29,0)</f>
        <v>0.83236624114610414</v>
      </c>
      <c r="M9" s="43"/>
      <c r="N9" s="43"/>
      <c r="O9" s="43"/>
      <c r="P9" s="43"/>
      <c r="Q9" s="43"/>
      <c r="R9" s="43"/>
      <c r="S9" s="43"/>
      <c r="T9" s="43"/>
      <c r="U9" s="43"/>
      <c r="V9" s="43"/>
      <c r="W9" s="43"/>
      <c r="X9" s="43"/>
      <c r="Y9" s="43"/>
      <c r="Z9" s="43"/>
      <c r="AA9" s="43"/>
    </row>
    <row r="10" spans="2:27">
      <c r="B10" s="61" t="s">
        <v>8</v>
      </c>
      <c r="C10" s="65">
        <f>+IFERROR('Profit &amp; Loss'!G32,0)</f>
        <v>0.31976929861913733</v>
      </c>
      <c r="D10" s="65">
        <f>+IFERROR('Profit &amp; Loss'!H32,0)</f>
        <v>0.37300845099512897</v>
      </c>
      <c r="E10" s="65">
        <f>+IFERROR('Profit &amp; Loss'!I32,0)</f>
        <v>0.47909339133654194</v>
      </c>
      <c r="F10" s="65">
        <f>+IFERROR('Profit &amp; Loss'!J32,0)</f>
        <v>0.20892970684879131</v>
      </c>
      <c r="G10" s="65">
        <f>+IFERROR('Profit &amp; Loss'!K32,0)</f>
        <v>0.26490957313862379</v>
      </c>
    </row>
    <row r="11" spans="2:27">
      <c r="B11" s="61" t="s">
        <v>9</v>
      </c>
      <c r="C11" s="65">
        <f>+IFERROR('Profit &amp; Loss'!G34,0)</f>
        <v>9.1489749984792215E-2</v>
      </c>
      <c r="D11" s="65">
        <f>+IFERROR('Profit &amp; Loss'!H34,0)</f>
        <v>0.15174212129731077</v>
      </c>
      <c r="E11" s="65">
        <f>+IFERROR('Profit &amp; Loss'!I34,0)</f>
        <v>4.3915062322596524E-2</v>
      </c>
      <c r="F11" s="65">
        <f>+IFERROR('Profit &amp; Loss'!J34,0)</f>
        <v>0.13221817599743912</v>
      </c>
      <c r="G11" s="65">
        <f>+IFERROR('Profit &amp; Loss'!K34,0)</f>
        <v>0.13517924004066981</v>
      </c>
    </row>
    <row r="12" spans="2:27">
      <c r="B12" s="61" t="s">
        <v>10</v>
      </c>
      <c r="C12" s="65">
        <f>+IFERROR('Profit &amp; Loss'!G35,0)</f>
        <v>7.1845154814769704E-2</v>
      </c>
      <c r="D12" s="65">
        <f>+IFERROR('Profit &amp; Loss'!H35,0)</f>
        <v>8.0818019609980363E-2</v>
      </c>
      <c r="E12" s="65">
        <f>+IFERROR('Profit &amp; Loss'!I35,0)</f>
        <v>-5.5315161051462468E-2</v>
      </c>
      <c r="F12" s="65">
        <f>+IFERROR('Profit &amp; Loss'!J35,0)</f>
        <v>6.3116660219385667E-2</v>
      </c>
      <c r="G12" s="65">
        <f>+IFERROR('Profit &amp; Loss'!K35,0)</f>
        <v>7.5280089104370215E-2</v>
      </c>
    </row>
    <row r="13" spans="2:27">
      <c r="B13" s="61" t="s">
        <v>11</v>
      </c>
      <c r="C13" s="65">
        <f>+IFERROR('Profit &amp; Loss'!G37,0)</f>
        <v>3.6863556177383051E-2</v>
      </c>
      <c r="D13" s="65">
        <f>+IFERROR('Profit &amp; Loss'!H37,0)</f>
        <v>3.5241166042260713E-2</v>
      </c>
      <c r="E13" s="65">
        <f>+IFERROR('Profit &amp; Loss'!I37,0)</f>
        <v>-5.6371868443786249E-2</v>
      </c>
      <c r="F13" s="65">
        <f>+IFERROR('Profit &amp; Loss'!J37,0)</f>
        <v>2.3528130155045995E-2</v>
      </c>
      <c r="G13" s="65">
        <f>+IFERROR('Profit &amp; Loss'!K37,0)</f>
        <v>5.3954006420756075E-2</v>
      </c>
    </row>
    <row r="14" spans="2:27">
      <c r="B14" s="61" t="s">
        <v>12</v>
      </c>
      <c r="C14" s="66">
        <f>+IFERROR('Profit &amp; Loss'!G13,0)</f>
        <v>2.9178453204935302</v>
      </c>
      <c r="D14" s="66">
        <f>+IFERROR('Profit &amp; Loss'!H13,0)</f>
        <v>3.4556962025316458</v>
      </c>
      <c r="E14" s="66">
        <f>+IFERROR('Profit &amp; Loss'!I13,0)</f>
        <v>-4.111673699015471</v>
      </c>
      <c r="F14" s="66">
        <f>+IFERROR('Profit &amp; Loss'!J13,0)</f>
        <v>2.9769338959212379</v>
      </c>
      <c r="G14" s="66">
        <f>+IFERROR('Profit &amp; Loss'!K13,0)</f>
        <v>12.508860759493672</v>
      </c>
    </row>
    <row r="15" spans="2:27" s="33" customFormat="1">
      <c r="B15" s="63" t="s">
        <v>13</v>
      </c>
      <c r="C15" s="67">
        <f>+'Profit &amp; Loss'!G39</f>
        <v>0.1148671955846845</v>
      </c>
      <c r="D15" s="67">
        <f>+'Profit &amp; Loss'!H39</f>
        <v>0.18433152650708107</v>
      </c>
      <c r="E15" s="67">
        <f>+'Profit &amp; Loss'!I39</f>
        <v>-2.1898249898249897</v>
      </c>
      <c r="F15" s="67">
        <f>+'Profit &amp; Loss'!J39</f>
        <v>-1.7240199767394131</v>
      </c>
      <c r="G15" s="67">
        <f>+'Profit &amp; Loss'!K39</f>
        <v>3.2019276197675515</v>
      </c>
      <c r="M15" s="43"/>
      <c r="N15" s="43"/>
      <c r="O15" s="43"/>
      <c r="P15" s="43"/>
      <c r="Q15" s="43"/>
      <c r="R15" s="43"/>
      <c r="S15" s="43"/>
      <c r="T15" s="43"/>
      <c r="U15" s="43"/>
      <c r="V15" s="43"/>
      <c r="W15" s="43"/>
      <c r="X15" s="43"/>
      <c r="Y15" s="43"/>
      <c r="Z15" s="43"/>
      <c r="AA15" s="43"/>
    </row>
    <row r="16" spans="2:27">
      <c r="B16" s="61" t="s">
        <v>14</v>
      </c>
      <c r="C16" s="66">
        <f>+IFERROR('Profit &amp; Loss'!G41,0)</f>
        <v>1.3000300932891968</v>
      </c>
      <c r="D16" s="66">
        <f>+IFERROR('Profit &amp; Loss'!H41,0)</f>
        <v>1</v>
      </c>
      <c r="E16" s="66">
        <f>+IFERROR('Profit &amp; Loss'!I41,0)</f>
        <v>0</v>
      </c>
      <c r="F16" s="66">
        <f>+IFERROR('Profit &amp; Loss'!J41,0)</f>
        <v>1.7001406469760902</v>
      </c>
      <c r="G16" s="66">
        <f>+IFERROR('Profit &amp; Loss'!K41,0)</f>
        <v>2.2000000000000002</v>
      </c>
    </row>
    <row r="17" spans="2:27" s="33" customFormat="1">
      <c r="B17" s="63" t="s">
        <v>15</v>
      </c>
      <c r="C17" s="64">
        <f>+IFERROR('Profit &amp; Loss'!G42,0)</f>
        <v>0.13059408531797967</v>
      </c>
      <c r="D17" s="64">
        <f>+IFERROR('Profit &amp; Loss'!H42,0)</f>
        <v>-0.23078703703703718</v>
      </c>
      <c r="E17" s="64">
        <f>+IFERROR('Profit &amp; Loss'!I42,0)</f>
        <v>-1</v>
      </c>
      <c r="F17" s="64">
        <f>+IFERROR('Profit &amp; Loss'!J42,0)</f>
        <v>0</v>
      </c>
      <c r="G17" s="64">
        <f>+IFERROR('Profit &amp; Loss'!K42,0)</f>
        <v>0.29401058901389798</v>
      </c>
      <c r="M17" s="43"/>
      <c r="N17" s="43"/>
      <c r="O17" s="43"/>
      <c r="P17" s="43"/>
      <c r="Q17" s="43"/>
      <c r="R17" s="43"/>
      <c r="S17" s="43"/>
      <c r="T17" s="43"/>
      <c r="U17" s="43"/>
      <c r="V17" s="43"/>
      <c r="W17" s="43"/>
      <c r="X17" s="43"/>
      <c r="Y17" s="43"/>
      <c r="Z17" s="43"/>
      <c r="AA17" s="43"/>
    </row>
    <row r="19" spans="2:27" ht="15.6">
      <c r="B19" s="44" t="s">
        <v>16</v>
      </c>
      <c r="C19" s="45">
        <f>+C6</f>
        <v>43555</v>
      </c>
      <c r="D19" s="45">
        <f t="shared" ref="D19:G19" si="0">+D6</f>
        <v>43921</v>
      </c>
      <c r="E19" s="45">
        <f t="shared" si="0"/>
        <v>44286</v>
      </c>
      <c r="F19" s="45">
        <f t="shared" si="0"/>
        <v>44651</v>
      </c>
      <c r="G19" s="45">
        <f t="shared" si="0"/>
        <v>45016</v>
      </c>
      <c r="H19" s="46"/>
      <c r="I19" s="47" t="s">
        <v>17</v>
      </c>
      <c r="J19" s="48"/>
      <c r="K19" s="48"/>
    </row>
    <row r="20" spans="2:27" ht="3.6" customHeight="1">
      <c r="B20" s="61"/>
      <c r="C20" s="61"/>
      <c r="D20" s="61"/>
      <c r="E20" s="61"/>
      <c r="F20" s="61"/>
      <c r="G20" s="61"/>
    </row>
    <row r="21" spans="2:27">
      <c r="B21" s="61" t="s">
        <v>18</v>
      </c>
      <c r="C21" s="68">
        <f>+IFERROR('Profit &amp; Loss'!G14,0)</f>
        <v>124.02987830033001</v>
      </c>
      <c r="D21" s="68">
        <f>+IFERROR('Profit &amp; Loss'!H14,0)</f>
        <v>140.15989010989011</v>
      </c>
      <c r="E21" s="68">
        <f>+IFERROR('Profit &amp; Loss'!I14,0)</f>
        <v>-182.66284121228705</v>
      </c>
      <c r="F21" s="68">
        <f>+IFERROR('Profit &amp; Loss'!J14,0)</f>
        <v>428.46097514882354</v>
      </c>
      <c r="G21" s="68">
        <f>+IFERROR('Profit &amp; Loss'!K14,0)</f>
        <v>109.91808338393038</v>
      </c>
    </row>
    <row r="22" spans="2:27">
      <c r="B22" s="61" t="s">
        <v>19</v>
      </c>
      <c r="C22" s="68">
        <f>+IFERROR('Profit &amp; Loss'!G50,0)</f>
        <v>51.802888131648956</v>
      </c>
      <c r="D22" s="68">
        <f>+IFERROR('Profit &amp; Loss'!H50,0)</f>
        <v>33.001819573888916</v>
      </c>
      <c r="E22" s="68">
        <f>+IFERROR('Profit &amp; Loss'!I50,0)</f>
        <v>236.39490208132099</v>
      </c>
      <c r="F22" s="68">
        <f>+IFERROR('Profit &amp; Loss'!J50,0)</f>
        <v>84.045290220607839</v>
      </c>
      <c r="G22" s="68">
        <f>+IFERROR('Profit &amp; Loss'!K50,0)</f>
        <v>47.800845936363977</v>
      </c>
    </row>
    <row r="23" spans="2:27">
      <c r="B23" s="61" t="s">
        <v>20</v>
      </c>
      <c r="C23" s="68">
        <f>+IFERROR('Profit &amp; Loss'!G51,0)</f>
        <v>4.7394332836547228</v>
      </c>
      <c r="D23" s="68">
        <f>+IFERROR('Profit &amp; Loss'!H51,0)</f>
        <v>5.0077661088130165</v>
      </c>
      <c r="E23" s="68">
        <f>+IFERROR('Profit &amp; Loss'!I51,0)</f>
        <v>10.381296857645314</v>
      </c>
      <c r="F23" s="68">
        <f>+IFERROR('Profit &amp; Loss'!J51,0)</f>
        <v>11.112314974144176</v>
      </c>
      <c r="G23" s="68">
        <f>+IFERROR('Profit &amp; Loss'!K51,0)</f>
        <v>6.4616820269788215</v>
      </c>
    </row>
    <row r="24" spans="2:27">
      <c r="B24" s="61" t="s">
        <v>21</v>
      </c>
      <c r="C24" s="68">
        <f>+IFERROR('Profit &amp; Loss'!G52,0)</f>
        <v>7.3038955123260703</v>
      </c>
      <c r="D24" s="68">
        <f>+IFERROR('Profit &amp; Loss'!H52,0)</f>
        <v>7.2111813533129228</v>
      </c>
      <c r="E24" s="68">
        <f>+IFERROR('Profit &amp; Loss'!I52,0)</f>
        <v>11.54322576879677</v>
      </c>
      <c r="F24" s="68">
        <f>+IFERROR('Profit &amp; Loss'!J52,0)</f>
        <v>19.181059644670047</v>
      </c>
      <c r="G24" s="68">
        <f>+IFERROR('Profit &amp; Loss'!K52,0)</f>
        <v>18.832464197511836</v>
      </c>
    </row>
    <row r="25" spans="2:27">
      <c r="B25" s="61" t="s">
        <v>22</v>
      </c>
      <c r="C25" s="65">
        <f>+IFERROR('Balance Sheet'!G23,0)</f>
        <v>5.8888193816010834E-2</v>
      </c>
      <c r="D25" s="65">
        <f>+IFERROR('Balance Sheet'!H23,0)</f>
        <v>5.1449678989182374E-2</v>
      </c>
      <c r="E25" s="65">
        <f>+IFERROR('Balance Sheet'!I23,0)</f>
        <v>-6.3194165229158286E-2</v>
      </c>
      <c r="F25" s="65">
        <f>+IFERROR('Balance Sheet'!J23,0)</f>
        <v>4.4767343485617596E-2</v>
      </c>
      <c r="G25" s="65">
        <f>+IFERROR('Balance Sheet'!K23,0)</f>
        <v>0.17133181017842486</v>
      </c>
    </row>
    <row r="26" spans="2:27">
      <c r="B26" s="61" t="s">
        <v>23</v>
      </c>
      <c r="C26" s="65">
        <f>+IFERROR('Balance Sheet'!G24,0)</f>
        <v>0.10617209172733769</v>
      </c>
      <c r="D26" s="65">
        <f>+IFERROR('Balance Sheet'!H24,0)</f>
        <v>0.17744233828207848</v>
      </c>
      <c r="E26" s="65">
        <f>+IFERROR('Balance Sheet'!I24,0)</f>
        <v>2.1118881910472096E-2</v>
      </c>
      <c r="F26" s="65">
        <f>+IFERROR('Balance Sheet'!J24,0)</f>
        <v>8.9887779417706273E-2</v>
      </c>
      <c r="G26" s="65">
        <f>+IFERROR('Balance Sheet'!K24,0)</f>
        <v>0.13585704704010673</v>
      </c>
    </row>
    <row r="28" spans="2:27" ht="15.6">
      <c r="B28" s="44" t="s">
        <v>24</v>
      </c>
      <c r="C28" s="96" t="str">
        <f>+IFERROR(Share!J250,0)</f>
        <v>N. Share (in Crs.)</v>
      </c>
      <c r="D28" s="96"/>
      <c r="E28" s="59" t="str">
        <f>+IFERROR(Share!K250,0)</f>
        <v>% Holdings</v>
      </c>
      <c r="F28" s="96" t="str">
        <f>+IFERROR(Share!L250,0)</f>
        <v>Market Values (in Crs.)</v>
      </c>
      <c r="G28" s="96"/>
      <c r="I28" s="47" t="s">
        <v>25</v>
      </c>
      <c r="J28" s="48"/>
      <c r="K28" s="48"/>
    </row>
    <row r="29" spans="2:27" ht="3" customHeight="1"/>
    <row r="30" spans="2:27">
      <c r="B30" s="61" t="str">
        <f>+IFERROR(Share!I251,0)</f>
        <v>Tata Sons Private Limited</v>
      </c>
      <c r="C30" s="94">
        <f>+IFERROR(Share!J251,0)</f>
        <v>11.5340341</v>
      </c>
      <c r="D30" s="94"/>
      <c r="E30" s="65">
        <f>+IFERROR(Share!K251,0)</f>
        <v>0.32450000000000001</v>
      </c>
      <c r="F30" s="94">
        <f>+IFERROR(Share!L251,0)</f>
        <v>43347.206954619993</v>
      </c>
      <c r="G30" s="94"/>
    </row>
    <row r="31" spans="2:27">
      <c r="B31" s="61" t="str">
        <f>+IFERROR(Share!I252,0)</f>
        <v>Dodona Holdings Limited</v>
      </c>
      <c r="C31" s="94">
        <f>+IFERROR(Share!J252,0)</f>
        <v>1.6095514</v>
      </c>
      <c r="D31" s="94"/>
      <c r="E31" s="65">
        <f>+IFERROR(Share!K252,0)</f>
        <v>4.53E-2</v>
      </c>
      <c r="F31" s="94">
        <f>+IFERROR(Share!L252,0)</f>
        <v>6049.0160714799995</v>
      </c>
      <c r="G31" s="94"/>
    </row>
    <row r="32" spans="2:27">
      <c r="B32" s="61" t="str">
        <f>+IFERROR(Share!I253,0)</f>
        <v>Tata Investment Corporation Limited</v>
      </c>
      <c r="C32" s="94">
        <f>+IFERROR(Share!J253,0)</f>
        <v>1.5207539999999999</v>
      </c>
      <c r="D32" s="94"/>
      <c r="E32" s="65">
        <f>+IFERROR(Share!K253,0)</f>
        <v>4.2800000000000005E-2</v>
      </c>
      <c r="F32" s="94">
        <f>+IFERROR(Share!L253,0)</f>
        <v>5715.2976827999992</v>
      </c>
      <c r="G32" s="94"/>
    </row>
    <row r="33" spans="2:11">
      <c r="B33" s="61" t="str">
        <f>+IFERROR(Share!I254,0)</f>
        <v>SBI Life Insurance Co.Ltd</v>
      </c>
      <c r="C33" s="94">
        <f>+IFERROR(Share!J254,0)</f>
        <v>0.8584368</v>
      </c>
      <c r="D33" s="94"/>
      <c r="E33" s="65">
        <f>+IFERROR(Share!K254,0)</f>
        <v>2.41E-2</v>
      </c>
      <c r="F33" s="94">
        <f>+IFERROR(Share!L254,0)</f>
        <v>3226.1771817599997</v>
      </c>
      <c r="G33" s="94"/>
    </row>
    <row r="34" spans="2:11">
      <c r="B34" s="61" t="str">
        <f>+IFERROR(Share!I255,0)</f>
        <v>Amansa Holdings Private Limited</v>
      </c>
      <c r="C34" s="94">
        <f>+IFERROR(Share!J255,0)</f>
        <v>0.76544429999999997</v>
      </c>
      <c r="D34" s="94"/>
      <c r="E34" s="65">
        <f>+IFERROR(Share!K255,0)</f>
        <v>2.1499999999999998E-2</v>
      </c>
      <c r="F34" s="94">
        <f>+IFERROR(Share!L255,0)</f>
        <v>2876.6927682599999</v>
      </c>
      <c r="G34" s="94"/>
    </row>
    <row r="35" spans="2:11">
      <c r="B35" s="61" t="str">
        <f>+IFERROR(Share!I256,0)</f>
        <v>Derive Trading And Resorts Private Limited</v>
      </c>
      <c r="C35" s="94">
        <f>+IFERROR(Share!J256,0)</f>
        <v>0.54211310000000001</v>
      </c>
      <c r="D35" s="94"/>
      <c r="E35" s="65">
        <f>+IFERROR(Share!K256,0)</f>
        <v>1.52E-2</v>
      </c>
      <c r="F35" s="94">
        <f>+IFERROR(Share!L256,0)</f>
        <v>2037.36945242</v>
      </c>
      <c r="G35" s="94"/>
    </row>
    <row r="36" spans="2:11">
      <c r="B36" s="61" t="str">
        <f>+IFERROR(Share!I257,0)</f>
        <v>Axis Mutual Fund Trustee Limited A/C</v>
      </c>
      <c r="C36" s="94">
        <f>+IFERROR(Share!J257,0)</f>
        <v>0.53737250000000003</v>
      </c>
      <c r="D36" s="94"/>
      <c r="E36" s="65">
        <f>+IFERROR(Share!K257,0)</f>
        <v>1.5100000000000001E-2</v>
      </c>
      <c r="F36" s="94">
        <f>+IFERROR(Share!L257,0)</f>
        <v>2019.5533295</v>
      </c>
      <c r="G36" s="94"/>
    </row>
    <row r="37" spans="2:11">
      <c r="B37" s="61" t="str">
        <f>+IFERROR(Share!I258,0)</f>
        <v>UTI Flexi Cap Fund</v>
      </c>
      <c r="C37" s="94">
        <f>+IFERROR(Share!J258,0)</f>
        <v>0.36093599999999998</v>
      </c>
      <c r="D37" s="94"/>
      <c r="E37" s="65">
        <f>+IFERROR(Share!K258,0)</f>
        <v>1.0200000000000001E-2</v>
      </c>
      <c r="F37" s="94">
        <f>+IFERROR(Share!L258,0)</f>
        <v>1356.4696751999998</v>
      </c>
      <c r="G37" s="94"/>
    </row>
    <row r="38" spans="2:11">
      <c r="B38" s="61" t="str">
        <f>+IFERROR(Share!I259,0)</f>
        <v>Investor Education and Protection Fund (IEPF)</v>
      </c>
      <c r="C38" s="94">
        <f>+IFERROR(Share!J259,0)</f>
        <v>0.1129482</v>
      </c>
      <c r="D38" s="94"/>
      <c r="E38" s="65">
        <f>+IFERROR(Share!K259,0)</f>
        <v>3.2000000000000002E-3</v>
      </c>
      <c r="F38" s="94">
        <f>+IFERROR(Share!L259,0)</f>
        <v>424.48192523999995</v>
      </c>
      <c r="G38" s="94"/>
    </row>
    <row r="39" spans="2:11">
      <c r="B39" s="61" t="str">
        <f>+IFERROR(Share!I260,0)</f>
        <v>Ewart Investments Limited</v>
      </c>
      <c r="C39" s="94">
        <f>+IFERROR(Share!J260,0)</f>
        <v>0.1</v>
      </c>
      <c r="D39" s="94"/>
      <c r="E39" s="65">
        <f>+IFERROR(Share!K260,0)</f>
        <v>2.8000000000000004E-3</v>
      </c>
      <c r="F39" s="94">
        <f>+IFERROR(Share!L260,0)</f>
        <v>375.82</v>
      </c>
      <c r="G39" s="94"/>
    </row>
    <row r="41" spans="2:11" ht="15.6">
      <c r="B41" s="44" t="s">
        <v>26</v>
      </c>
      <c r="C41" s="70" t="s">
        <v>27</v>
      </c>
      <c r="D41" s="93" t="s">
        <v>28</v>
      </c>
      <c r="E41" s="93"/>
      <c r="F41" s="93" t="s">
        <v>29</v>
      </c>
      <c r="G41" s="93"/>
      <c r="I41" s="47" t="s">
        <v>30</v>
      </c>
      <c r="J41" s="48"/>
      <c r="K41" s="48"/>
    </row>
    <row r="42" spans="2:11" ht="3" customHeight="1">
      <c r="C42" s="20"/>
      <c r="D42" s="71"/>
      <c r="E42" s="71"/>
      <c r="F42" s="71"/>
      <c r="G42" s="71"/>
    </row>
    <row r="43" spans="2:11">
      <c r="B43" s="61" t="s">
        <v>31</v>
      </c>
      <c r="C43" s="72" t="s">
        <v>32</v>
      </c>
      <c r="D43" s="87">
        <v>5.41</v>
      </c>
      <c r="E43" s="87"/>
      <c r="F43" s="86" t="s">
        <v>33</v>
      </c>
      <c r="G43" s="87"/>
      <c r="I43" s="74" t="s">
        <v>34</v>
      </c>
      <c r="J43" s="74"/>
      <c r="K43" s="75">
        <f>+IFERROR('Data Sheet'!B8,0)</f>
        <v>3607.5</v>
      </c>
    </row>
    <row r="44" spans="2:11">
      <c r="C44" s="20"/>
      <c r="D44" s="89"/>
      <c r="E44" s="89"/>
      <c r="F44" s="88"/>
      <c r="G44" s="89"/>
      <c r="I44" s="77" t="s">
        <v>35</v>
      </c>
      <c r="J44" s="77"/>
      <c r="K44" s="78">
        <f>+IFERROR('Data Sheet'!B6,0)</f>
        <v>35.55460291060291</v>
      </c>
    </row>
    <row r="45" spans="2:11" ht="15" thickBot="1">
      <c r="B45" s="90" t="s">
        <v>36</v>
      </c>
      <c r="C45" s="90"/>
      <c r="D45" s="90"/>
      <c r="E45" s="90"/>
      <c r="F45" s="90"/>
      <c r="G45" s="90"/>
      <c r="I45" s="80" t="s">
        <v>37</v>
      </c>
      <c r="J45" s="80"/>
      <c r="K45" s="82">
        <f>+K43*K44</f>
        <v>128263.23</v>
      </c>
    </row>
    <row r="46" spans="2:11">
      <c r="B46" s="91"/>
      <c r="C46" s="91"/>
      <c r="D46" s="91"/>
      <c r="E46" s="91"/>
      <c r="F46" s="91"/>
      <c r="G46" s="91"/>
      <c r="I46" s="83" t="s">
        <v>38</v>
      </c>
      <c r="J46" s="69"/>
      <c r="K46" s="84">
        <f>-IFERROR('Data Sheet'!K69,0)</f>
        <v>-86.3</v>
      </c>
    </row>
    <row r="47" spans="2:11">
      <c r="B47" s="91"/>
      <c r="C47" s="91"/>
      <c r="D47" s="91"/>
      <c r="E47" s="91"/>
      <c r="F47" s="91"/>
      <c r="G47" s="91"/>
      <c r="I47" s="60" t="s">
        <v>39</v>
      </c>
      <c r="K47" s="76">
        <f>+IFERROR('Data Sheet'!K59,0)</f>
        <v>4464.1400000000003</v>
      </c>
    </row>
    <row r="48" spans="2:11">
      <c r="B48" s="91"/>
      <c r="C48" s="91"/>
      <c r="D48" s="91"/>
      <c r="E48" s="91"/>
      <c r="F48" s="91"/>
      <c r="G48" s="91"/>
      <c r="I48" s="79" t="s">
        <v>40</v>
      </c>
      <c r="J48" s="77"/>
      <c r="K48" s="77">
        <v>0</v>
      </c>
    </row>
    <row r="49" spans="2:11" ht="15" thickBot="1">
      <c r="B49" s="92"/>
      <c r="C49" s="92"/>
      <c r="D49" s="92"/>
      <c r="E49" s="92"/>
      <c r="F49" s="92"/>
      <c r="G49" s="92"/>
      <c r="I49" s="80" t="s">
        <v>41</v>
      </c>
      <c r="J49" s="81"/>
      <c r="K49" s="82">
        <f>+SUM(K45:K48)</f>
        <v>132641.07</v>
      </c>
    </row>
    <row r="50" spans="2:11">
      <c r="I50" s="60"/>
    </row>
    <row r="51" spans="2:11" ht="15.6">
      <c r="B51" s="44" t="s">
        <v>42</v>
      </c>
      <c r="C51" s="44"/>
      <c r="D51" s="44"/>
      <c r="E51" s="44"/>
      <c r="F51" s="44"/>
      <c r="G51" s="44"/>
      <c r="H51" s="44"/>
      <c r="I51" s="44"/>
      <c r="J51" s="44"/>
      <c r="K51" s="44"/>
    </row>
    <row r="52" spans="2:11" ht="3" customHeight="1">
      <c r="B52" s="73"/>
    </row>
    <row r="53" spans="2:11" ht="14.45" customHeight="1">
      <c r="B53" s="85" t="s">
        <v>43</v>
      </c>
      <c r="C53" s="85"/>
      <c r="D53" s="85"/>
      <c r="E53" s="85"/>
      <c r="F53" s="85"/>
      <c r="G53" s="85"/>
      <c r="H53" s="85"/>
      <c r="I53" s="85"/>
      <c r="J53" s="85"/>
      <c r="K53" s="85"/>
    </row>
    <row r="54" spans="2:11">
      <c r="B54" s="85"/>
      <c r="C54" s="85"/>
      <c r="D54" s="85"/>
      <c r="E54" s="85"/>
      <c r="F54" s="85"/>
      <c r="G54" s="85"/>
      <c r="H54" s="85"/>
      <c r="I54" s="85"/>
      <c r="J54" s="85"/>
      <c r="K54" s="85"/>
    </row>
    <row r="55" spans="2:11" ht="14.45" customHeight="1">
      <c r="B55" s="85" t="s">
        <v>44</v>
      </c>
      <c r="C55" s="85"/>
      <c r="D55" s="85"/>
      <c r="E55" s="85"/>
      <c r="F55" s="85"/>
      <c r="G55" s="85"/>
      <c r="H55" s="85"/>
      <c r="I55" s="85"/>
      <c r="J55" s="85"/>
      <c r="K55" s="85"/>
    </row>
    <row r="56" spans="2:11">
      <c r="B56" s="85"/>
      <c r="C56" s="85"/>
      <c r="D56" s="85"/>
      <c r="E56" s="85"/>
      <c r="F56" s="85"/>
      <c r="G56" s="85"/>
      <c r="H56" s="85"/>
      <c r="I56" s="85"/>
      <c r="J56" s="85"/>
      <c r="K56" s="85"/>
    </row>
    <row r="57" spans="2:11">
      <c r="B57" s="85" t="s">
        <v>45</v>
      </c>
      <c r="C57" s="85"/>
      <c r="D57" s="85"/>
      <c r="E57" s="85"/>
      <c r="F57" s="85"/>
      <c r="G57" s="85"/>
      <c r="H57" s="85"/>
      <c r="I57" s="85"/>
      <c r="J57" s="85"/>
      <c r="K57" s="85"/>
    </row>
    <row r="58" spans="2:11">
      <c r="B58" s="85"/>
      <c r="C58" s="85"/>
      <c r="D58" s="85"/>
      <c r="E58" s="85"/>
      <c r="F58" s="85"/>
      <c r="G58" s="85"/>
      <c r="H58" s="85"/>
      <c r="I58" s="85"/>
      <c r="J58" s="85"/>
      <c r="K58" s="85"/>
    </row>
    <row r="60" spans="2:11" ht="15.6">
      <c r="B60" s="44" t="s">
        <v>46</v>
      </c>
      <c r="C60" s="44"/>
      <c r="D60" s="44" t="s">
        <v>47</v>
      </c>
      <c r="E60" s="44"/>
      <c r="F60" s="44"/>
      <c r="G60" s="44"/>
      <c r="H60" s="44"/>
      <c r="I60" s="44"/>
      <c r="J60" s="44"/>
      <c r="K60" s="44"/>
    </row>
    <row r="61" spans="2:11" ht="4.9000000000000004" customHeight="1"/>
    <row r="62" spans="2:11">
      <c r="B62" t="s">
        <v>48</v>
      </c>
      <c r="D62" t="s">
        <v>49</v>
      </c>
    </row>
  </sheetData>
  <mergeCells count="33">
    <mergeCell ref="C4:K4"/>
    <mergeCell ref="C28:D28"/>
    <mergeCell ref="F28:G28"/>
    <mergeCell ref="C30:D30"/>
    <mergeCell ref="C31:D31"/>
    <mergeCell ref="C32:D32"/>
    <mergeCell ref="C33:D33"/>
    <mergeCell ref="C34:D34"/>
    <mergeCell ref="C35:D35"/>
    <mergeCell ref="C36:D36"/>
    <mergeCell ref="F35:G35"/>
    <mergeCell ref="F36:G36"/>
    <mergeCell ref="F37:G37"/>
    <mergeCell ref="F38:G38"/>
    <mergeCell ref="F39:G39"/>
    <mergeCell ref="F30:G30"/>
    <mergeCell ref="F31:G31"/>
    <mergeCell ref="F32:G32"/>
    <mergeCell ref="F33:G33"/>
    <mergeCell ref="F34:G34"/>
    <mergeCell ref="F41:G41"/>
    <mergeCell ref="D41:E41"/>
    <mergeCell ref="D43:E43"/>
    <mergeCell ref="D44:E44"/>
    <mergeCell ref="C37:D37"/>
    <mergeCell ref="C38:D38"/>
    <mergeCell ref="C39:D39"/>
    <mergeCell ref="B53:K54"/>
    <mergeCell ref="B55:K56"/>
    <mergeCell ref="B57:K58"/>
    <mergeCell ref="F43:G43"/>
    <mergeCell ref="F44:G44"/>
    <mergeCell ref="B45:G49"/>
  </mergeCells>
  <pageMargins left="0.25" right="0.25" top="0.78" bottom="0.75" header="0.3" footer="0.3"/>
  <pageSetup paperSize="9" scale="72"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9A9F6-5F16-4462-B583-0C332CBBA4B6}">
  <dimension ref="A1:L267"/>
  <sheetViews>
    <sheetView showGridLines="0" topLeftCell="E246" workbookViewId="0">
      <selection activeCell="I258" sqref="I258"/>
    </sheetView>
  </sheetViews>
  <sheetFormatPr defaultRowHeight="14.45"/>
  <cols>
    <col min="1" max="1" width="10.28515625" bestFit="1" customWidth="1"/>
    <col min="2" max="2" width="8.42578125" bestFit="1" customWidth="1"/>
    <col min="3" max="3" width="10.5703125" bestFit="1" customWidth="1"/>
    <col min="9" max="9" width="64.7109375" bestFit="1" customWidth="1"/>
    <col min="10" max="10" width="15.28515625" bestFit="1" customWidth="1"/>
    <col min="11" max="11" width="14.5703125" bestFit="1" customWidth="1"/>
    <col min="12" max="12" width="13.28515625" bestFit="1" customWidth="1"/>
  </cols>
  <sheetData>
    <row r="1" spans="1:4">
      <c r="A1" t="s">
        <v>50</v>
      </c>
      <c r="B1" t="s">
        <v>51</v>
      </c>
      <c r="C1" t="s">
        <v>52</v>
      </c>
    </row>
    <row r="2" spans="1:4">
      <c r="A2" s="39">
        <v>44965</v>
      </c>
      <c r="B2" s="38">
        <v>1234.2353519999999</v>
      </c>
      <c r="C2">
        <v>0.33650999999999998</v>
      </c>
      <c r="D2">
        <v>1000000</v>
      </c>
    </row>
    <row r="3" spans="1:4">
      <c r="A3" s="39">
        <v>44966</v>
      </c>
      <c r="B3" s="38">
        <v>1339.929932</v>
      </c>
      <c r="C3">
        <v>4.1037790000000003</v>
      </c>
    </row>
    <row r="4" spans="1:4">
      <c r="A4" s="39">
        <v>44967</v>
      </c>
      <c r="B4" s="38">
        <v>1326.8492429999999</v>
      </c>
      <c r="C4">
        <v>0.82016100000000003</v>
      </c>
    </row>
    <row r="5" spans="1:4">
      <c r="A5" s="39">
        <v>44970</v>
      </c>
      <c r="B5" s="38">
        <v>1304.531982</v>
      </c>
      <c r="C5">
        <v>0.33829199999999998</v>
      </c>
    </row>
    <row r="6" spans="1:4">
      <c r="A6" s="39">
        <v>44971</v>
      </c>
      <c r="B6" s="38">
        <v>1318.6611330000001</v>
      </c>
      <c r="C6">
        <v>0.31660300000000002</v>
      </c>
    </row>
    <row r="7" spans="1:4">
      <c r="A7" s="39">
        <v>44972</v>
      </c>
      <c r="B7" s="38">
        <v>1345.4716800000001</v>
      </c>
      <c r="C7">
        <v>0.82178099999999998</v>
      </c>
    </row>
    <row r="8" spans="1:4">
      <c r="A8" s="39">
        <v>44973</v>
      </c>
      <c r="B8" s="38">
        <v>1361.098755</v>
      </c>
      <c r="C8">
        <v>0.58438500000000004</v>
      </c>
    </row>
    <row r="9" spans="1:4">
      <c r="A9" s="39">
        <v>44974</v>
      </c>
      <c r="B9" s="38">
        <v>1358.652466</v>
      </c>
      <c r="C9">
        <v>0.53567500000000001</v>
      </c>
    </row>
    <row r="10" spans="1:4">
      <c r="A10" s="39">
        <v>44977</v>
      </c>
      <c r="B10" s="38">
        <v>1341.8770750000001</v>
      </c>
      <c r="C10">
        <v>0.39043</v>
      </c>
    </row>
    <row r="11" spans="1:4">
      <c r="A11" s="39">
        <v>44978</v>
      </c>
      <c r="B11" s="38">
        <v>1336.1354980000001</v>
      </c>
      <c r="C11">
        <v>0.57541799999999999</v>
      </c>
    </row>
    <row r="12" spans="1:4">
      <c r="A12" s="39">
        <v>44979</v>
      </c>
      <c r="B12" s="38">
        <v>1341.8770750000001</v>
      </c>
      <c r="C12">
        <v>0.55603599999999997</v>
      </c>
    </row>
    <row r="13" spans="1:4">
      <c r="A13" s="39">
        <v>44980</v>
      </c>
      <c r="B13" s="38">
        <v>1326.25</v>
      </c>
      <c r="C13">
        <v>0.34759099999999998</v>
      </c>
    </row>
    <row r="14" spans="1:4">
      <c r="A14" s="39">
        <v>44981</v>
      </c>
      <c r="B14" s="38">
        <v>1303.6333010000001</v>
      </c>
      <c r="C14">
        <v>0.40936499999999998</v>
      </c>
    </row>
    <row r="15" spans="1:4">
      <c r="A15" s="39">
        <v>44984</v>
      </c>
      <c r="B15" s="38">
        <v>1286.957764</v>
      </c>
      <c r="C15">
        <v>0.41961100000000001</v>
      </c>
    </row>
    <row r="16" spans="1:4">
      <c r="A16" s="39">
        <v>44985</v>
      </c>
      <c r="B16" s="38">
        <v>1276.2735600000001</v>
      </c>
      <c r="C16">
        <v>0.90783499999999995</v>
      </c>
    </row>
    <row r="17" spans="1:3">
      <c r="A17" s="39">
        <v>44986</v>
      </c>
      <c r="B17" s="38">
        <v>1289.6038820000001</v>
      </c>
      <c r="C17">
        <v>0.46753800000000001</v>
      </c>
    </row>
    <row r="18" spans="1:3">
      <c r="A18" s="39">
        <v>44987</v>
      </c>
      <c r="B18" s="38">
        <v>1283.0634769999999</v>
      </c>
      <c r="C18">
        <v>0.29926700000000001</v>
      </c>
    </row>
    <row r="19" spans="1:3">
      <c r="A19" s="39">
        <v>44988</v>
      </c>
      <c r="B19" s="38">
        <v>1302.9842530000001</v>
      </c>
      <c r="C19">
        <v>0.56892799999999999</v>
      </c>
    </row>
    <row r="20" spans="1:3">
      <c r="A20" s="39">
        <v>44991</v>
      </c>
      <c r="B20" s="38">
        <v>1323.4542240000001</v>
      </c>
      <c r="C20">
        <v>0.56696000000000002</v>
      </c>
    </row>
    <row r="21" spans="1:3">
      <c r="A21" s="39">
        <v>44993</v>
      </c>
      <c r="B21" s="38">
        <v>1340.5789789999999</v>
      </c>
      <c r="C21">
        <v>0.52153400000000005</v>
      </c>
    </row>
    <row r="22" spans="1:3">
      <c r="A22" s="39">
        <v>44994</v>
      </c>
      <c r="B22" s="38">
        <v>1333.040039</v>
      </c>
      <c r="C22">
        <v>0.62527600000000005</v>
      </c>
    </row>
    <row r="23" spans="1:3">
      <c r="A23" s="39">
        <v>44995</v>
      </c>
      <c r="B23" s="38">
        <v>1339.03125</v>
      </c>
      <c r="C23">
        <v>0.391986</v>
      </c>
    </row>
    <row r="24" spans="1:3">
      <c r="A24" s="39">
        <v>44998</v>
      </c>
      <c r="B24" s="38">
        <v>1322.1560059999999</v>
      </c>
      <c r="C24">
        <v>0.69849700000000003</v>
      </c>
    </row>
    <row r="25" spans="1:3">
      <c r="A25" s="39">
        <v>44999</v>
      </c>
      <c r="B25" s="38">
        <v>1335.8359379999999</v>
      </c>
      <c r="C25">
        <v>0.62650300000000003</v>
      </c>
    </row>
    <row r="26" spans="1:3">
      <c r="A26" s="39">
        <v>45000</v>
      </c>
      <c r="B26" s="38">
        <v>1319.310303</v>
      </c>
      <c r="C26">
        <v>0.34367599999999998</v>
      </c>
    </row>
    <row r="27" spans="1:3">
      <c r="A27" s="39">
        <v>45001</v>
      </c>
      <c r="B27" s="38">
        <v>1334.388062</v>
      </c>
      <c r="C27">
        <v>0.475242</v>
      </c>
    </row>
    <row r="28" spans="1:3">
      <c r="A28" s="39">
        <v>45002</v>
      </c>
      <c r="B28" s="38">
        <v>1354.208862</v>
      </c>
      <c r="C28">
        <v>0.44006699999999999</v>
      </c>
    </row>
    <row r="29" spans="1:3">
      <c r="A29" s="39">
        <v>45005</v>
      </c>
      <c r="B29" s="38">
        <v>1342.4760739999999</v>
      </c>
      <c r="C29">
        <v>0.60559499999999999</v>
      </c>
    </row>
    <row r="30" spans="1:3">
      <c r="A30" s="39">
        <v>45006</v>
      </c>
      <c r="B30" s="38">
        <v>1319.6098629999999</v>
      </c>
      <c r="C30">
        <v>0.318911</v>
      </c>
    </row>
    <row r="31" spans="1:3">
      <c r="A31" s="39">
        <v>45007</v>
      </c>
      <c r="B31" s="38">
        <v>1327.548096</v>
      </c>
      <c r="C31">
        <v>0.34428700000000001</v>
      </c>
    </row>
    <row r="32" spans="1:3">
      <c r="A32" s="39">
        <v>45008</v>
      </c>
      <c r="B32" s="38">
        <v>1343.1751710000001</v>
      </c>
      <c r="C32">
        <v>0.38879599999999997</v>
      </c>
    </row>
    <row r="33" spans="1:3">
      <c r="A33" s="39">
        <v>45009</v>
      </c>
      <c r="B33" s="38">
        <v>1308.1267089999999</v>
      </c>
      <c r="C33">
        <v>0.31636999999999998</v>
      </c>
    </row>
    <row r="34" spans="1:3">
      <c r="A34" s="39">
        <v>45012</v>
      </c>
      <c r="B34" s="38">
        <v>1326.499634</v>
      </c>
      <c r="C34">
        <v>0.45628800000000003</v>
      </c>
    </row>
    <row r="35" spans="1:3">
      <c r="A35" s="39">
        <v>45013</v>
      </c>
      <c r="B35" s="38">
        <v>1289.2545170000001</v>
      </c>
      <c r="C35">
        <v>0.474383</v>
      </c>
    </row>
    <row r="36" spans="1:3">
      <c r="A36" s="39">
        <v>45014</v>
      </c>
      <c r="B36" s="38">
        <v>1333.888794</v>
      </c>
      <c r="C36">
        <v>0.50882899999999998</v>
      </c>
    </row>
    <row r="37" spans="1:3">
      <c r="A37" s="39">
        <v>45016</v>
      </c>
      <c r="B37" s="38">
        <v>1372.9313959999999</v>
      </c>
      <c r="C37">
        <v>0.67573399999999995</v>
      </c>
    </row>
    <row r="38" spans="1:3">
      <c r="A38" s="39">
        <v>45019</v>
      </c>
      <c r="B38" s="38">
        <v>1355.4072269999999</v>
      </c>
      <c r="C38">
        <v>0.40147699999999997</v>
      </c>
    </row>
    <row r="39" spans="1:3">
      <c r="A39" s="39">
        <v>45021</v>
      </c>
      <c r="B39" s="38">
        <v>1362.7963870000001</v>
      </c>
      <c r="C39">
        <v>0.21299000000000001</v>
      </c>
    </row>
    <row r="40" spans="1:3">
      <c r="A40" s="39">
        <v>45022</v>
      </c>
      <c r="B40" s="38">
        <v>1365.2426760000001</v>
      </c>
      <c r="C40">
        <v>0.34385500000000002</v>
      </c>
    </row>
    <row r="41" spans="1:3">
      <c r="A41" s="39">
        <v>45026</v>
      </c>
      <c r="B41" s="38">
        <v>1356.7052000000001</v>
      </c>
      <c r="C41">
        <v>0.35726599999999997</v>
      </c>
    </row>
    <row r="42" spans="1:3">
      <c r="A42" s="39">
        <v>45027</v>
      </c>
      <c r="B42" s="38">
        <v>1352.161987</v>
      </c>
      <c r="C42">
        <v>0.23588000000000001</v>
      </c>
    </row>
    <row r="43" spans="1:3">
      <c r="A43" s="39">
        <v>45028</v>
      </c>
      <c r="B43" s="38">
        <v>1361.2485349999999</v>
      </c>
      <c r="C43">
        <v>0.17722099999999999</v>
      </c>
    </row>
    <row r="44" spans="1:3">
      <c r="A44" s="39">
        <v>45029</v>
      </c>
      <c r="B44" s="38">
        <v>1359.8007809999999</v>
      </c>
      <c r="C44">
        <v>0.37845299999999998</v>
      </c>
    </row>
    <row r="45" spans="1:3">
      <c r="A45" s="39">
        <v>45033</v>
      </c>
      <c r="B45" s="38">
        <v>1361.2985839999999</v>
      </c>
      <c r="C45">
        <v>0.37595800000000001</v>
      </c>
    </row>
    <row r="46" spans="1:3">
      <c r="A46" s="39">
        <v>45034</v>
      </c>
      <c r="B46" s="38">
        <v>1359.1016850000001</v>
      </c>
      <c r="C46">
        <v>0.50282400000000005</v>
      </c>
    </row>
    <row r="47" spans="1:3">
      <c r="A47" s="39">
        <v>45035</v>
      </c>
      <c r="B47" s="38">
        <v>1357.404297</v>
      </c>
      <c r="C47">
        <v>0.21232599999999999</v>
      </c>
    </row>
    <row r="48" spans="1:3">
      <c r="A48" s="39">
        <v>45036</v>
      </c>
      <c r="B48" s="38">
        <v>1391.6538089999999</v>
      </c>
      <c r="C48">
        <v>0.61174700000000004</v>
      </c>
    </row>
    <row r="49" spans="1:3">
      <c r="A49" s="39">
        <v>45037</v>
      </c>
      <c r="B49" s="38">
        <v>1381.319092</v>
      </c>
      <c r="C49">
        <v>0.60006300000000001</v>
      </c>
    </row>
    <row r="50" spans="1:3">
      <c r="A50" s="39">
        <v>45040</v>
      </c>
      <c r="B50" s="38">
        <v>1381.9681399999999</v>
      </c>
      <c r="C50">
        <v>0.32778299999999999</v>
      </c>
    </row>
    <row r="51" spans="1:3">
      <c r="A51" s="39">
        <v>45041</v>
      </c>
      <c r="B51" s="38">
        <v>1379.272095</v>
      </c>
      <c r="C51">
        <v>0.15348899999999999</v>
      </c>
    </row>
    <row r="52" spans="1:3">
      <c r="A52" s="39">
        <v>45042</v>
      </c>
      <c r="B52" s="38">
        <v>1371.4835210000001</v>
      </c>
      <c r="C52">
        <v>0.50985199999999997</v>
      </c>
    </row>
    <row r="53" spans="1:3">
      <c r="A53" s="39">
        <v>45043</v>
      </c>
      <c r="B53" s="38">
        <v>1380.27063</v>
      </c>
      <c r="C53">
        <v>0.42272999999999999</v>
      </c>
    </row>
    <row r="54" spans="1:3">
      <c r="A54" s="39">
        <v>45044</v>
      </c>
      <c r="B54" s="38">
        <v>1365.741943</v>
      </c>
      <c r="C54">
        <v>1.8162750000000001</v>
      </c>
    </row>
    <row r="55" spans="1:3">
      <c r="A55" s="39">
        <v>45048</v>
      </c>
      <c r="B55" s="38">
        <v>1404.4350589999999</v>
      </c>
      <c r="C55">
        <v>1.3129839999999999</v>
      </c>
    </row>
    <row r="56" spans="1:3">
      <c r="A56" s="39">
        <v>45049</v>
      </c>
      <c r="B56" s="38">
        <v>1388.1091309999999</v>
      </c>
      <c r="C56">
        <v>0.51547399999999999</v>
      </c>
    </row>
    <row r="57" spans="1:3">
      <c r="A57" s="39">
        <v>45050</v>
      </c>
      <c r="B57" s="38">
        <v>1402.8873289999999</v>
      </c>
      <c r="C57">
        <v>0.24457100000000001</v>
      </c>
    </row>
    <row r="58" spans="1:3">
      <c r="A58" s="39">
        <v>45051</v>
      </c>
      <c r="B58" s="38">
        <v>1414.719971</v>
      </c>
      <c r="C58">
        <v>0.31772800000000001</v>
      </c>
    </row>
    <row r="59" spans="1:3">
      <c r="A59" s="39">
        <v>45054</v>
      </c>
      <c r="B59" s="38">
        <v>1419.413086</v>
      </c>
      <c r="C59">
        <v>0.31947799999999998</v>
      </c>
    </row>
    <row r="60" spans="1:3">
      <c r="A60" s="39">
        <v>45055</v>
      </c>
      <c r="B60" s="38">
        <v>1430.8461910000001</v>
      </c>
      <c r="C60">
        <v>0.82464999999999999</v>
      </c>
    </row>
    <row r="61" spans="1:3">
      <c r="A61" s="39">
        <v>45056</v>
      </c>
      <c r="B61" s="38">
        <v>1438.535034</v>
      </c>
      <c r="C61">
        <v>0.46901500000000002</v>
      </c>
    </row>
    <row r="62" spans="1:3">
      <c r="A62" s="39">
        <v>45057</v>
      </c>
      <c r="B62" s="38">
        <v>1469.2398679999999</v>
      </c>
      <c r="C62">
        <v>0.45655600000000002</v>
      </c>
    </row>
    <row r="63" spans="1:3">
      <c r="A63" s="39">
        <v>45058</v>
      </c>
      <c r="B63" s="38">
        <v>1483.9681399999999</v>
      </c>
      <c r="C63">
        <v>0.326598</v>
      </c>
    </row>
    <row r="64" spans="1:3">
      <c r="A64" s="39">
        <v>45061</v>
      </c>
      <c r="B64" s="38">
        <v>1509.0812989999999</v>
      </c>
      <c r="C64">
        <v>0.49668600000000002</v>
      </c>
    </row>
    <row r="65" spans="1:3">
      <c r="A65" s="39">
        <v>45062</v>
      </c>
      <c r="B65" s="38">
        <v>1497.997437</v>
      </c>
      <c r="C65">
        <v>0.48141600000000001</v>
      </c>
    </row>
    <row r="66" spans="1:3">
      <c r="A66" s="39">
        <v>45063</v>
      </c>
      <c r="B66" s="38">
        <v>1503.3397219999999</v>
      </c>
      <c r="C66">
        <v>0.46970099999999998</v>
      </c>
    </row>
    <row r="67" spans="1:3">
      <c r="A67" s="39">
        <v>45064</v>
      </c>
      <c r="B67" s="38">
        <v>1488.511475</v>
      </c>
      <c r="C67">
        <v>0.24590000000000001</v>
      </c>
    </row>
    <row r="68" spans="1:3">
      <c r="A68" s="39">
        <v>45065</v>
      </c>
      <c r="B68" s="38">
        <v>1490.9079589999999</v>
      </c>
      <c r="C68">
        <v>0.468553</v>
      </c>
    </row>
    <row r="69" spans="1:3">
      <c r="A69" s="39">
        <v>45068</v>
      </c>
      <c r="B69" s="38">
        <v>1494.053345</v>
      </c>
      <c r="C69">
        <v>0.27694099999999999</v>
      </c>
    </row>
    <row r="70" spans="1:3">
      <c r="A70" s="39">
        <v>45069</v>
      </c>
      <c r="B70" s="38">
        <v>1501.442505</v>
      </c>
      <c r="C70">
        <v>0.36897099999999999</v>
      </c>
    </row>
    <row r="71" spans="1:3">
      <c r="A71" s="39">
        <v>45070</v>
      </c>
      <c r="B71" s="38">
        <v>1496.3000489999999</v>
      </c>
      <c r="C71">
        <v>0.362122</v>
      </c>
    </row>
    <row r="72" spans="1:3">
      <c r="A72" s="39">
        <v>45071</v>
      </c>
      <c r="B72" s="38">
        <v>1515.25</v>
      </c>
      <c r="C72">
        <v>0.475551</v>
      </c>
    </row>
    <row r="73" spans="1:3">
      <c r="A73" s="39">
        <v>45072</v>
      </c>
      <c r="B73" s="38">
        <v>1530.1999510000001</v>
      </c>
      <c r="C73">
        <v>0.41520400000000002</v>
      </c>
    </row>
    <row r="74" spans="1:3">
      <c r="A74" s="39">
        <v>45075</v>
      </c>
      <c r="B74" s="38">
        <v>1537.900024</v>
      </c>
      <c r="C74">
        <v>0.34726000000000001</v>
      </c>
    </row>
    <row r="75" spans="1:3">
      <c r="A75" s="39">
        <v>45076</v>
      </c>
      <c r="B75" s="38">
        <v>1558.349976</v>
      </c>
      <c r="C75">
        <v>0.34156300000000001</v>
      </c>
    </row>
    <row r="76" spans="1:3">
      <c r="A76" s="39">
        <v>45077</v>
      </c>
      <c r="B76" s="38">
        <v>1560.4499510000001</v>
      </c>
      <c r="C76">
        <v>1.279601</v>
      </c>
    </row>
    <row r="77" spans="1:3">
      <c r="A77" s="39">
        <v>45078</v>
      </c>
      <c r="B77" s="38">
        <v>1562.400024</v>
      </c>
      <c r="C77">
        <v>0.45250699999999999</v>
      </c>
    </row>
    <row r="78" spans="1:3">
      <c r="A78" s="39">
        <v>45079</v>
      </c>
      <c r="B78" s="38">
        <v>1597.3000489999999</v>
      </c>
      <c r="C78">
        <v>0.51463499999999995</v>
      </c>
    </row>
    <row r="79" spans="1:3">
      <c r="A79" s="39">
        <v>45082</v>
      </c>
      <c r="B79" s="38">
        <v>1599.0500489999999</v>
      </c>
      <c r="C79">
        <v>0.23102400000000001</v>
      </c>
    </row>
    <row r="80" spans="1:3">
      <c r="A80" s="39">
        <v>45083</v>
      </c>
      <c r="B80" s="38">
        <v>1602.650024</v>
      </c>
      <c r="C80">
        <v>0.20847399999999999</v>
      </c>
    </row>
    <row r="81" spans="1:3">
      <c r="A81" s="39">
        <v>45084</v>
      </c>
      <c r="B81" s="38">
        <v>1602.849976</v>
      </c>
      <c r="C81">
        <v>0.63280499999999995</v>
      </c>
    </row>
    <row r="82" spans="1:3">
      <c r="A82" s="39">
        <v>45085</v>
      </c>
      <c r="B82" s="38">
        <v>1588.599976</v>
      </c>
      <c r="C82">
        <v>0.28692299999999998</v>
      </c>
    </row>
    <row r="83" spans="1:3">
      <c r="A83" s="39">
        <v>45086</v>
      </c>
      <c r="B83" s="38">
        <v>1598.400024</v>
      </c>
      <c r="C83">
        <v>0.43712299999999998</v>
      </c>
    </row>
    <row r="84" spans="1:3">
      <c r="A84" s="39">
        <v>45089</v>
      </c>
      <c r="B84" s="38">
        <v>1595.349976</v>
      </c>
      <c r="C84">
        <v>0.223661</v>
      </c>
    </row>
    <row r="85" spans="1:3">
      <c r="A85" s="39">
        <v>45090</v>
      </c>
      <c r="B85" s="38">
        <v>1685.650024</v>
      </c>
      <c r="C85">
        <v>1.634306</v>
      </c>
    </row>
    <row r="86" spans="1:3">
      <c r="A86" s="39">
        <v>45091</v>
      </c>
      <c r="B86" s="38">
        <v>1711.1999510000001</v>
      </c>
      <c r="C86">
        <v>1.2075499999999999</v>
      </c>
    </row>
    <row r="87" spans="1:3">
      <c r="A87" s="39">
        <v>45092</v>
      </c>
      <c r="B87" s="38">
        <v>1685.0500489999999</v>
      </c>
      <c r="C87">
        <v>0.46590199999999998</v>
      </c>
    </row>
    <row r="88" spans="1:3">
      <c r="A88" s="39">
        <v>45093</v>
      </c>
      <c r="B88" s="38">
        <v>1714.25</v>
      </c>
      <c r="C88">
        <v>0.48488100000000001</v>
      </c>
    </row>
    <row r="89" spans="1:3">
      <c r="A89" s="39">
        <v>45096</v>
      </c>
      <c r="B89" s="38">
        <v>1708.4499510000001</v>
      </c>
      <c r="C89">
        <v>0.19983999999999999</v>
      </c>
    </row>
    <row r="90" spans="1:3">
      <c r="A90" s="39">
        <v>45097</v>
      </c>
      <c r="B90" s="38">
        <v>1719.4499510000001</v>
      </c>
      <c r="C90">
        <v>0.27329999999999999</v>
      </c>
    </row>
    <row r="91" spans="1:3">
      <c r="A91" s="39">
        <v>45098</v>
      </c>
      <c r="B91" s="38">
        <v>1700.8000489999999</v>
      </c>
      <c r="C91">
        <v>0.36939100000000002</v>
      </c>
    </row>
    <row r="92" spans="1:3">
      <c r="A92" s="39">
        <v>45099</v>
      </c>
      <c r="B92" s="38">
        <v>1710.6999510000001</v>
      </c>
      <c r="C92">
        <v>0.213389</v>
      </c>
    </row>
    <row r="93" spans="1:3">
      <c r="A93" s="39">
        <v>45100</v>
      </c>
      <c r="B93" s="38">
        <v>1724.9499510000001</v>
      </c>
      <c r="C93">
        <v>0.73259600000000002</v>
      </c>
    </row>
    <row r="94" spans="1:3">
      <c r="A94" s="39">
        <v>45103</v>
      </c>
      <c r="B94" s="38">
        <v>1753.650024</v>
      </c>
      <c r="C94">
        <v>0.44596400000000003</v>
      </c>
    </row>
    <row r="95" spans="1:3">
      <c r="A95" s="39">
        <v>45104</v>
      </c>
      <c r="B95" s="38">
        <v>1742.849976</v>
      </c>
      <c r="C95">
        <v>0.32051200000000002</v>
      </c>
    </row>
    <row r="96" spans="1:3">
      <c r="A96" s="39">
        <v>45105</v>
      </c>
      <c r="B96" s="38">
        <v>1742.849976</v>
      </c>
      <c r="C96">
        <v>0</v>
      </c>
    </row>
    <row r="97" spans="1:3">
      <c r="A97" s="39">
        <v>45107</v>
      </c>
      <c r="B97" s="38">
        <v>1764.150024</v>
      </c>
      <c r="C97">
        <v>0.33626200000000001</v>
      </c>
    </row>
    <row r="98" spans="1:3">
      <c r="A98" s="39">
        <v>45110</v>
      </c>
      <c r="B98" s="38">
        <v>1751.5500489999999</v>
      </c>
      <c r="C98">
        <v>0.23841799999999999</v>
      </c>
    </row>
    <row r="99" spans="1:3">
      <c r="A99" s="39">
        <v>45111</v>
      </c>
      <c r="B99" s="38">
        <v>1736.349976</v>
      </c>
      <c r="C99">
        <v>0.39979500000000001</v>
      </c>
    </row>
    <row r="100" spans="1:3">
      <c r="A100" s="39">
        <v>45112</v>
      </c>
      <c r="B100" s="38">
        <v>1731.6999510000001</v>
      </c>
      <c r="C100">
        <v>0.50276900000000002</v>
      </c>
    </row>
    <row r="101" spans="1:3">
      <c r="A101" s="39">
        <v>45113</v>
      </c>
      <c r="B101" s="38">
        <v>1754.3000489999999</v>
      </c>
      <c r="C101">
        <v>0.240874</v>
      </c>
    </row>
    <row r="102" spans="1:3">
      <c r="A102" s="39">
        <v>45114</v>
      </c>
      <c r="B102" s="38">
        <v>1702.849976</v>
      </c>
      <c r="C102">
        <v>0.248389</v>
      </c>
    </row>
    <row r="103" spans="1:3">
      <c r="A103" s="39">
        <v>45117</v>
      </c>
      <c r="B103" s="38">
        <v>1676.650024</v>
      </c>
      <c r="C103">
        <v>0.29930499999999999</v>
      </c>
    </row>
    <row r="104" spans="1:3">
      <c r="A104" s="39">
        <v>45118</v>
      </c>
      <c r="B104" s="38">
        <v>1693.0500489999999</v>
      </c>
      <c r="C104">
        <v>0.457955</v>
      </c>
    </row>
    <row r="105" spans="1:3">
      <c r="A105" s="39">
        <v>45119</v>
      </c>
      <c r="B105" s="38">
        <v>1687.9499510000001</v>
      </c>
      <c r="C105">
        <v>0.50265300000000002</v>
      </c>
    </row>
    <row r="106" spans="1:3">
      <c r="A106" s="39">
        <v>45120</v>
      </c>
      <c r="B106" s="38">
        <v>1666</v>
      </c>
      <c r="C106">
        <v>0.27010000000000001</v>
      </c>
    </row>
    <row r="107" spans="1:3">
      <c r="A107" s="39">
        <v>45121</v>
      </c>
      <c r="B107" s="38">
        <v>1687.650024</v>
      </c>
      <c r="C107">
        <v>0.26810699999999998</v>
      </c>
    </row>
    <row r="108" spans="1:3">
      <c r="A108" s="39">
        <v>45124</v>
      </c>
      <c r="B108" s="38">
        <v>1694.3000489999999</v>
      </c>
      <c r="C108">
        <v>0.47357100000000002</v>
      </c>
    </row>
    <row r="109" spans="1:3">
      <c r="A109" s="39">
        <v>45125</v>
      </c>
      <c r="B109" s="38">
        <v>1690.3000489999999</v>
      </c>
      <c r="C109">
        <v>0.173675</v>
      </c>
    </row>
    <row r="110" spans="1:3">
      <c r="A110" s="39">
        <v>45126</v>
      </c>
      <c r="B110" s="38">
        <v>1716.4499510000001</v>
      </c>
      <c r="C110">
        <v>0.38367400000000002</v>
      </c>
    </row>
    <row r="111" spans="1:3">
      <c r="A111" s="39">
        <v>45127</v>
      </c>
      <c r="B111" s="38">
        <v>1714.75</v>
      </c>
      <c r="C111">
        <v>0.23510700000000001</v>
      </c>
    </row>
    <row r="112" spans="1:3">
      <c r="A112" s="39">
        <v>45128</v>
      </c>
      <c r="B112" s="38">
        <v>1713.900024</v>
      </c>
      <c r="C112">
        <v>0.33126</v>
      </c>
    </row>
    <row r="113" spans="1:3">
      <c r="A113" s="39">
        <v>45131</v>
      </c>
      <c r="B113" s="38">
        <v>1709.1999510000001</v>
      </c>
      <c r="C113">
        <v>0.39293299999999998</v>
      </c>
    </row>
    <row r="114" spans="1:3">
      <c r="A114" s="39">
        <v>45132</v>
      </c>
      <c r="B114" s="38">
        <v>1709.4499510000001</v>
      </c>
      <c r="C114">
        <v>0.22112799999999999</v>
      </c>
    </row>
    <row r="115" spans="1:3">
      <c r="A115" s="39">
        <v>45133</v>
      </c>
      <c r="B115" s="38">
        <v>1706.599976</v>
      </c>
      <c r="C115">
        <v>0.27304200000000001</v>
      </c>
    </row>
    <row r="116" spans="1:3">
      <c r="A116" s="39">
        <v>45134</v>
      </c>
      <c r="B116" s="38">
        <v>1709.0500489999999</v>
      </c>
      <c r="C116">
        <v>0.215362</v>
      </c>
    </row>
    <row r="117" spans="1:3">
      <c r="A117" s="39">
        <v>45135</v>
      </c>
      <c r="B117" s="38">
        <v>1730.650024</v>
      </c>
      <c r="C117">
        <v>0.34456900000000001</v>
      </c>
    </row>
    <row r="118" spans="1:3">
      <c r="A118" s="39">
        <v>45138</v>
      </c>
      <c r="B118" s="38">
        <v>1757.099976</v>
      </c>
      <c r="C118">
        <v>0.34606399999999998</v>
      </c>
    </row>
    <row r="119" spans="1:3">
      <c r="A119" s="39">
        <v>45139</v>
      </c>
      <c r="B119" s="38">
        <v>1707.599976</v>
      </c>
      <c r="C119">
        <v>0.26060899999999998</v>
      </c>
    </row>
    <row r="120" spans="1:3">
      <c r="A120" s="39">
        <v>45140</v>
      </c>
      <c r="B120" s="38">
        <v>1690.900024</v>
      </c>
      <c r="C120">
        <v>0.75273599999999996</v>
      </c>
    </row>
    <row r="121" spans="1:3">
      <c r="A121" s="39">
        <v>45141</v>
      </c>
      <c r="B121" s="38">
        <v>1687.4499510000001</v>
      </c>
      <c r="C121">
        <v>0.269065</v>
      </c>
    </row>
    <row r="122" spans="1:3">
      <c r="A122" s="39">
        <v>45142</v>
      </c>
      <c r="B122" s="38">
        <v>1700.9499510000001</v>
      </c>
      <c r="C122">
        <v>0.39690799999999998</v>
      </c>
    </row>
    <row r="123" spans="1:3">
      <c r="A123" s="39">
        <v>45145</v>
      </c>
      <c r="B123" s="38">
        <v>1689.8000489999999</v>
      </c>
      <c r="C123">
        <v>0.39504099999999998</v>
      </c>
    </row>
    <row r="124" spans="1:3">
      <c r="A124" s="39">
        <v>45146</v>
      </c>
      <c r="B124" s="38">
        <v>1713.6999510000001</v>
      </c>
      <c r="C124">
        <v>0.32257999999999998</v>
      </c>
    </row>
    <row r="125" spans="1:3">
      <c r="A125" s="39">
        <v>45147</v>
      </c>
      <c r="B125" s="38">
        <v>1787.900024</v>
      </c>
      <c r="C125">
        <v>2.4915419999999999</v>
      </c>
    </row>
    <row r="126" spans="1:3">
      <c r="A126" s="39">
        <v>45148</v>
      </c>
      <c r="B126" s="38">
        <v>1895.4499510000001</v>
      </c>
      <c r="C126">
        <v>4.0437200000000004</v>
      </c>
    </row>
    <row r="127" spans="1:3">
      <c r="A127" s="39">
        <v>45149</v>
      </c>
      <c r="B127" s="38">
        <v>1885.8000489999999</v>
      </c>
      <c r="C127">
        <v>0.697959</v>
      </c>
    </row>
    <row r="128" spans="1:3">
      <c r="A128" s="39">
        <v>45152</v>
      </c>
      <c r="B128" s="38">
        <v>1929.599976</v>
      </c>
      <c r="C128">
        <v>1.4800089999999999</v>
      </c>
    </row>
    <row r="129" spans="1:3">
      <c r="A129" s="39">
        <v>45154</v>
      </c>
      <c r="B129" s="38">
        <v>1956.5500489999999</v>
      </c>
      <c r="C129">
        <v>1.2322660000000001</v>
      </c>
    </row>
    <row r="130" spans="1:3">
      <c r="A130" s="39">
        <v>45155</v>
      </c>
      <c r="B130" s="38">
        <v>1974.8000489999999</v>
      </c>
      <c r="C130">
        <v>0.96909800000000001</v>
      </c>
    </row>
    <row r="131" spans="1:3">
      <c r="A131" s="39">
        <v>45156</v>
      </c>
      <c r="B131" s="38">
        <v>1974</v>
      </c>
      <c r="C131">
        <v>1.5712010000000001</v>
      </c>
    </row>
    <row r="132" spans="1:3">
      <c r="A132" s="39">
        <v>45159</v>
      </c>
      <c r="B132" s="38">
        <v>1999.9499510000001</v>
      </c>
      <c r="C132">
        <v>1.066063</v>
      </c>
    </row>
    <row r="133" spans="1:3">
      <c r="A133" s="39">
        <v>45160</v>
      </c>
      <c r="B133" s="38">
        <v>2027.849976</v>
      </c>
      <c r="C133">
        <v>0.64788699999999999</v>
      </c>
    </row>
    <row r="134" spans="1:3">
      <c r="A134" s="39">
        <v>45161</v>
      </c>
      <c r="B134" s="38">
        <v>2050.9499510000001</v>
      </c>
      <c r="C134">
        <v>0.70728400000000002</v>
      </c>
    </row>
    <row r="135" spans="1:3">
      <c r="A135" s="39">
        <v>45162</v>
      </c>
      <c r="B135" s="38">
        <v>2069.0500489999999</v>
      </c>
      <c r="C135">
        <v>0.462418</v>
      </c>
    </row>
    <row r="136" spans="1:3">
      <c r="A136" s="39">
        <v>45163</v>
      </c>
      <c r="B136" s="38">
        <v>2014</v>
      </c>
      <c r="C136">
        <v>0.76629700000000001</v>
      </c>
    </row>
    <row r="137" spans="1:3">
      <c r="A137" s="39">
        <v>45166</v>
      </c>
      <c r="B137" s="38">
        <v>2005.75</v>
      </c>
      <c r="C137">
        <v>0.69672999999999996</v>
      </c>
    </row>
    <row r="138" spans="1:3">
      <c r="A138" s="39">
        <v>45167</v>
      </c>
      <c r="B138" s="38">
        <v>2049.3000489999999</v>
      </c>
      <c r="C138">
        <v>0.35281400000000002</v>
      </c>
    </row>
    <row r="139" spans="1:3">
      <c r="A139" s="39">
        <v>45168</v>
      </c>
      <c r="B139" s="38">
        <v>2062.5500489999999</v>
      </c>
      <c r="C139">
        <v>0.84409800000000001</v>
      </c>
    </row>
    <row r="140" spans="1:3">
      <c r="A140" s="39">
        <v>45169</v>
      </c>
      <c r="B140" s="38">
        <v>2048.6000979999999</v>
      </c>
      <c r="C140">
        <v>0.68200000000000005</v>
      </c>
    </row>
    <row r="141" spans="1:3">
      <c r="A141" s="39">
        <v>45170</v>
      </c>
      <c r="B141" s="38">
        <v>2063.1000979999999</v>
      </c>
      <c r="C141">
        <v>0.78567399999999998</v>
      </c>
    </row>
    <row r="142" spans="1:3">
      <c r="A142" s="39">
        <v>45173</v>
      </c>
      <c r="B142" s="38">
        <v>2031.400024</v>
      </c>
      <c r="C142">
        <v>0.74459900000000001</v>
      </c>
    </row>
    <row r="143" spans="1:3">
      <c r="A143" s="39">
        <v>45174</v>
      </c>
      <c r="B143" s="38">
        <v>2063.6999510000001</v>
      </c>
      <c r="C143">
        <v>0.53608999999999996</v>
      </c>
    </row>
    <row r="144" spans="1:3">
      <c r="A144" s="39">
        <v>45175</v>
      </c>
      <c r="B144" s="38">
        <v>2067.5</v>
      </c>
      <c r="C144">
        <v>0.33111400000000002</v>
      </c>
    </row>
    <row r="145" spans="1:3">
      <c r="A145" s="39">
        <v>45176</v>
      </c>
      <c r="B145" s="38">
        <v>2087.75</v>
      </c>
      <c r="C145">
        <v>0.30342999999999998</v>
      </c>
    </row>
    <row r="146" spans="1:3">
      <c r="A146" s="39">
        <v>45177</v>
      </c>
      <c r="B146" s="38">
        <v>2086.5500489999999</v>
      </c>
      <c r="C146">
        <v>0.54826200000000003</v>
      </c>
    </row>
    <row r="147" spans="1:3">
      <c r="A147" s="39">
        <v>45180</v>
      </c>
      <c r="B147" s="38">
        <v>2085.75</v>
      </c>
      <c r="C147">
        <v>0.62349900000000003</v>
      </c>
    </row>
    <row r="148" spans="1:3">
      <c r="A148" s="39">
        <v>45181</v>
      </c>
      <c r="B148" s="38">
        <v>2057.3999020000001</v>
      </c>
      <c r="C148">
        <v>0.72255999999999998</v>
      </c>
    </row>
    <row r="149" spans="1:3">
      <c r="A149" s="39">
        <v>45182</v>
      </c>
      <c r="B149" s="38">
        <v>2065.3999020000001</v>
      </c>
      <c r="C149">
        <v>0.35576099999999999</v>
      </c>
    </row>
    <row r="150" spans="1:3">
      <c r="A150" s="39">
        <v>45183</v>
      </c>
      <c r="B150" s="38">
        <v>2058.5</v>
      </c>
      <c r="C150">
        <v>0.28799399999999997</v>
      </c>
    </row>
    <row r="151" spans="1:3">
      <c r="A151" s="39">
        <v>45184</v>
      </c>
      <c r="B151" s="38">
        <v>2070.25</v>
      </c>
      <c r="C151">
        <v>0.35957899999999998</v>
      </c>
    </row>
    <row r="152" spans="1:3">
      <c r="A152" s="39">
        <v>45187</v>
      </c>
      <c r="B152" s="38">
        <v>2055.3500979999999</v>
      </c>
      <c r="C152">
        <v>0.32333600000000001</v>
      </c>
    </row>
    <row r="153" spans="1:3">
      <c r="A153" s="39">
        <v>45189</v>
      </c>
      <c r="B153" s="38">
        <v>2061.6000979999999</v>
      </c>
      <c r="C153">
        <v>0.45182899999999998</v>
      </c>
    </row>
    <row r="154" spans="1:3">
      <c r="A154" s="39">
        <v>45190</v>
      </c>
      <c r="B154" s="38">
        <v>2058.1999510000001</v>
      </c>
      <c r="C154">
        <v>0.29827900000000002</v>
      </c>
    </row>
    <row r="155" spans="1:3">
      <c r="A155" s="39">
        <v>45191</v>
      </c>
      <c r="B155" s="38">
        <v>2065.8999020000001</v>
      </c>
      <c r="C155">
        <v>0.39477600000000002</v>
      </c>
    </row>
    <row r="156" spans="1:3">
      <c r="A156" s="39">
        <v>45194</v>
      </c>
      <c r="B156" s="38">
        <v>2157.0500489999999</v>
      </c>
      <c r="C156">
        <v>1.8412409999999999</v>
      </c>
    </row>
    <row r="157" spans="1:3">
      <c r="A157" s="39">
        <v>45195</v>
      </c>
      <c r="B157" s="38">
        <v>2150.9499510000001</v>
      </c>
      <c r="C157">
        <v>1.0212060000000001</v>
      </c>
    </row>
    <row r="158" spans="1:3">
      <c r="A158" s="39">
        <v>45196</v>
      </c>
      <c r="B158" s="38">
        <v>2113.8500979999999</v>
      </c>
      <c r="C158">
        <v>0.58218000000000003</v>
      </c>
    </row>
    <row r="159" spans="1:3">
      <c r="A159" s="39">
        <v>45197</v>
      </c>
      <c r="B159" s="38">
        <v>2064.5500489999999</v>
      </c>
      <c r="C159">
        <v>3.9565350000000001</v>
      </c>
    </row>
    <row r="160" spans="1:3">
      <c r="A160" s="39">
        <v>45198</v>
      </c>
      <c r="B160" s="38">
        <v>2080.1499020000001</v>
      </c>
      <c r="C160">
        <v>0.76750099999999999</v>
      </c>
    </row>
    <row r="161" spans="1:3">
      <c r="A161" s="39">
        <v>45202</v>
      </c>
      <c r="B161" s="38">
        <v>2059.1000979999999</v>
      </c>
      <c r="C161">
        <v>0.54338699999999995</v>
      </c>
    </row>
    <row r="162" spans="1:3">
      <c r="A162" s="39">
        <v>45203</v>
      </c>
      <c r="B162" s="38">
        <v>2022.3000489999999</v>
      </c>
      <c r="C162">
        <v>0.55177100000000001</v>
      </c>
    </row>
    <row r="163" spans="1:3">
      <c r="A163" s="39">
        <v>45204</v>
      </c>
      <c r="B163" s="38">
        <v>2047.599976</v>
      </c>
      <c r="C163">
        <v>0.46174399999999999</v>
      </c>
    </row>
    <row r="164" spans="1:3">
      <c r="A164" s="39">
        <v>45205</v>
      </c>
      <c r="B164" s="38">
        <v>2072.1000979999999</v>
      </c>
      <c r="C164">
        <v>0.44422</v>
      </c>
    </row>
    <row r="165" spans="1:3">
      <c r="A165" s="39">
        <v>45208</v>
      </c>
      <c r="B165" s="38">
        <v>2079.0500489999999</v>
      </c>
      <c r="C165">
        <v>0.48772199999999999</v>
      </c>
    </row>
    <row r="166" spans="1:3">
      <c r="A166" s="39">
        <v>45209</v>
      </c>
      <c r="B166" s="38">
        <v>2050.8000489999999</v>
      </c>
      <c r="C166">
        <v>0.351329</v>
      </c>
    </row>
    <row r="167" spans="1:3">
      <c r="A167" s="39">
        <v>45210</v>
      </c>
      <c r="B167" s="38">
        <v>2101.3000489999999</v>
      </c>
      <c r="C167">
        <v>0.72946999999999995</v>
      </c>
    </row>
    <row r="168" spans="1:3">
      <c r="A168" s="39">
        <v>45211</v>
      </c>
      <c r="B168" s="38">
        <v>2077.1999510000001</v>
      </c>
      <c r="C168">
        <v>0.28554400000000002</v>
      </c>
    </row>
    <row r="169" spans="1:3">
      <c r="A169" s="39">
        <v>45212</v>
      </c>
      <c r="B169" s="38">
        <v>2084.8000489999999</v>
      </c>
      <c r="C169">
        <v>0.32188699999999998</v>
      </c>
    </row>
    <row r="170" spans="1:3">
      <c r="A170" s="39">
        <v>45215</v>
      </c>
      <c r="B170" s="38">
        <v>2107.6499020000001</v>
      </c>
      <c r="C170">
        <v>0.446019</v>
      </c>
    </row>
    <row r="171" spans="1:3">
      <c r="A171" s="39">
        <v>45216</v>
      </c>
      <c r="B171" s="38">
        <v>2079</v>
      </c>
      <c r="C171">
        <v>0.37378899999999998</v>
      </c>
    </row>
    <row r="172" spans="1:3">
      <c r="A172" s="39">
        <v>45217</v>
      </c>
      <c r="B172" s="38">
        <v>2048.9499510000001</v>
      </c>
      <c r="C172">
        <v>0.43274800000000002</v>
      </c>
    </row>
    <row r="173" spans="1:3">
      <c r="A173" s="39">
        <v>45218</v>
      </c>
      <c r="B173" s="38">
        <v>2060.6000979999999</v>
      </c>
      <c r="C173">
        <v>0.35009699999999999</v>
      </c>
    </row>
    <row r="174" spans="1:3">
      <c r="A174" s="39">
        <v>45219</v>
      </c>
      <c r="B174" s="38">
        <v>2036.150024</v>
      </c>
      <c r="C174">
        <v>0.353937</v>
      </c>
    </row>
    <row r="175" spans="1:3">
      <c r="A175" s="39">
        <v>45222</v>
      </c>
      <c r="B175" s="38">
        <v>1991.9499510000001</v>
      </c>
      <c r="C175">
        <v>0.48845100000000002</v>
      </c>
    </row>
    <row r="176" spans="1:3">
      <c r="A176" s="39">
        <v>45224</v>
      </c>
      <c r="B176" s="38">
        <v>1993.25</v>
      </c>
      <c r="C176">
        <v>0.51276999999999995</v>
      </c>
    </row>
    <row r="177" spans="1:3">
      <c r="A177" s="39">
        <v>45225</v>
      </c>
      <c r="B177" s="38">
        <v>2031.099976</v>
      </c>
      <c r="C177">
        <v>0.966275</v>
      </c>
    </row>
    <row r="178" spans="1:3">
      <c r="A178" s="39">
        <v>45226</v>
      </c>
      <c r="B178" s="38">
        <v>2122.1000979999999</v>
      </c>
      <c r="C178">
        <v>0.99944500000000003</v>
      </c>
    </row>
    <row r="179" spans="1:3">
      <c r="A179" s="39">
        <v>45229</v>
      </c>
      <c r="B179" s="38">
        <v>2119.75</v>
      </c>
      <c r="C179">
        <v>0.48378199999999999</v>
      </c>
    </row>
    <row r="180" spans="1:3">
      <c r="A180" s="39">
        <v>45230</v>
      </c>
      <c r="B180" s="38">
        <v>2154.6999510000001</v>
      </c>
      <c r="C180">
        <v>0.74979200000000001</v>
      </c>
    </row>
    <row r="181" spans="1:3">
      <c r="A181" s="39">
        <v>45231</v>
      </c>
      <c r="B181" s="38">
        <v>2197.6499020000001</v>
      </c>
      <c r="C181">
        <v>1.0812569999999999</v>
      </c>
    </row>
    <row r="182" spans="1:3">
      <c r="A182" s="39">
        <v>45232</v>
      </c>
      <c r="B182" s="38">
        <v>2189.8500979999999</v>
      </c>
      <c r="C182">
        <v>0.47439500000000001</v>
      </c>
    </row>
    <row r="183" spans="1:3">
      <c r="A183" s="39">
        <v>45233</v>
      </c>
      <c r="B183" s="38">
        <v>2196.5</v>
      </c>
      <c r="C183">
        <v>0.230437</v>
      </c>
    </row>
    <row r="184" spans="1:3">
      <c r="A184" s="39">
        <v>45236</v>
      </c>
      <c r="B184" s="38">
        <v>2233.1999510000001</v>
      </c>
      <c r="C184">
        <v>0.53757999999999995</v>
      </c>
    </row>
    <row r="185" spans="1:3">
      <c r="A185" s="39">
        <v>45237</v>
      </c>
      <c r="B185" s="38">
        <v>2424</v>
      </c>
      <c r="C185">
        <v>3.4194270000000002</v>
      </c>
    </row>
    <row r="186" spans="1:3">
      <c r="A186" s="39">
        <v>45238</v>
      </c>
      <c r="B186" s="38">
        <v>2452.8500979999999</v>
      </c>
      <c r="C186">
        <v>2.652822</v>
      </c>
    </row>
    <row r="187" spans="1:3">
      <c r="A187" s="39">
        <v>45239</v>
      </c>
      <c r="B187" s="38">
        <v>2478.0500489999999</v>
      </c>
      <c r="C187">
        <v>0.68400700000000003</v>
      </c>
    </row>
    <row r="188" spans="1:3">
      <c r="A188" s="39">
        <v>45240</v>
      </c>
      <c r="B188" s="38">
        <v>2489.3500979999999</v>
      </c>
      <c r="C188">
        <v>0.64407199999999998</v>
      </c>
    </row>
    <row r="189" spans="1:3">
      <c r="A189" s="39">
        <v>45243</v>
      </c>
      <c r="B189" s="38">
        <v>2559.0500489999999</v>
      </c>
      <c r="C189">
        <v>1.131761</v>
      </c>
    </row>
    <row r="190" spans="1:3">
      <c r="A190" s="39">
        <v>45245</v>
      </c>
      <c r="B190" s="38">
        <v>2553.1499020000001</v>
      </c>
      <c r="C190">
        <v>0.59932799999999997</v>
      </c>
    </row>
    <row r="191" spans="1:3">
      <c r="A191" s="39">
        <v>45246</v>
      </c>
      <c r="B191" s="38">
        <v>2544.6999510000001</v>
      </c>
      <c r="C191">
        <v>0.766675</v>
      </c>
    </row>
    <row r="192" spans="1:3">
      <c r="A192" s="39">
        <v>45247</v>
      </c>
      <c r="B192" s="38">
        <v>2576.3999020000001</v>
      </c>
      <c r="C192">
        <v>0.71723599999999998</v>
      </c>
    </row>
    <row r="193" spans="1:3">
      <c r="A193" s="39">
        <v>45250</v>
      </c>
      <c r="B193" s="38">
        <v>2622.75</v>
      </c>
      <c r="C193">
        <v>0.56857800000000003</v>
      </c>
    </row>
    <row r="194" spans="1:3">
      <c r="A194" s="39">
        <v>45251</v>
      </c>
      <c r="B194" s="38">
        <v>2613.75</v>
      </c>
      <c r="C194">
        <v>0.51934899999999995</v>
      </c>
    </row>
    <row r="195" spans="1:3">
      <c r="A195" s="39">
        <v>45252</v>
      </c>
      <c r="B195" s="38">
        <v>2627.1499020000001</v>
      </c>
      <c r="C195">
        <v>0.39543800000000001</v>
      </c>
    </row>
    <row r="196" spans="1:3">
      <c r="A196" s="39">
        <v>45253</v>
      </c>
      <c r="B196" s="38">
        <v>2655.0500489999999</v>
      </c>
      <c r="C196">
        <v>0.39883200000000002</v>
      </c>
    </row>
    <row r="197" spans="1:3">
      <c r="A197" s="39">
        <v>45254</v>
      </c>
      <c r="B197" s="38">
        <v>2649.6999510000001</v>
      </c>
      <c r="C197">
        <v>0.32560600000000001</v>
      </c>
    </row>
    <row r="198" spans="1:3">
      <c r="A198" s="39">
        <v>45258</v>
      </c>
      <c r="B198" s="38">
        <v>2671.75</v>
      </c>
      <c r="C198">
        <v>0.535972</v>
      </c>
    </row>
    <row r="199" spans="1:3">
      <c r="A199" s="39">
        <v>45259</v>
      </c>
      <c r="B199" s="38">
        <v>2676.3999020000001</v>
      </c>
      <c r="C199">
        <v>0.46023399999999998</v>
      </c>
    </row>
    <row r="200" spans="1:3">
      <c r="A200" s="39">
        <v>45260</v>
      </c>
      <c r="B200" s="38">
        <v>2787</v>
      </c>
      <c r="C200">
        <v>2.3431540000000002</v>
      </c>
    </row>
    <row r="201" spans="1:3">
      <c r="A201" s="39">
        <v>45261</v>
      </c>
      <c r="B201" s="38">
        <v>2807.6999510000001</v>
      </c>
      <c r="C201">
        <v>1.0498460000000001</v>
      </c>
    </row>
    <row r="202" spans="1:3">
      <c r="A202" s="39">
        <v>45264</v>
      </c>
      <c r="B202" s="38">
        <v>2816.8500979999999</v>
      </c>
      <c r="C202">
        <v>0.68583000000000005</v>
      </c>
    </row>
    <row r="203" spans="1:3">
      <c r="A203" s="39">
        <v>45265</v>
      </c>
      <c r="B203" s="38">
        <v>2874.75</v>
      </c>
      <c r="C203">
        <v>0.67612499999999998</v>
      </c>
    </row>
    <row r="204" spans="1:3">
      <c r="A204" s="39">
        <v>45266</v>
      </c>
      <c r="B204" s="38">
        <v>2867.8500979999999</v>
      </c>
      <c r="C204">
        <v>0.48723499999999997</v>
      </c>
    </row>
    <row r="205" spans="1:3">
      <c r="A205" s="39">
        <v>45267</v>
      </c>
      <c r="B205" s="38">
        <v>2845.1999510000001</v>
      </c>
      <c r="C205">
        <v>0.96155900000000005</v>
      </c>
    </row>
    <row r="206" spans="1:3">
      <c r="A206" s="39">
        <v>45268</v>
      </c>
      <c r="B206" s="38">
        <v>2841.3000489999999</v>
      </c>
      <c r="C206">
        <v>0.68832300000000002</v>
      </c>
    </row>
    <row r="207" spans="1:3">
      <c r="A207" s="39">
        <v>45271</v>
      </c>
      <c r="B207" s="38">
        <v>2881.3999020000001</v>
      </c>
      <c r="C207">
        <v>0.57755299999999998</v>
      </c>
    </row>
    <row r="208" spans="1:3">
      <c r="A208" s="39">
        <v>45272</v>
      </c>
      <c r="B208" s="38">
        <v>2883.5500489999999</v>
      </c>
      <c r="C208">
        <v>0.46263300000000002</v>
      </c>
    </row>
    <row r="209" spans="1:3">
      <c r="A209" s="39">
        <v>45273</v>
      </c>
      <c r="B209" s="38">
        <v>2963.4499510000001</v>
      </c>
      <c r="C209">
        <v>0.887243</v>
      </c>
    </row>
    <row r="210" spans="1:3">
      <c r="A210" s="39">
        <v>45274</v>
      </c>
      <c r="B210" s="38">
        <v>2984.75</v>
      </c>
      <c r="C210">
        <v>0.4254</v>
      </c>
    </row>
    <row r="211" spans="1:3">
      <c r="A211" s="39">
        <v>45275</v>
      </c>
      <c r="B211" s="38">
        <v>2989.75</v>
      </c>
      <c r="C211">
        <v>0.68255299999999997</v>
      </c>
    </row>
    <row r="212" spans="1:3">
      <c r="A212" s="39">
        <v>45278</v>
      </c>
      <c r="B212" s="38">
        <v>2971.4499510000001</v>
      </c>
      <c r="C212">
        <v>0.64670799999999995</v>
      </c>
    </row>
    <row r="213" spans="1:3">
      <c r="A213" s="39">
        <v>45279</v>
      </c>
      <c r="B213" s="38">
        <v>3000.8000489999999</v>
      </c>
      <c r="C213">
        <v>0.53329000000000004</v>
      </c>
    </row>
    <row r="214" spans="1:3">
      <c r="A214" s="39">
        <v>45280</v>
      </c>
      <c r="B214" s="38">
        <v>2948.9499510000001</v>
      </c>
      <c r="C214">
        <v>0.71316999999999997</v>
      </c>
    </row>
    <row r="215" spans="1:3">
      <c r="A215" s="39">
        <v>45281</v>
      </c>
      <c r="B215" s="38">
        <v>2955.1999510000001</v>
      </c>
      <c r="C215">
        <v>0.63141999999999998</v>
      </c>
    </row>
    <row r="216" spans="1:3">
      <c r="A216" s="39">
        <v>45282</v>
      </c>
      <c r="B216" s="38">
        <v>2965.5</v>
      </c>
      <c r="C216">
        <v>0.51870700000000003</v>
      </c>
    </row>
    <row r="217" spans="1:3">
      <c r="A217" s="39">
        <v>45286</v>
      </c>
      <c r="B217" s="38">
        <v>2970</v>
      </c>
      <c r="C217">
        <v>0.31564500000000001</v>
      </c>
    </row>
    <row r="218" spans="1:3">
      <c r="A218" s="39">
        <v>45287</v>
      </c>
      <c r="B218" s="38">
        <v>3010.75</v>
      </c>
      <c r="C218">
        <v>0.58406499999999995</v>
      </c>
    </row>
    <row r="219" spans="1:3">
      <c r="A219" s="39">
        <v>45288</v>
      </c>
      <c r="B219" s="38">
        <v>3026</v>
      </c>
      <c r="C219">
        <v>0.50370499999999996</v>
      </c>
    </row>
    <row r="220" spans="1:3">
      <c r="A220" s="39">
        <v>45289</v>
      </c>
      <c r="B220" s="38">
        <v>3054.9499510000001</v>
      </c>
      <c r="C220">
        <v>0.43070199999999997</v>
      </c>
    </row>
    <row r="221" spans="1:3">
      <c r="A221" s="39">
        <v>45292</v>
      </c>
      <c r="B221" s="38">
        <v>3002.1000979999999</v>
      </c>
      <c r="C221">
        <v>0.42172999999999999</v>
      </c>
    </row>
    <row r="222" spans="1:3">
      <c r="A222" s="39">
        <v>45293</v>
      </c>
      <c r="B222" s="38">
        <v>2995.1999510000001</v>
      </c>
      <c r="C222">
        <v>0.40892800000000001</v>
      </c>
    </row>
    <row r="223" spans="1:3">
      <c r="A223" s="39">
        <v>45294</v>
      </c>
      <c r="B223" s="38">
        <v>3058.3500979999999</v>
      </c>
      <c r="C223">
        <v>0.71496800000000005</v>
      </c>
    </row>
    <row r="224" spans="1:3">
      <c r="A224" s="39">
        <v>45295</v>
      </c>
      <c r="B224" s="38">
        <v>3067.8500979999999</v>
      </c>
      <c r="C224">
        <v>0.29949799999999999</v>
      </c>
    </row>
    <row r="225" spans="1:3">
      <c r="A225" s="39">
        <v>45296</v>
      </c>
      <c r="B225" s="38">
        <v>3065.5500489999999</v>
      </c>
      <c r="C225">
        <v>0.25856499999999999</v>
      </c>
    </row>
    <row r="226" spans="1:3">
      <c r="A226" s="39">
        <v>45299</v>
      </c>
      <c r="B226" s="38">
        <v>3044.5500489999999</v>
      </c>
      <c r="C226">
        <v>0.30394700000000002</v>
      </c>
    </row>
    <row r="227" spans="1:3">
      <c r="A227" s="39">
        <v>45300</v>
      </c>
      <c r="B227" s="38">
        <v>3115.4499510000001</v>
      </c>
      <c r="C227">
        <v>0.72323700000000002</v>
      </c>
    </row>
    <row r="228" spans="1:3">
      <c r="A228" s="39">
        <v>45301</v>
      </c>
      <c r="B228" s="38">
        <v>3173.6000979999999</v>
      </c>
      <c r="C228">
        <v>0.95189699999999999</v>
      </c>
    </row>
    <row r="229" spans="1:3">
      <c r="A229" s="39">
        <v>45302</v>
      </c>
      <c r="B229" s="38">
        <v>3175.8000489999999</v>
      </c>
      <c r="C229">
        <v>0.48514099999999999</v>
      </c>
    </row>
    <row r="230" spans="1:3">
      <c r="A230" s="39">
        <v>45303</v>
      </c>
      <c r="B230" s="38">
        <v>3212.1499020000001</v>
      </c>
      <c r="C230">
        <v>0.59745499999999996</v>
      </c>
    </row>
    <row r="231" spans="1:3">
      <c r="A231" s="39">
        <v>45306</v>
      </c>
      <c r="B231" s="38">
        <v>3193.3000489999999</v>
      </c>
      <c r="C231">
        <v>0.38195800000000002</v>
      </c>
    </row>
    <row r="232" spans="1:3">
      <c r="A232" s="39">
        <v>45307</v>
      </c>
      <c r="B232" s="38">
        <v>3166.1000979999999</v>
      </c>
      <c r="C232">
        <v>0.37069999999999997</v>
      </c>
    </row>
    <row r="233" spans="1:3">
      <c r="A233" s="39">
        <v>45308</v>
      </c>
      <c r="B233" s="38">
        <v>3147.8500979999999</v>
      </c>
      <c r="C233">
        <v>0.42033799999999999</v>
      </c>
    </row>
    <row r="234" spans="1:3">
      <c r="A234" s="39">
        <v>45309</v>
      </c>
      <c r="B234" s="38">
        <v>3151.75</v>
      </c>
      <c r="C234">
        <v>0.43973000000000001</v>
      </c>
    </row>
    <row r="235" spans="1:3">
      <c r="A235" s="39">
        <v>45310</v>
      </c>
      <c r="B235" s="38">
        <v>3210.0500489999999</v>
      </c>
      <c r="C235">
        <v>0.40643600000000002</v>
      </c>
    </row>
    <row r="236" spans="1:3">
      <c r="A236" s="39">
        <v>45313</v>
      </c>
      <c r="B236" s="38">
        <v>3210.0500489999999</v>
      </c>
      <c r="C236">
        <v>0</v>
      </c>
    </row>
    <row r="237" spans="1:3">
      <c r="A237" s="39">
        <v>45314</v>
      </c>
      <c r="B237" s="38">
        <v>3164.1499020000001</v>
      </c>
      <c r="C237">
        <v>0.34468700000000002</v>
      </c>
    </row>
    <row r="238" spans="1:3">
      <c r="A238" s="39">
        <v>45315</v>
      </c>
      <c r="B238" s="38">
        <v>3222.75</v>
      </c>
      <c r="C238">
        <v>0.33996799999999999</v>
      </c>
    </row>
    <row r="239" spans="1:3">
      <c r="A239" s="39">
        <v>45316</v>
      </c>
      <c r="B239" s="38">
        <v>3231.8000489999999</v>
      </c>
      <c r="C239">
        <v>0.48932100000000001</v>
      </c>
    </row>
    <row r="240" spans="1:3">
      <c r="A240" s="39">
        <v>45320</v>
      </c>
      <c r="B240" s="38">
        <v>3246.3999020000001</v>
      </c>
      <c r="C240">
        <v>0.60409599999999997</v>
      </c>
    </row>
    <row r="241" spans="1:12">
      <c r="A241" s="39">
        <v>45321</v>
      </c>
      <c r="B241" s="38">
        <v>3054.9499510000001</v>
      </c>
      <c r="C241">
        <v>1.2065410000000001</v>
      </c>
    </row>
    <row r="242" spans="1:12">
      <c r="A242" s="39">
        <v>45322</v>
      </c>
      <c r="B242" s="38">
        <v>3086.9499510000001</v>
      </c>
      <c r="C242">
        <v>0.986931</v>
      </c>
    </row>
    <row r="243" spans="1:12">
      <c r="A243" s="39">
        <v>45323</v>
      </c>
      <c r="B243" s="38">
        <v>3102.8000489999999</v>
      </c>
      <c r="C243">
        <v>0.74211300000000002</v>
      </c>
    </row>
    <row r="244" spans="1:12">
      <c r="A244" s="39">
        <v>45324</v>
      </c>
      <c r="B244" s="38">
        <v>3126.0500489999999</v>
      </c>
      <c r="C244">
        <v>0.89254500000000003</v>
      </c>
    </row>
    <row r="245" spans="1:12">
      <c r="A245" s="39">
        <v>45327</v>
      </c>
      <c r="B245" s="38">
        <v>3027.1499020000001</v>
      </c>
      <c r="C245">
        <v>0.80854400000000004</v>
      </c>
    </row>
    <row r="246" spans="1:12">
      <c r="A246" s="39">
        <v>45328</v>
      </c>
      <c r="B246" s="38">
        <v>3035</v>
      </c>
      <c r="C246">
        <v>0.71838800000000003</v>
      </c>
    </row>
    <row r="247" spans="1:12">
      <c r="A247" s="39">
        <v>45329</v>
      </c>
      <c r="B247" s="38">
        <v>3607.5</v>
      </c>
      <c r="C247">
        <v>5.8468910000000003</v>
      </c>
      <c r="J247">
        <v>10000000</v>
      </c>
    </row>
    <row r="248" spans="1:12">
      <c r="A248" s="39">
        <v>45330</v>
      </c>
      <c r="B248" s="38">
        <v>3841.9499510000001</v>
      </c>
      <c r="C248">
        <v>7.3741190000000003</v>
      </c>
      <c r="K248">
        <v>100</v>
      </c>
    </row>
    <row r="249" spans="1:12">
      <c r="L249">
        <v>3758.2</v>
      </c>
    </row>
    <row r="250" spans="1:12">
      <c r="I250" t="s">
        <v>53</v>
      </c>
      <c r="J250" t="s">
        <v>54</v>
      </c>
      <c r="K250" t="s">
        <v>55</v>
      </c>
      <c r="L250" t="s">
        <v>56</v>
      </c>
    </row>
    <row r="251" spans="1:12">
      <c r="I251" t="s">
        <v>57</v>
      </c>
      <c r="J251" s="38">
        <v>11.5340341</v>
      </c>
      <c r="K251" s="32">
        <v>0.32450000000000001</v>
      </c>
      <c r="L251" s="38">
        <f>+$L$249 * J251</f>
        <v>43347.206954619993</v>
      </c>
    </row>
    <row r="252" spans="1:12">
      <c r="I252" t="s">
        <v>58</v>
      </c>
      <c r="J252" s="38">
        <v>1.6095514</v>
      </c>
      <c r="K252" s="32">
        <v>4.53E-2</v>
      </c>
      <c r="L252" s="38">
        <f t="shared" ref="L252:L260" si="0">+$L$249 * J252</f>
        <v>6049.0160714799995</v>
      </c>
    </row>
    <row r="253" spans="1:12" ht="15" thickBot="1">
      <c r="E253" s="51"/>
      <c r="F253" s="52"/>
      <c r="G253" s="53"/>
      <c r="H253" s="57"/>
      <c r="I253" t="s">
        <v>59</v>
      </c>
      <c r="J253" s="38">
        <v>1.5207539999999999</v>
      </c>
      <c r="K253" s="32">
        <v>4.2800000000000005E-2</v>
      </c>
      <c r="L253" s="38">
        <f t="shared" si="0"/>
        <v>5715.2976827999992</v>
      </c>
    </row>
    <row r="254" spans="1:12" ht="15" thickBot="1">
      <c r="E254" s="51"/>
      <c r="F254" s="52"/>
      <c r="G254" s="53"/>
      <c r="H254" s="57"/>
      <c r="I254" t="s">
        <v>60</v>
      </c>
      <c r="J254" s="38">
        <v>0.8584368</v>
      </c>
      <c r="K254" s="32">
        <v>2.41E-2</v>
      </c>
      <c r="L254" s="38">
        <f t="shared" si="0"/>
        <v>3226.1771817599997</v>
      </c>
    </row>
    <row r="255" spans="1:12" ht="15" thickBot="1">
      <c r="E255" s="51"/>
      <c r="F255" s="52"/>
      <c r="G255" s="53"/>
      <c r="H255" s="57"/>
      <c r="I255" t="s">
        <v>61</v>
      </c>
      <c r="J255" s="38">
        <v>0.76544429999999997</v>
      </c>
      <c r="K255" s="32">
        <v>2.1499999999999998E-2</v>
      </c>
      <c r="L255" s="38">
        <f t="shared" si="0"/>
        <v>2876.6927682599999</v>
      </c>
    </row>
    <row r="256" spans="1:12" ht="15" thickBot="1">
      <c r="E256" s="51"/>
      <c r="F256" s="52"/>
      <c r="G256" s="53"/>
      <c r="H256" s="57"/>
      <c r="I256" t="s">
        <v>62</v>
      </c>
      <c r="J256" s="38">
        <v>0.54211310000000001</v>
      </c>
      <c r="K256" s="32">
        <v>1.52E-2</v>
      </c>
      <c r="L256" s="38">
        <f t="shared" si="0"/>
        <v>2037.36945242</v>
      </c>
    </row>
    <row r="257" spans="5:12" ht="15" thickBot="1">
      <c r="E257" s="51"/>
      <c r="F257" s="52"/>
      <c r="G257" s="53"/>
      <c r="H257" s="57"/>
      <c r="I257" t="s">
        <v>63</v>
      </c>
      <c r="J257" s="38">
        <v>0.53737250000000003</v>
      </c>
      <c r="K257" s="32">
        <v>1.5100000000000001E-2</v>
      </c>
      <c r="L257" s="38">
        <f t="shared" si="0"/>
        <v>2019.5533295</v>
      </c>
    </row>
    <row r="258" spans="5:12" ht="15" thickBot="1">
      <c r="E258" s="51"/>
      <c r="F258" s="52"/>
      <c r="G258" s="53"/>
      <c r="H258" s="57"/>
      <c r="I258" t="s">
        <v>64</v>
      </c>
      <c r="J258" s="38">
        <v>0.36093599999999998</v>
      </c>
      <c r="K258" s="32">
        <v>1.0200000000000001E-2</v>
      </c>
      <c r="L258" s="38">
        <f t="shared" si="0"/>
        <v>1356.4696751999998</v>
      </c>
    </row>
    <row r="259" spans="5:12" ht="15" thickBot="1">
      <c r="E259" s="51"/>
      <c r="F259" s="52"/>
      <c r="G259" s="53"/>
      <c r="H259" s="57"/>
      <c r="I259" t="s">
        <v>65</v>
      </c>
      <c r="J259" s="38">
        <v>0.1129482</v>
      </c>
      <c r="K259" s="32">
        <v>3.2000000000000002E-3</v>
      </c>
      <c r="L259" s="38">
        <f t="shared" si="0"/>
        <v>424.48192523999995</v>
      </c>
    </row>
    <row r="260" spans="5:12" ht="15" thickBot="1">
      <c r="E260" s="54"/>
      <c r="F260" s="55"/>
      <c r="G260" s="56"/>
      <c r="H260" s="58"/>
      <c r="I260" t="s">
        <v>66</v>
      </c>
      <c r="J260" s="38">
        <v>0.1</v>
      </c>
      <c r="K260" s="32">
        <v>2.8000000000000004E-3</v>
      </c>
      <c r="L260" s="38">
        <f t="shared" si="0"/>
        <v>375.82</v>
      </c>
    </row>
    <row r="264" spans="5:12">
      <c r="I264" t="s">
        <v>67</v>
      </c>
      <c r="J264" s="5">
        <v>0.37009999999999998</v>
      </c>
    </row>
    <row r="265" spans="5:12">
      <c r="I265" t="s">
        <v>68</v>
      </c>
      <c r="J265" s="5">
        <v>0.2591</v>
      </c>
    </row>
    <row r="266" spans="5:12">
      <c r="I266" t="s">
        <v>69</v>
      </c>
      <c r="J266" s="5">
        <v>0.1482</v>
      </c>
    </row>
    <row r="267" spans="5:12">
      <c r="I267" t="s">
        <v>70</v>
      </c>
      <c r="J267" s="5">
        <v>0.22259999999999999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52"/>
  <sheetViews>
    <sheetView zoomScaleNormal="100" zoomScaleSheetLayoutView="100" zoomScalePageLayoutView="120" workbookViewId="0">
      <pane xSplit="1" ySplit="4" topLeftCell="B30" activePane="bottomRight" state="frozen"/>
      <selection pane="bottomRight" activeCell="K52" sqref="B52:K52"/>
      <selection pane="bottomLeft" activeCell="I2" sqref="I2"/>
      <selection pane="topRight" activeCell="I2" sqref="I2"/>
    </sheetView>
  </sheetViews>
  <sheetFormatPr defaultColWidth="8.7109375" defaultRowHeight="14.45"/>
  <cols>
    <col min="1" max="1" width="20.7109375" customWidth="1"/>
    <col min="2" max="6" width="13.42578125" customWidth="1"/>
    <col min="7" max="7" width="14.7109375" bestFit="1" customWidth="1"/>
    <col min="8" max="11" width="13.42578125" customWidth="1"/>
    <col min="12" max="12" width="13.28515625" customWidth="1"/>
    <col min="13" max="14" width="12.140625" customWidth="1"/>
  </cols>
  <sheetData>
    <row r="1" spans="1:14" s="2" customFormat="1">
      <c r="A1" s="2" t="str">
        <f>'Data Sheet'!B1</f>
        <v>TRENT LTD</v>
      </c>
      <c r="H1" t="str">
        <f>UPDATE</f>
        <v/>
      </c>
      <c r="J1" s="3"/>
      <c r="K1" s="3"/>
      <c r="M1" s="2" t="s">
        <v>71</v>
      </c>
    </row>
    <row r="3" spans="1:14" s="2" customFormat="1">
      <c r="A3" s="11" t="s">
        <v>72</v>
      </c>
      <c r="B3" s="12">
        <f>'Data Sheet'!B16</f>
        <v>41729</v>
      </c>
      <c r="C3" s="12">
        <f>'Data Sheet'!C16</f>
        <v>42094</v>
      </c>
      <c r="D3" s="12">
        <f>'Data Sheet'!D16</f>
        <v>42460</v>
      </c>
      <c r="E3" s="12">
        <f>'Data Sheet'!E16</f>
        <v>42825</v>
      </c>
      <c r="F3" s="12">
        <f>'Data Sheet'!F16</f>
        <v>43190</v>
      </c>
      <c r="G3" s="12">
        <f>'Data Sheet'!G16</f>
        <v>43555</v>
      </c>
      <c r="H3" s="12">
        <f>'Data Sheet'!H16</f>
        <v>43921</v>
      </c>
      <c r="I3" s="12">
        <f>'Data Sheet'!I16</f>
        <v>44286</v>
      </c>
      <c r="J3" s="12">
        <f>'Data Sheet'!J16</f>
        <v>44651</v>
      </c>
      <c r="K3" s="12">
        <f>'Data Sheet'!K16</f>
        <v>45016</v>
      </c>
      <c r="L3" s="13" t="s">
        <v>73</v>
      </c>
      <c r="M3" s="13" t="s">
        <v>74</v>
      </c>
      <c r="N3" s="13" t="s">
        <v>75</v>
      </c>
    </row>
    <row r="4" spans="1:14" s="2" customFormat="1">
      <c r="A4" s="2" t="s">
        <v>76</v>
      </c>
      <c r="B4" s="1">
        <f>'Data Sheet'!B17</f>
        <v>2332.98</v>
      </c>
      <c r="C4" s="1">
        <f>'Data Sheet'!C17</f>
        <v>2284.25</v>
      </c>
      <c r="D4" s="1">
        <f>'Data Sheet'!D17</f>
        <v>1686.17</v>
      </c>
      <c r="E4" s="1">
        <f>'Data Sheet'!E17</f>
        <v>1812.44</v>
      </c>
      <c r="F4" s="1">
        <f>'Data Sheet'!F17</f>
        <v>2157.46</v>
      </c>
      <c r="G4" s="1">
        <f>'Data Sheet'!G17</f>
        <v>2630.24</v>
      </c>
      <c r="H4" s="1">
        <f>'Data Sheet'!H17</f>
        <v>3485.98</v>
      </c>
      <c r="I4" s="1">
        <f>'Data Sheet'!I17</f>
        <v>2592.96</v>
      </c>
      <c r="J4" s="1">
        <f>'Data Sheet'!J17</f>
        <v>4498.0200000000004</v>
      </c>
      <c r="K4" s="1">
        <f>'Data Sheet'!K17</f>
        <v>8242.02</v>
      </c>
      <c r="L4" s="1">
        <f>SUM(Quarters!H4:K4)</f>
        <v>11260.16</v>
      </c>
      <c r="M4" s="1">
        <f>$K4+M23*K4</f>
        <v>15102.399206851016</v>
      </c>
      <c r="N4" s="1">
        <f>$K4+N23*L4</f>
        <v>9937.1481840880169</v>
      </c>
    </row>
    <row r="5" spans="1:14">
      <c r="A5" t="s">
        <v>77</v>
      </c>
      <c r="B5" s="6">
        <f>SUM('Data Sheet'!B18,'Data Sheet'!B20:B24, -1*'Data Sheet'!B19)</f>
        <v>2342.9500000000003</v>
      </c>
      <c r="C5" s="6">
        <f>SUM('Data Sheet'!C18,'Data Sheet'!C20:C24, -1*'Data Sheet'!C19)</f>
        <v>2196.4500000000003</v>
      </c>
      <c r="D5" s="6">
        <f>SUM('Data Sheet'!D18,'Data Sheet'!D20:D24, -1*'Data Sheet'!D19)</f>
        <v>1596.41</v>
      </c>
      <c r="E5" s="6">
        <f>SUM('Data Sheet'!E18,'Data Sheet'!E20:E24, -1*'Data Sheet'!E19)</f>
        <v>1678.91</v>
      </c>
      <c r="F5" s="6">
        <f>SUM('Data Sheet'!F18,'Data Sheet'!F20:F24, -1*'Data Sheet'!F19)</f>
        <v>1948.9599999999998</v>
      </c>
      <c r="G5" s="6">
        <f>SUM('Data Sheet'!G18,'Data Sheet'!G20:G24, -1*'Data Sheet'!G19)</f>
        <v>2389.6</v>
      </c>
      <c r="H5" s="6">
        <f>SUM('Data Sheet'!H18,'Data Sheet'!H20:H24, -1*'Data Sheet'!H19)</f>
        <v>2957.0100000000007</v>
      </c>
      <c r="I5" s="6">
        <f>SUM('Data Sheet'!I18,'Data Sheet'!I20:I24, -1*'Data Sheet'!I19)</f>
        <v>2479.09</v>
      </c>
      <c r="J5" s="6">
        <f>SUM('Data Sheet'!J18,'Data Sheet'!J20:J24, -1*'Data Sheet'!J19)</f>
        <v>3903.2999999999993</v>
      </c>
      <c r="K5" s="6">
        <f>SUM('Data Sheet'!K18,'Data Sheet'!K20:K24, -1*'Data Sheet'!K19)</f>
        <v>7127.869999999999</v>
      </c>
      <c r="L5" s="6">
        <f>SUM(Quarters!H5:K5)</f>
        <v>9604.65</v>
      </c>
      <c r="M5" s="6">
        <f t="shared" ref="M5:N5" si="0">M4-M6</f>
        <v>12881.989114016285</v>
      </c>
      <c r="N5" s="6">
        <f t="shared" si="0"/>
        <v>8962.3262304730179</v>
      </c>
    </row>
    <row r="6" spans="1:14" s="2" customFormat="1">
      <c r="A6" s="2" t="s">
        <v>78</v>
      </c>
      <c r="B6" s="1">
        <f>B4-B5</f>
        <v>-9.9700000000002547</v>
      </c>
      <c r="C6" s="1">
        <f t="shared" ref="C6:K6" si="1">C4-C5</f>
        <v>87.799999999999727</v>
      </c>
      <c r="D6" s="1">
        <f t="shared" si="1"/>
        <v>89.759999999999991</v>
      </c>
      <c r="E6" s="1">
        <f t="shared" si="1"/>
        <v>133.52999999999997</v>
      </c>
      <c r="F6" s="1">
        <f t="shared" si="1"/>
        <v>208.50000000000023</v>
      </c>
      <c r="G6" s="1">
        <f t="shared" si="1"/>
        <v>240.63999999999987</v>
      </c>
      <c r="H6" s="1">
        <f t="shared" si="1"/>
        <v>528.96999999999935</v>
      </c>
      <c r="I6" s="1">
        <f t="shared" si="1"/>
        <v>113.86999999999989</v>
      </c>
      <c r="J6" s="1">
        <f t="shared" si="1"/>
        <v>594.72000000000116</v>
      </c>
      <c r="K6" s="1">
        <f t="shared" si="1"/>
        <v>1114.1500000000015</v>
      </c>
      <c r="L6" s="1">
        <f>SUM(Quarters!H6:K6)</f>
        <v>1655.51</v>
      </c>
      <c r="M6" s="1">
        <f>M4*M24</f>
        <v>2220.4100928347311</v>
      </c>
      <c r="N6" s="1">
        <f>N4*N24</f>
        <v>974.82195361499907</v>
      </c>
    </row>
    <row r="7" spans="1:14">
      <c r="A7" t="s">
        <v>79</v>
      </c>
      <c r="B7" s="6">
        <f>'Data Sheet'!B25</f>
        <v>90.95</v>
      </c>
      <c r="C7" s="6">
        <f>'Data Sheet'!C25</f>
        <v>208.37</v>
      </c>
      <c r="D7" s="6">
        <f>'Data Sheet'!D25</f>
        <v>86.44</v>
      </c>
      <c r="E7" s="6">
        <f>'Data Sheet'!E25</f>
        <v>81.31</v>
      </c>
      <c r="F7" s="6">
        <f>'Data Sheet'!F25</f>
        <v>27.47</v>
      </c>
      <c r="G7" s="6">
        <f>'Data Sheet'!G25</f>
        <v>30.14</v>
      </c>
      <c r="H7" s="6">
        <f>'Data Sheet'!H25</f>
        <v>146.63</v>
      </c>
      <c r="I7" s="6">
        <f>'Data Sheet'!I25</f>
        <v>199.4</v>
      </c>
      <c r="J7" s="6">
        <f>'Data Sheet'!J25</f>
        <v>152.16</v>
      </c>
      <c r="K7" s="6">
        <f>'Data Sheet'!K25</f>
        <v>340.66</v>
      </c>
      <c r="L7" s="6">
        <f>SUM(Quarters!H7:K7)</f>
        <v>382.95</v>
      </c>
      <c r="M7" s="6">
        <v>0</v>
      </c>
      <c r="N7" s="6">
        <v>0</v>
      </c>
    </row>
    <row r="8" spans="1:14">
      <c r="A8" t="s">
        <v>80</v>
      </c>
      <c r="B8" s="6">
        <f>'Data Sheet'!B26</f>
        <v>53.62</v>
      </c>
      <c r="C8" s="6">
        <f>'Data Sheet'!C26</f>
        <v>74.7</v>
      </c>
      <c r="D8" s="6">
        <f>'Data Sheet'!D26</f>
        <v>38.590000000000003</v>
      </c>
      <c r="E8" s="6">
        <f>'Data Sheet'!E26</f>
        <v>41.29</v>
      </c>
      <c r="F8" s="6">
        <f>'Data Sheet'!F26</f>
        <v>45.53</v>
      </c>
      <c r="G8" s="6">
        <f>'Data Sheet'!G26</f>
        <v>51.67</v>
      </c>
      <c r="H8" s="6">
        <f>'Data Sheet'!H26</f>
        <v>247.24</v>
      </c>
      <c r="I8" s="6">
        <f>'Data Sheet'!I26</f>
        <v>257.3</v>
      </c>
      <c r="J8" s="6">
        <f>'Data Sheet'!J26</f>
        <v>310.82</v>
      </c>
      <c r="K8" s="6">
        <f>'Data Sheet'!K26</f>
        <v>493.69</v>
      </c>
      <c r="L8" s="6">
        <f>SUM(Quarters!H8:K8)</f>
        <v>594.74</v>
      </c>
      <c r="M8" s="6">
        <f>+$L8</f>
        <v>594.74</v>
      </c>
      <c r="N8" s="6">
        <f>+$L8</f>
        <v>594.74</v>
      </c>
    </row>
    <row r="9" spans="1:14">
      <c r="A9" t="s">
        <v>81</v>
      </c>
      <c r="B9" s="6">
        <f>'Data Sheet'!B27</f>
        <v>25.87</v>
      </c>
      <c r="C9" s="6">
        <f>'Data Sheet'!C27</f>
        <v>21.97</v>
      </c>
      <c r="D9" s="6">
        <f>'Data Sheet'!D27</f>
        <v>47.73</v>
      </c>
      <c r="E9" s="6">
        <f>'Data Sheet'!E27</f>
        <v>45.55</v>
      </c>
      <c r="F9" s="6">
        <f>'Data Sheet'!F27</f>
        <v>43.78</v>
      </c>
      <c r="G9" s="6">
        <f>'Data Sheet'!G27</f>
        <v>50.64</v>
      </c>
      <c r="H9" s="6">
        <f>'Data Sheet'!H27</f>
        <v>263.37</v>
      </c>
      <c r="I9" s="6">
        <f>'Data Sheet'!I27</f>
        <v>260.79000000000002</v>
      </c>
      <c r="J9" s="6">
        <f>'Data Sheet'!J27</f>
        <v>324.83999999999997</v>
      </c>
      <c r="K9" s="6">
        <f>'Data Sheet'!K27</f>
        <v>408.99</v>
      </c>
      <c r="L9" s="6">
        <f>SUM(Quarters!H9:K9)</f>
        <v>378.15</v>
      </c>
      <c r="M9" s="6">
        <f>+$L9</f>
        <v>378.15</v>
      </c>
      <c r="N9" s="6">
        <f>+$L9</f>
        <v>378.15</v>
      </c>
    </row>
    <row r="10" spans="1:14">
      <c r="A10" t="s">
        <v>82</v>
      </c>
      <c r="B10" s="6">
        <f>'Data Sheet'!B28</f>
        <v>1.49</v>
      </c>
      <c r="C10" s="6">
        <f>'Data Sheet'!C28</f>
        <v>199.5</v>
      </c>
      <c r="D10" s="6">
        <f>'Data Sheet'!D28</f>
        <v>89.88</v>
      </c>
      <c r="E10" s="6">
        <f>'Data Sheet'!E28</f>
        <v>128</v>
      </c>
      <c r="F10" s="6">
        <f>'Data Sheet'!F28</f>
        <v>146.66</v>
      </c>
      <c r="G10" s="6">
        <f>'Data Sheet'!G28</f>
        <v>168.47</v>
      </c>
      <c r="H10" s="6">
        <f>'Data Sheet'!H28</f>
        <v>164.99</v>
      </c>
      <c r="I10" s="6">
        <f>'Data Sheet'!I28</f>
        <v>-204.82</v>
      </c>
      <c r="J10" s="6">
        <f>'Data Sheet'!J28</f>
        <v>111.22</v>
      </c>
      <c r="K10" s="6">
        <f>'Data Sheet'!K28</f>
        <v>552.13</v>
      </c>
      <c r="L10" s="6">
        <f>SUM(Quarters!H10:K10)</f>
        <v>1065.57</v>
      </c>
      <c r="M10" s="6">
        <f>M6+M7-SUM(M8:M9)</f>
        <v>1247.5200928347313</v>
      </c>
      <c r="N10" s="6">
        <f>N6+N7-SUM(N8:N9)</f>
        <v>1.9319536149990881</v>
      </c>
    </row>
    <row r="11" spans="1:14">
      <c r="A11" t="s">
        <v>83</v>
      </c>
      <c r="B11" s="6">
        <f>'Data Sheet'!B29</f>
        <v>20.22</v>
      </c>
      <c r="C11" s="6">
        <f>'Data Sheet'!C29</f>
        <v>70.069999999999993</v>
      </c>
      <c r="D11" s="6">
        <f>'Data Sheet'!D29</f>
        <v>34.71</v>
      </c>
      <c r="E11" s="6">
        <f>'Data Sheet'!E29</f>
        <v>43.05</v>
      </c>
      <c r="F11" s="6">
        <f>'Data Sheet'!F29</f>
        <v>59.62</v>
      </c>
      <c r="G11" s="6">
        <f>'Data Sheet'!G29</f>
        <v>73.61</v>
      </c>
      <c r="H11" s="6">
        <f>'Data Sheet'!H29</f>
        <v>59.01</v>
      </c>
      <c r="I11" s="6">
        <f>'Data Sheet'!I29</f>
        <v>-23.69</v>
      </c>
      <c r="J11" s="6">
        <f>'Data Sheet'!J29</f>
        <v>76.62</v>
      </c>
      <c r="K11" s="6">
        <f>'Data Sheet'!K29</f>
        <v>158.44</v>
      </c>
      <c r="L11" s="6">
        <f>SUM(Quarters!H11:K11)</f>
        <v>255.25</v>
      </c>
      <c r="M11" s="7">
        <f>IF($L10&gt;0,$L11/$L10,0)</f>
        <v>0.23954315530654957</v>
      </c>
      <c r="N11" s="7">
        <f>IF($L10&gt;0,$L11/$L10,0)</f>
        <v>0.23954315530654957</v>
      </c>
    </row>
    <row r="12" spans="1:14" s="2" customFormat="1">
      <c r="A12" s="2" t="s">
        <v>84</v>
      </c>
      <c r="B12" s="1">
        <f>'Data Sheet'!B30</f>
        <v>-18.55</v>
      </c>
      <c r="C12" s="1">
        <f>'Data Sheet'!C30</f>
        <v>129.33000000000001</v>
      </c>
      <c r="D12" s="1">
        <f>'Data Sheet'!D30</f>
        <v>55.1</v>
      </c>
      <c r="E12" s="1">
        <f>'Data Sheet'!E30</f>
        <v>84.86</v>
      </c>
      <c r="F12" s="1">
        <f>'Data Sheet'!F30</f>
        <v>86.97</v>
      </c>
      <c r="G12" s="1">
        <f>'Data Sheet'!G30</f>
        <v>96.96</v>
      </c>
      <c r="H12" s="1">
        <f>'Data Sheet'!H30</f>
        <v>122.85</v>
      </c>
      <c r="I12" s="1">
        <f>'Data Sheet'!I30</f>
        <v>-146.16999999999999</v>
      </c>
      <c r="J12" s="1">
        <f>'Data Sheet'!J30</f>
        <v>105.83</v>
      </c>
      <c r="K12" s="1">
        <f>'Data Sheet'!K30</f>
        <v>444.69</v>
      </c>
      <c r="L12" s="1">
        <f>SUM(Quarters!H12:K12)</f>
        <v>836.67</v>
      </c>
      <c r="M12" s="1">
        <f>M10-M11*M10</f>
        <v>948.6851934887801</v>
      </c>
      <c r="N12" s="1">
        <f>N10-N11*N10</f>
        <v>1.4691673501563116</v>
      </c>
    </row>
    <row r="13" spans="1:14">
      <c r="A13" t="s">
        <v>85</v>
      </c>
      <c r="B13" s="6">
        <f>IF('Data Sheet'!B93&gt;0,B12/'Data Sheet'!B93,0)</f>
        <v>-0.55823051459524531</v>
      </c>
      <c r="C13" s="6">
        <f>IF('Data Sheet'!C93&gt;0,C12/'Data Sheet'!C93,0)</f>
        <v>3.8919650917845328</v>
      </c>
      <c r="D13" s="6">
        <f>IF('Data Sheet'!D93&gt;0,D12/'Data Sheet'!D93,0)</f>
        <v>1.6581402347276559</v>
      </c>
      <c r="E13" s="6">
        <f>IF('Data Sheet'!E93&gt;0,E12/'Data Sheet'!E93,0)</f>
        <v>2.5537165212157693</v>
      </c>
      <c r="F13" s="6">
        <f>IF('Data Sheet'!F93&gt;0,F12/'Data Sheet'!F93,0)</f>
        <v>2.6172133614204034</v>
      </c>
      <c r="G13" s="6">
        <f>IF('Data Sheet'!G93&gt;0,G12/'Data Sheet'!G93,0)</f>
        <v>2.9178453204935302</v>
      </c>
      <c r="H13" s="6">
        <f>IF('Data Sheet'!H93&gt;0,H12/'Data Sheet'!H93,0)</f>
        <v>3.4556962025316458</v>
      </c>
      <c r="I13" s="6">
        <f>IF('Data Sheet'!I93&gt;0,I12/'Data Sheet'!I93,0)</f>
        <v>-4.111673699015471</v>
      </c>
      <c r="J13" s="6">
        <f>IF('Data Sheet'!J93&gt;0,J12/'Data Sheet'!J93,0)</f>
        <v>2.9769338959212379</v>
      </c>
      <c r="K13" s="6">
        <f>IF('Data Sheet'!K93&gt;0,K12/'Data Sheet'!K93,0)</f>
        <v>12.508860759493672</v>
      </c>
      <c r="L13" s="6">
        <f>IF('Data Sheet'!$B6&gt;0,'Profit &amp; Loss'!L12/'Data Sheet'!$B6,0)</f>
        <v>23.5319742454638</v>
      </c>
      <c r="M13" s="6">
        <f>IF('Data Sheet'!$B6&gt;0,'Profit &amp; Loss'!M12/'Data Sheet'!$B6,0)</f>
        <v>26.682485974435341</v>
      </c>
      <c r="N13" s="6">
        <f>IF('Data Sheet'!$B6&gt;0,'Profit &amp; Loss'!N12/'Data Sheet'!$B6,0)</f>
        <v>4.1321438854213279E-2</v>
      </c>
    </row>
    <row r="14" spans="1:14">
      <c r="A14" t="s">
        <v>86</v>
      </c>
      <c r="B14" s="6">
        <f>IF(B15&gt;0,B15/B13,"")</f>
        <v>-184.20705660377357</v>
      </c>
      <c r="C14" s="6">
        <f t="shared" ref="C14:K14" si="2">IF(C15&gt;0,C15/C13,"")</f>
        <v>37.764984149076</v>
      </c>
      <c r="D14" s="6">
        <f t="shared" si="2"/>
        <v>95.999117967332111</v>
      </c>
      <c r="E14" s="6">
        <f t="shared" si="2"/>
        <v>104.4360240395946</v>
      </c>
      <c r="F14" s="6">
        <f t="shared" si="2"/>
        <v>131.83869725192594</v>
      </c>
      <c r="G14" s="6">
        <f t="shared" si="2"/>
        <v>124.02987830033001</v>
      </c>
      <c r="H14" s="6">
        <f t="shared" si="2"/>
        <v>140.15989010989011</v>
      </c>
      <c r="I14" s="6">
        <f t="shared" si="2"/>
        <v>-182.66284121228705</v>
      </c>
      <c r="J14" s="6">
        <f t="shared" si="2"/>
        <v>428.46097514882354</v>
      </c>
      <c r="K14" s="6">
        <f t="shared" si="2"/>
        <v>109.91808338393038</v>
      </c>
      <c r="L14" s="6">
        <f t="shared" ref="L14" si="3">IF(L13&gt;0,L15/L13,0)</f>
        <v>153.30205457348777</v>
      </c>
      <c r="M14" s="6">
        <f>M25</f>
        <v>230.56037103541391</v>
      </c>
      <c r="N14" s="6">
        <f>N25</f>
        <v>147.3233005471545</v>
      </c>
    </row>
    <row r="15" spans="1:14" s="2" customFormat="1">
      <c r="A15" s="2" t="s">
        <v>87</v>
      </c>
      <c r="B15" s="1">
        <f>'Data Sheet'!B90</f>
        <v>102.83</v>
      </c>
      <c r="C15" s="1">
        <f>'Data Sheet'!C90</f>
        <v>146.97999999999999</v>
      </c>
      <c r="D15" s="1">
        <f>'Data Sheet'!D90</f>
        <v>159.18</v>
      </c>
      <c r="E15" s="1">
        <f>'Data Sheet'!E90</f>
        <v>266.7</v>
      </c>
      <c r="F15" s="1">
        <f>'Data Sheet'!F90</f>
        <v>345.05</v>
      </c>
      <c r="G15" s="1">
        <f>'Data Sheet'!G90</f>
        <v>361.9</v>
      </c>
      <c r="H15" s="1">
        <f>'Data Sheet'!H90</f>
        <v>484.35</v>
      </c>
      <c r="I15" s="1">
        <f>'Data Sheet'!I90</f>
        <v>751.05</v>
      </c>
      <c r="J15" s="1">
        <f>'Data Sheet'!J90</f>
        <v>1275.5</v>
      </c>
      <c r="K15" s="1">
        <f>'Data Sheet'!K90</f>
        <v>1374.95</v>
      </c>
      <c r="L15" s="1">
        <f>'Data Sheet'!B8</f>
        <v>3607.5</v>
      </c>
      <c r="M15" s="8">
        <f>M13*M14</f>
        <v>6151.9238664130398</v>
      </c>
      <c r="N15" s="9">
        <f>N13*N14</f>
        <v>6.0876107553601306</v>
      </c>
    </row>
    <row r="17" spans="1:14" s="2" customFormat="1">
      <c r="A17" s="2" t="s">
        <v>88</v>
      </c>
    </row>
    <row r="18" spans="1:14">
      <c r="A18" t="s">
        <v>89</v>
      </c>
      <c r="B18" s="5">
        <f>IF('Data Sheet'!B30&gt;0, 'Data Sheet'!B31/'Data Sheet'!B30, 0)</f>
        <v>0</v>
      </c>
      <c r="C18" s="5">
        <f>IF('Data Sheet'!C30&gt;0, 'Data Sheet'!C31/'Data Sheet'!C30, 0)</f>
        <v>0.25693961184566605</v>
      </c>
      <c r="D18" s="5">
        <f>IF('Data Sheet'!D30&gt;0, 'Data Sheet'!D31/'Data Sheet'!D30, 0)</f>
        <v>0.54283121597096184</v>
      </c>
      <c r="E18" s="5">
        <f>IF('Data Sheet'!E30&gt;0, 'Data Sheet'!E31/'Data Sheet'!E30, 0)</f>
        <v>0.3915861418807447</v>
      </c>
      <c r="F18" s="5">
        <f>IF('Data Sheet'!F30&gt;0, 'Data Sheet'!F31/'Data Sheet'!F30, 0)</f>
        <v>0.43934690123030934</v>
      </c>
      <c r="G18" s="5">
        <f>IF('Data Sheet'!G30&gt;0, 'Data Sheet'!G31/'Data Sheet'!G30, 0)</f>
        <v>0.44554455445544561</v>
      </c>
      <c r="H18" s="5">
        <f>IF('Data Sheet'!H30&gt;0, 'Data Sheet'!H31/'Data Sheet'!H30, 0)</f>
        <v>0.28937728937728935</v>
      </c>
      <c r="I18" s="5">
        <f>IF('Data Sheet'!I30&gt;0, 'Data Sheet'!I31/'Data Sheet'!I30, 0)</f>
        <v>0</v>
      </c>
      <c r="J18" s="5">
        <f>IF('Data Sheet'!J30&gt;0, 'Data Sheet'!J31/'Data Sheet'!J30, 0)</f>
        <v>0.5711046017197392</v>
      </c>
      <c r="K18" s="5">
        <f>IF('Data Sheet'!K30&gt;0, 'Data Sheet'!K31/'Data Sheet'!K30, 0)</f>
        <v>0.17587532888079335</v>
      </c>
    </row>
    <row r="19" spans="1:14">
      <c r="A19" t="s">
        <v>90</v>
      </c>
      <c r="B19" s="5">
        <f t="shared" ref="B19:L19" si="4">IF(B6&gt;0,B6/B4,0)</f>
        <v>0</v>
      </c>
      <c r="C19" s="5">
        <f t="shared" ref="C19:K19" si="5">IF(C6&gt;0,C6/C4,0)</f>
        <v>3.8437123782422998E-2</v>
      </c>
      <c r="D19" s="5">
        <f t="shared" si="5"/>
        <v>5.3233066654014713E-2</v>
      </c>
      <c r="E19" s="5">
        <f t="shared" si="5"/>
        <v>7.3674163006775373E-2</v>
      </c>
      <c r="F19" s="5">
        <f t="shared" si="5"/>
        <v>9.664142093016799E-2</v>
      </c>
      <c r="G19" s="5">
        <f t="shared" si="5"/>
        <v>9.1489749984792215E-2</v>
      </c>
      <c r="H19" s="5">
        <f t="shared" si="5"/>
        <v>0.15174212129731077</v>
      </c>
      <c r="I19" s="5">
        <f t="shared" si="5"/>
        <v>4.3915062322596524E-2</v>
      </c>
      <c r="J19" s="5">
        <f t="shared" si="5"/>
        <v>0.13221817599743912</v>
      </c>
      <c r="K19" s="5">
        <f t="shared" si="5"/>
        <v>0.13517924004066981</v>
      </c>
      <c r="L19" s="5">
        <f t="shared" si="4"/>
        <v>0.14702366573831988</v>
      </c>
    </row>
    <row r="20" spans="1:14">
      <c r="B20" s="5"/>
      <c r="C20" s="5"/>
      <c r="D20" s="5"/>
      <c r="E20" s="5"/>
      <c r="F20" s="5"/>
      <c r="G20" s="5"/>
      <c r="H20" s="5"/>
      <c r="I20" s="5"/>
      <c r="J20" s="5"/>
      <c r="K20" s="5"/>
      <c r="L20" s="5"/>
    </row>
    <row r="21" spans="1:14">
      <c r="B21" s="5"/>
      <c r="C21" s="5"/>
      <c r="D21" s="5"/>
      <c r="E21" s="5"/>
      <c r="F21" s="5"/>
      <c r="G21" s="5"/>
      <c r="H21" s="5"/>
      <c r="I21" s="5"/>
      <c r="J21" s="5"/>
      <c r="K21" s="5"/>
      <c r="L21" s="5"/>
    </row>
    <row r="22" spans="1:14" s="2" customFormat="1">
      <c r="A22" s="11"/>
      <c r="B22" s="12"/>
      <c r="C22" s="12"/>
      <c r="D22" s="12"/>
      <c r="E22" s="12"/>
      <c r="F22" s="12"/>
      <c r="G22" s="12" t="s">
        <v>91</v>
      </c>
      <c r="H22" s="12" t="s">
        <v>92</v>
      </c>
      <c r="I22" s="12" t="s">
        <v>93</v>
      </c>
      <c r="J22" s="12" t="s">
        <v>94</v>
      </c>
      <c r="K22" s="12" t="s">
        <v>95</v>
      </c>
      <c r="L22" s="13" t="s">
        <v>96</v>
      </c>
      <c r="M22" s="13" t="s">
        <v>97</v>
      </c>
      <c r="N22" s="13" t="s">
        <v>98</v>
      </c>
    </row>
    <row r="23" spans="1:14" s="2" customFormat="1">
      <c r="A23"/>
      <c r="B23"/>
      <c r="C23"/>
      <c r="D23"/>
      <c r="E23"/>
      <c r="F23"/>
      <c r="G23" t="s">
        <v>99</v>
      </c>
      <c r="H23" s="5">
        <f>IF(B4=0,"",POWER($K4/B4,1/9)-1)</f>
        <v>0.1505421045605051</v>
      </c>
      <c r="I23" s="5">
        <f>IF(D4=0,"",POWER($K4/D4,1/7)-1)</f>
        <v>0.25443300555235093</v>
      </c>
      <c r="J23" s="5">
        <f>IF(F4=0,"",POWER($K4/F4,1/5)-1)</f>
        <v>0.30742920625636105</v>
      </c>
      <c r="K23" s="5">
        <f>IF(H4=0,"",POWER($K4/H4, 1/3)-1)</f>
        <v>0.33220049587673794</v>
      </c>
      <c r="L23" s="5">
        <f>IF(ISERROR(MAX(IF(J4=0,"",(K4-J4)/J4),IF(K4=0,"",(L4-K4)/K4))),"",MAX(IF(J4=0,"",(K4-J4)/J4),IF(K4=0,"",(L4-K4)/K4)))</f>
        <v>0.83236624114610425</v>
      </c>
      <c r="M23" s="16">
        <f>MAX(K23:L23)</f>
        <v>0.83236624114610425</v>
      </c>
      <c r="N23" s="16">
        <f>MIN(H23:L23)</f>
        <v>0.1505421045605051</v>
      </c>
    </row>
    <row r="24" spans="1:14">
      <c r="G24" t="s">
        <v>90</v>
      </c>
      <c r="H24" s="5">
        <f>IF(SUM(B4:$K$4)=0,"",SUMPRODUCT(B19:$K$19,B4:$K$4)/SUM(B4:$K$4))</f>
        <v>9.80987639065245E-2</v>
      </c>
      <c r="I24" s="5">
        <f>IF(SUM(E4:$K$4)=0,"",SUMPRODUCT(E19:$K$19,E4:$K$4)/SUM(E4:$K$4))</f>
        <v>0.11543987360695422</v>
      </c>
      <c r="J24" s="5">
        <f>IF(SUM(G4:$K$4)=0,"",SUMPRODUCT(G19:$K$19,G4:$K$4)/SUM(G4:$K$4))</f>
        <v>0.12085987275994192</v>
      </c>
      <c r="K24" s="5">
        <f>IF(SUM(I4:$K$4)=0, "", SUMPRODUCT(I19:$K$19,I4:$K$4)/SUM(I4:$K$4))</f>
        <v>0.11887693210721989</v>
      </c>
      <c r="L24" s="5">
        <f>L19</f>
        <v>0.14702366573831988</v>
      </c>
      <c r="M24" s="16">
        <f>MAX(K24:L24)</f>
        <v>0.14702366573831988</v>
      </c>
      <c r="N24" s="16">
        <f>MIN(H24:L24)</f>
        <v>9.80987639065245E-2</v>
      </c>
    </row>
    <row r="25" spans="1:14">
      <c r="G25" t="s">
        <v>100</v>
      </c>
      <c r="H25" s="6">
        <f>IF(ISERROR(AVERAGEIF(B14:$L14,"&gt;0")),"",AVERAGEIF(B14:$L14,"&gt;0"))</f>
        <v>147.3233005471545</v>
      </c>
      <c r="I25" s="6">
        <f>IF(ISERROR(AVERAGEIF(E14:$L14,"&gt;0")),"",AVERAGEIF(E14:$L14,"&gt;0"))</f>
        <v>170.30651468685463</v>
      </c>
      <c r="J25" s="6">
        <f>IF(ISERROR(AVERAGEIF(G14:$L14,"&gt;0")),"",AVERAGEIF(G14:$L14,"&gt;0"))</f>
        <v>191.17417630329237</v>
      </c>
      <c r="K25" s="6">
        <f>IF(ISERROR(AVERAGEIF(I14:$L14,"&gt;0")),"",AVERAGEIF(I14:$L14,"&gt;0"))</f>
        <v>230.56037103541391</v>
      </c>
      <c r="L25" s="6">
        <f>L14</f>
        <v>153.30205457348777</v>
      </c>
      <c r="M25" s="1">
        <f>MAX(K25:L25)</f>
        <v>230.56037103541391</v>
      </c>
      <c r="N25" s="1">
        <f>MIN(H25:L25)</f>
        <v>147.3233005471545</v>
      </c>
    </row>
    <row r="29" spans="1:14">
      <c r="A29" t="s">
        <v>101</v>
      </c>
      <c r="C29" s="32">
        <f>+C4/B4-1</f>
        <v>-2.0887448670798725E-2</v>
      </c>
      <c r="D29" s="32">
        <f t="shared" ref="D29:K29" si="6">+D4/C4-1</f>
        <v>-0.26182773339170407</v>
      </c>
      <c r="E29" s="32">
        <f t="shared" si="6"/>
        <v>7.4885687682736624E-2</v>
      </c>
      <c r="F29" s="32">
        <f t="shared" si="6"/>
        <v>0.19036216371300574</v>
      </c>
      <c r="G29" s="32">
        <f t="shared" si="6"/>
        <v>0.21913731888424337</v>
      </c>
      <c r="H29" s="32">
        <f t="shared" si="6"/>
        <v>0.32534673641949041</v>
      </c>
      <c r="I29" s="32">
        <f t="shared" si="6"/>
        <v>-0.25617473422107984</v>
      </c>
      <c r="J29" s="32">
        <f t="shared" si="6"/>
        <v>0.73470473898556099</v>
      </c>
      <c r="K29" s="32">
        <f t="shared" si="6"/>
        <v>0.83236624114610414</v>
      </c>
    </row>
    <row r="31" spans="1:14">
      <c r="A31" t="s">
        <v>102</v>
      </c>
      <c r="B31">
        <f>+'Data Sheet'!B17-'Data Sheet'!B18-'Data Sheet'!B19-'Data Sheet'!B20-'Data Sheet'!B21</f>
        <v>685.42000000000007</v>
      </c>
      <c r="C31">
        <f>+'Data Sheet'!C17-'Data Sheet'!C18-'Data Sheet'!C19-'Data Sheet'!C20-'Data Sheet'!C21</f>
        <v>829.37000000000012</v>
      </c>
      <c r="D31">
        <f>+'Data Sheet'!D17-'Data Sheet'!D18-'Data Sheet'!D19-'Data Sheet'!D20-'Data Sheet'!D21</f>
        <v>736.04000000000008</v>
      </c>
      <c r="E31">
        <f>+'Data Sheet'!E17-'Data Sheet'!E18-'Data Sheet'!E19-'Data Sheet'!E20-'Data Sheet'!E21</f>
        <v>738.17000000000007</v>
      </c>
      <c r="F31">
        <f>+'Data Sheet'!F17-'Data Sheet'!F18-'Data Sheet'!F19-'Data Sheet'!F20-'Data Sheet'!F21</f>
        <v>905.40000000000009</v>
      </c>
      <c r="G31">
        <f>+'Data Sheet'!G17-'Data Sheet'!G18-'Data Sheet'!G19-'Data Sheet'!G20-'Data Sheet'!G21</f>
        <v>841.06999999999971</v>
      </c>
      <c r="H31">
        <f>+'Data Sheet'!H17-'Data Sheet'!H18-'Data Sheet'!H19-'Data Sheet'!H20-'Data Sheet'!H21</f>
        <v>1300.2999999999997</v>
      </c>
      <c r="I31">
        <f>+'Data Sheet'!I17-'Data Sheet'!I18-'Data Sheet'!I19-'Data Sheet'!I20-'Data Sheet'!I21</f>
        <v>1242.2699999999998</v>
      </c>
      <c r="J31">
        <f>+'Data Sheet'!J17-'Data Sheet'!J18-'Data Sheet'!J19-'Data Sheet'!J20-'Data Sheet'!J21</f>
        <v>939.77000000000032</v>
      </c>
      <c r="K31">
        <f>+'Data Sheet'!K17-'Data Sheet'!K18-'Data Sheet'!K19-'Data Sheet'!K20-'Data Sheet'!K21</f>
        <v>2183.3900000000003</v>
      </c>
    </row>
    <row r="32" spans="1:14">
      <c r="A32" t="s">
        <v>103</v>
      </c>
      <c r="B32" s="31">
        <f>+B31/B4</f>
        <v>0.29379591766753255</v>
      </c>
      <c r="C32" s="31">
        <f t="shared" ref="C32:K32" si="7">+C31/C4</f>
        <v>0.36308197438984352</v>
      </c>
      <c r="D32" s="31">
        <f t="shared" si="7"/>
        <v>0.43651589104301469</v>
      </c>
      <c r="E32" s="31">
        <f t="shared" si="7"/>
        <v>0.40727968925867891</v>
      </c>
      <c r="F32" s="31">
        <f t="shared" si="7"/>
        <v>0.41966015592409595</v>
      </c>
      <c r="G32" s="31">
        <f t="shared" si="7"/>
        <v>0.31976929861913733</v>
      </c>
      <c r="H32" s="31">
        <f t="shared" si="7"/>
        <v>0.37300845099512897</v>
      </c>
      <c r="I32" s="31">
        <f t="shared" si="7"/>
        <v>0.47909339133654194</v>
      </c>
      <c r="J32" s="31">
        <f t="shared" si="7"/>
        <v>0.20892970684879131</v>
      </c>
      <c r="K32" s="31">
        <f t="shared" si="7"/>
        <v>0.26490957313862379</v>
      </c>
    </row>
    <row r="34" spans="1:11">
      <c r="A34" t="s">
        <v>104</v>
      </c>
      <c r="B34" s="32">
        <f>+B6/B4</f>
        <v>-4.2735042735043824E-3</v>
      </c>
      <c r="C34" s="32">
        <f t="shared" ref="C34:K34" si="8">+C6/C4</f>
        <v>3.8437123782422998E-2</v>
      </c>
      <c r="D34" s="32">
        <f t="shared" si="8"/>
        <v>5.3233066654014713E-2</v>
      </c>
      <c r="E34" s="32">
        <f t="shared" si="8"/>
        <v>7.3674163006775373E-2</v>
      </c>
      <c r="F34" s="32">
        <f t="shared" si="8"/>
        <v>9.664142093016799E-2</v>
      </c>
      <c r="G34" s="32">
        <f t="shared" si="8"/>
        <v>9.1489749984792215E-2</v>
      </c>
      <c r="H34" s="32">
        <f t="shared" si="8"/>
        <v>0.15174212129731077</v>
      </c>
      <c r="I34" s="32">
        <f t="shared" si="8"/>
        <v>4.3915062322596524E-2</v>
      </c>
      <c r="J34" s="32">
        <f t="shared" si="8"/>
        <v>0.13221817599743912</v>
      </c>
      <c r="K34" s="32">
        <f t="shared" si="8"/>
        <v>0.13517924004066981</v>
      </c>
    </row>
    <row r="35" spans="1:11">
      <c r="A35" t="s">
        <v>105</v>
      </c>
      <c r="B35" s="32">
        <f>+(B6-B8)/B4</f>
        <v>-2.7256984629101085E-2</v>
      </c>
      <c r="C35" s="32">
        <f t="shared" ref="C35:K35" si="9">+(C6-C8)/C4</f>
        <v>5.7349239356461528E-3</v>
      </c>
      <c r="D35" s="32">
        <f t="shared" si="9"/>
        <v>3.0346880800868233E-2</v>
      </c>
      <c r="E35" s="32">
        <f t="shared" si="9"/>
        <v>5.0892719207256507E-2</v>
      </c>
      <c r="F35" s="32">
        <f t="shared" si="9"/>
        <v>7.5537901050309261E-2</v>
      </c>
      <c r="G35" s="32">
        <f t="shared" si="9"/>
        <v>7.1845154814769704E-2</v>
      </c>
      <c r="H35" s="32">
        <f t="shared" si="9"/>
        <v>8.0818019609980363E-2</v>
      </c>
      <c r="I35" s="32">
        <f t="shared" si="9"/>
        <v>-5.5315161051462468E-2</v>
      </c>
      <c r="J35" s="32">
        <f t="shared" si="9"/>
        <v>6.3116660219385667E-2</v>
      </c>
      <c r="K35" s="32">
        <f t="shared" si="9"/>
        <v>7.5280089104370215E-2</v>
      </c>
    </row>
    <row r="37" spans="1:11">
      <c r="A37" t="s">
        <v>11</v>
      </c>
      <c r="B37" s="32">
        <f>+B12/B4</f>
        <v>-7.9512040394688344E-3</v>
      </c>
      <c r="C37" s="32">
        <f t="shared" ref="C37:K37" si="10">+C12/C4</f>
        <v>5.6618145999781114E-2</v>
      </c>
      <c r="D37" s="32">
        <f t="shared" si="10"/>
        <v>3.2677606647016612E-2</v>
      </c>
      <c r="E37" s="32">
        <f t="shared" si="10"/>
        <v>4.6820860276753987E-2</v>
      </c>
      <c r="F37" s="32">
        <f t="shared" si="10"/>
        <v>4.0311291982238373E-2</v>
      </c>
      <c r="G37" s="32">
        <f t="shared" si="10"/>
        <v>3.6863556177383051E-2</v>
      </c>
      <c r="H37" s="32">
        <f t="shared" si="10"/>
        <v>3.5241166042260713E-2</v>
      </c>
      <c r="I37" s="32">
        <f t="shared" si="10"/>
        <v>-5.6371868443786249E-2</v>
      </c>
      <c r="J37" s="32">
        <f t="shared" si="10"/>
        <v>2.3528130155045995E-2</v>
      </c>
      <c r="K37" s="32">
        <f t="shared" si="10"/>
        <v>5.3954006420756075E-2</v>
      </c>
    </row>
    <row r="39" spans="1:11">
      <c r="A39" t="s">
        <v>106</v>
      </c>
      <c r="C39" s="32">
        <f>+C13/B13-1</f>
        <v>-7.9719676549865239</v>
      </c>
      <c r="D39" s="32">
        <f t="shared" ref="D39:K39" si="11">+D13/C13-1</f>
        <v>-0.5739580917033944</v>
      </c>
      <c r="E39" s="32">
        <f t="shared" si="11"/>
        <v>0.54010889292196018</v>
      </c>
      <c r="F39" s="32">
        <f t="shared" si="11"/>
        <v>2.4864482677350752E-2</v>
      </c>
      <c r="G39" s="32">
        <f t="shared" si="11"/>
        <v>0.1148671955846845</v>
      </c>
      <c r="H39" s="32">
        <f t="shared" si="11"/>
        <v>0.18433152650708107</v>
      </c>
      <c r="I39" s="32">
        <f t="shared" si="11"/>
        <v>-2.1898249898249897</v>
      </c>
      <c r="J39" s="32">
        <f t="shared" si="11"/>
        <v>-1.7240199767394131</v>
      </c>
      <c r="K39" s="32">
        <f t="shared" si="11"/>
        <v>3.2019276197675515</v>
      </c>
    </row>
    <row r="41" spans="1:11">
      <c r="A41" t="s">
        <v>107</v>
      </c>
      <c r="B41" s="38">
        <f>+B13*B18</f>
        <v>0</v>
      </c>
      <c r="C41" s="38">
        <f t="shared" ref="C41:K41" si="12">+C13*C18</f>
        <v>0.99999999999999989</v>
      </c>
      <c r="D41" s="38">
        <f t="shared" si="12"/>
        <v>0.9000902798675896</v>
      </c>
      <c r="E41" s="38">
        <f t="shared" si="12"/>
        <v>1</v>
      </c>
      <c r="F41" s="38">
        <f t="shared" si="12"/>
        <v>1.1498645801986158</v>
      </c>
      <c r="G41" s="38">
        <f t="shared" si="12"/>
        <v>1.3000300932891968</v>
      </c>
      <c r="H41" s="38">
        <f t="shared" si="12"/>
        <v>1</v>
      </c>
      <c r="I41" s="38">
        <f t="shared" si="12"/>
        <v>0</v>
      </c>
      <c r="J41" s="38">
        <f t="shared" si="12"/>
        <v>1.7001406469760902</v>
      </c>
      <c r="K41" s="38">
        <f t="shared" si="12"/>
        <v>2.2000000000000002</v>
      </c>
    </row>
    <row r="42" spans="1:11">
      <c r="A42" t="s">
        <v>108</v>
      </c>
      <c r="C42" s="31" t="e">
        <f>+C41/B41-1</f>
        <v>#DIV/0!</v>
      </c>
      <c r="D42" s="31">
        <f t="shared" ref="D42:K42" si="13">+D41/C41-1</f>
        <v>-9.9909720132410285E-2</v>
      </c>
      <c r="E42" s="31">
        <f t="shared" si="13"/>
        <v>0.1109996656636576</v>
      </c>
      <c r="F42" s="31">
        <f t="shared" si="13"/>
        <v>0.14986458019861582</v>
      </c>
      <c r="G42" s="31">
        <f t="shared" si="13"/>
        <v>0.13059408531797967</v>
      </c>
      <c r="H42" s="31">
        <f t="shared" si="13"/>
        <v>-0.23078703703703718</v>
      </c>
      <c r="I42" s="31">
        <f t="shared" si="13"/>
        <v>-1</v>
      </c>
      <c r="J42" s="31" t="e">
        <f t="shared" si="13"/>
        <v>#DIV/0!</v>
      </c>
      <c r="K42" s="31">
        <f t="shared" si="13"/>
        <v>0.29401058901389798</v>
      </c>
    </row>
    <row r="45" spans="1:11">
      <c r="A45" t="s">
        <v>109</v>
      </c>
      <c r="B45">
        <f>+IFERROR(('Data Sheet'!B93*'Data Sheet'!B90),0)</f>
        <v>3417.0408999999995</v>
      </c>
      <c r="C45">
        <f>+IFERROR(('Data Sheet'!C93*'Data Sheet'!C90),0)</f>
        <v>4884.1453999999994</v>
      </c>
      <c r="D45">
        <f>+IFERROR(('Data Sheet'!D93*'Data Sheet'!D90),0)</f>
        <v>5289.5513999999994</v>
      </c>
      <c r="E45">
        <f>+IFERROR(('Data Sheet'!E93*'Data Sheet'!E90),0)</f>
        <v>8862.4409999999989</v>
      </c>
      <c r="F45">
        <f>+IFERROR(('Data Sheet'!F93*'Data Sheet'!F90),0)</f>
        <v>11466.011499999999</v>
      </c>
      <c r="G45">
        <f>+IFERROR(('Data Sheet'!G93*'Data Sheet'!G90),0)</f>
        <v>12025.936999999998</v>
      </c>
      <c r="H45">
        <f>+IFERROR(('Data Sheet'!H93*'Data Sheet'!H90),0)</f>
        <v>17218.642499999998</v>
      </c>
      <c r="I45">
        <f>+IFERROR(('Data Sheet'!I93*'Data Sheet'!I90),0)</f>
        <v>26699.827499999996</v>
      </c>
      <c r="J45">
        <f>+IFERROR(('Data Sheet'!J93*'Data Sheet'!J90),0)</f>
        <v>45344.024999999994</v>
      </c>
      <c r="K45">
        <f>+IFERROR(('Data Sheet'!K93*'Data Sheet'!K90),0)</f>
        <v>48879.472499999996</v>
      </c>
    </row>
    <row r="46" spans="1:11">
      <c r="A46" t="s">
        <v>110</v>
      </c>
      <c r="B46">
        <f>+'Data Sheet'!B59</f>
        <v>331.55</v>
      </c>
      <c r="C46">
        <f>+'Data Sheet'!C59</f>
        <v>266.85000000000002</v>
      </c>
      <c r="D46">
        <f>+'Data Sheet'!D59</f>
        <v>399.8</v>
      </c>
      <c r="E46">
        <f>+'Data Sheet'!E59</f>
        <v>391.74</v>
      </c>
      <c r="F46">
        <f>+'Data Sheet'!F59</f>
        <v>391.43</v>
      </c>
      <c r="G46">
        <f>+'Data Sheet'!G59</f>
        <v>494.14</v>
      </c>
      <c r="H46">
        <f>+'Data Sheet'!H59</f>
        <v>299.74</v>
      </c>
      <c r="I46">
        <f>+'Data Sheet'!I59</f>
        <v>299.93</v>
      </c>
      <c r="J46">
        <f>+'Data Sheet'!J59</f>
        <v>4725.3599999999997</v>
      </c>
      <c r="K46">
        <f>+'Data Sheet'!K59</f>
        <v>4464.1400000000003</v>
      </c>
    </row>
    <row r="47" spans="1:11">
      <c r="A47" t="s">
        <v>111</v>
      </c>
      <c r="B47">
        <f>+'Data Sheet'!B69</f>
        <v>61.93</v>
      </c>
      <c r="C47">
        <f>+'Data Sheet'!C69</f>
        <v>55.5</v>
      </c>
      <c r="D47">
        <f>+'Data Sheet'!D69</f>
        <v>26.9</v>
      </c>
      <c r="E47">
        <f>+'Data Sheet'!E69</f>
        <v>34.28</v>
      </c>
      <c r="F47">
        <f>+'Data Sheet'!F69</f>
        <v>32.81</v>
      </c>
      <c r="G47">
        <f>+'Data Sheet'!G69</f>
        <v>54.23</v>
      </c>
      <c r="H47">
        <f>+'Data Sheet'!H69</f>
        <v>61.41</v>
      </c>
      <c r="I47">
        <f>+'Data Sheet'!I69</f>
        <v>81.47</v>
      </c>
      <c r="J47">
        <f>+'Data Sheet'!J69</f>
        <v>85.97</v>
      </c>
      <c r="K47">
        <f>+'Data Sheet'!K69</f>
        <v>86.3</v>
      </c>
    </row>
    <row r="48" spans="1:11">
      <c r="A48" s="38" t="s">
        <v>112</v>
      </c>
      <c r="B48" s="38">
        <f>+B45+B46-B47</f>
        <v>3686.6608999999999</v>
      </c>
      <c r="C48" s="38">
        <f t="shared" ref="C48:K48" si="14">+C45+C46-C47</f>
        <v>5095.4953999999998</v>
      </c>
      <c r="D48" s="38">
        <f t="shared" si="14"/>
        <v>5662.4513999999999</v>
      </c>
      <c r="E48" s="38">
        <f t="shared" si="14"/>
        <v>9219.900999999998</v>
      </c>
      <c r="F48" s="38">
        <f t="shared" si="14"/>
        <v>11824.6315</v>
      </c>
      <c r="G48" s="38">
        <f t="shared" si="14"/>
        <v>12465.846999999998</v>
      </c>
      <c r="H48" s="38">
        <f t="shared" si="14"/>
        <v>17456.9725</v>
      </c>
      <c r="I48" s="38">
        <f t="shared" si="14"/>
        <v>26918.287499999995</v>
      </c>
      <c r="J48" s="38">
        <f t="shared" si="14"/>
        <v>49983.414999999994</v>
      </c>
      <c r="K48" s="38">
        <f t="shared" si="14"/>
        <v>53257.312499999993</v>
      </c>
    </row>
    <row r="50" spans="1:11">
      <c r="A50" t="s">
        <v>113</v>
      </c>
      <c r="B50" s="50">
        <f>+B48/B6</f>
        <v>-369.7754162487368</v>
      </c>
      <c r="C50" s="50">
        <f t="shared" ref="C50:K50" si="15">+C48/C6</f>
        <v>58.035255125284912</v>
      </c>
      <c r="D50" s="50">
        <f t="shared" si="15"/>
        <v>63.084351604278083</v>
      </c>
      <c r="E50" s="50">
        <f t="shared" si="15"/>
        <v>69.047412566464459</v>
      </c>
      <c r="F50" s="50">
        <f t="shared" si="15"/>
        <v>56.712860911270916</v>
      </c>
      <c r="G50" s="50">
        <f t="shared" si="15"/>
        <v>51.802888131648956</v>
      </c>
      <c r="H50" s="50">
        <f t="shared" si="15"/>
        <v>33.001819573888916</v>
      </c>
      <c r="I50" s="50">
        <f t="shared" si="15"/>
        <v>236.39490208132099</v>
      </c>
      <c r="J50" s="50">
        <f t="shared" si="15"/>
        <v>84.045290220607839</v>
      </c>
      <c r="K50" s="50">
        <f t="shared" si="15"/>
        <v>47.800845936363977</v>
      </c>
    </row>
    <row r="51" spans="1:11">
      <c r="A51" t="s">
        <v>20</v>
      </c>
      <c r="B51" s="50">
        <f>+B48/B4</f>
        <v>1.5802368215758384</v>
      </c>
      <c r="C51" s="50">
        <f t="shared" ref="C51:K51" si="16">+C48/C4</f>
        <v>2.230708284995075</v>
      </c>
      <c r="D51" s="50">
        <f t="shared" si="16"/>
        <v>3.3581734937758352</v>
      </c>
      <c r="E51" s="50">
        <f t="shared" si="16"/>
        <v>5.0870103286177732</v>
      </c>
      <c r="F51" s="50">
        <f t="shared" si="16"/>
        <v>5.4808114634802036</v>
      </c>
      <c r="G51" s="50">
        <f t="shared" si="16"/>
        <v>4.7394332836547228</v>
      </c>
      <c r="H51" s="50">
        <f t="shared" si="16"/>
        <v>5.0077661088130165</v>
      </c>
      <c r="I51" s="50">
        <f t="shared" si="16"/>
        <v>10.381296857645314</v>
      </c>
      <c r="J51" s="50">
        <f t="shared" si="16"/>
        <v>11.112314974144176</v>
      </c>
      <c r="K51" s="50">
        <f t="shared" si="16"/>
        <v>6.4616820269788215</v>
      </c>
    </row>
    <row r="52" spans="1:11">
      <c r="A52" t="s">
        <v>114</v>
      </c>
      <c r="B52" s="50">
        <f>+B45/'Balance Sheet'!B28</f>
        <v>3.4487347725598241</v>
      </c>
      <c r="C52" s="50">
        <f>+C45/'Balance Sheet'!C28</f>
        <v>3.4347980252609069</v>
      </c>
      <c r="D52" s="50">
        <f>+D45/'Balance Sheet'!D28</f>
        <v>3.6121193124782325</v>
      </c>
      <c r="E52" s="50">
        <f>+E45/'Balance Sheet'!E28</f>
        <v>5.7262378124818269</v>
      </c>
      <c r="F52" s="50">
        <f>+F45/'Balance Sheet'!F28</f>
        <v>7.1870547271165925</v>
      </c>
      <c r="G52" s="50">
        <f>+G45/'Balance Sheet'!G28</f>
        <v>7.3038955123260703</v>
      </c>
      <c r="H52" s="50">
        <f>+H45/'Balance Sheet'!H28</f>
        <v>7.2111813533129228</v>
      </c>
      <c r="I52" s="50">
        <f>+I45/'Balance Sheet'!I28</f>
        <v>11.54322576879677</v>
      </c>
      <c r="J52" s="50">
        <f>+J45/'Balance Sheet'!J28</f>
        <v>19.181059644670047</v>
      </c>
      <c r="K52" s="50">
        <f>+K45/'Balance Sheet'!K28</f>
        <v>18.832464197511836</v>
      </c>
    </row>
  </sheetData>
  <hyperlinks>
    <hyperlink ref="M1" r:id="rId1" xr:uid="{00000000-0004-0000-0000-000000000000}"/>
  </hyperlinks>
  <printOptions gridLines="1"/>
  <pageMargins left="0.7" right="0.7" top="0.75" bottom="0.75" header="0.3" footer="0.3"/>
  <pageSetup paperSize="9" orientation="landscape" horizontalDpi="300" verticalDpi="30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K22"/>
  <sheetViews>
    <sheetView zoomScale="150" workbookViewId="0">
      <pane xSplit="1" ySplit="3" topLeftCell="D4" activePane="bottomRight" state="frozen"/>
      <selection pane="bottomRight" activeCell="K5" sqref="K5"/>
      <selection pane="bottomLeft" activeCell="A4" sqref="A4"/>
      <selection pane="topRight" activeCell="B1" sqref="B1"/>
    </sheetView>
  </sheetViews>
  <sheetFormatPr defaultColWidth="8.7109375" defaultRowHeight="14.45"/>
  <cols>
    <col min="1" max="1" width="20.7109375" customWidth="1"/>
    <col min="2" max="11" width="13.42578125" bestFit="1" customWidth="1"/>
  </cols>
  <sheetData>
    <row r="1" spans="1:11" s="2" customFormat="1">
      <c r="A1" s="2" t="str">
        <f>'Profit &amp; Loss'!A1</f>
        <v>TRENT LTD</v>
      </c>
      <c r="E1" t="str">
        <f>UPDATE</f>
        <v/>
      </c>
      <c r="J1" s="2" t="s">
        <v>71</v>
      </c>
    </row>
    <row r="3" spans="1:11" s="2" customFormat="1">
      <c r="A3" s="11" t="s">
        <v>72</v>
      </c>
      <c r="B3" s="12">
        <f>'Data Sheet'!B41</f>
        <v>44469</v>
      </c>
      <c r="C3" s="12">
        <f>'Data Sheet'!C41</f>
        <v>44561</v>
      </c>
      <c r="D3" s="12">
        <f>'Data Sheet'!D41</f>
        <v>44651</v>
      </c>
      <c r="E3" s="12">
        <f>'Data Sheet'!E41</f>
        <v>44742</v>
      </c>
      <c r="F3" s="12">
        <f>'Data Sheet'!F41</f>
        <v>44834</v>
      </c>
      <c r="G3" s="12">
        <f>'Data Sheet'!G41</f>
        <v>44926</v>
      </c>
      <c r="H3" s="12">
        <f>'Data Sheet'!H41</f>
        <v>45016</v>
      </c>
      <c r="I3" s="12">
        <f>'Data Sheet'!I41</f>
        <v>45107</v>
      </c>
      <c r="J3" s="12">
        <f>'Data Sheet'!J41</f>
        <v>45199</v>
      </c>
      <c r="K3" s="12">
        <f>'Data Sheet'!K41</f>
        <v>45291</v>
      </c>
    </row>
    <row r="4" spans="1:11" s="2" customFormat="1">
      <c r="A4" s="2" t="s">
        <v>76</v>
      </c>
      <c r="B4" s="1">
        <f>'Data Sheet'!B42</f>
        <v>1178.0899999999999</v>
      </c>
      <c r="C4" s="1">
        <f>'Data Sheet'!C42</f>
        <v>1499.08</v>
      </c>
      <c r="D4" s="1">
        <f>'Data Sheet'!D42</f>
        <v>1328.86</v>
      </c>
      <c r="E4" s="1">
        <f>'Data Sheet'!E42</f>
        <v>1803.15</v>
      </c>
      <c r="F4" s="1">
        <f>'Data Sheet'!F42</f>
        <v>1952.74</v>
      </c>
      <c r="G4" s="1">
        <f>'Data Sheet'!G42</f>
        <v>2303.38</v>
      </c>
      <c r="H4" s="1">
        <f>'Data Sheet'!H42</f>
        <v>2182.75</v>
      </c>
      <c r="I4" s="1">
        <f>'Data Sheet'!I42</f>
        <v>2628.37</v>
      </c>
      <c r="J4" s="1">
        <f>'Data Sheet'!J42</f>
        <v>2982.42</v>
      </c>
      <c r="K4" s="1">
        <f>'Data Sheet'!K42</f>
        <v>3466.62</v>
      </c>
    </row>
    <row r="5" spans="1:11">
      <c r="A5" t="s">
        <v>77</v>
      </c>
      <c r="B5" s="6">
        <f>'Data Sheet'!B43</f>
        <v>968.36</v>
      </c>
      <c r="C5" s="6">
        <f>'Data Sheet'!C43</f>
        <v>1226.44</v>
      </c>
      <c r="D5" s="6">
        <f>'Data Sheet'!D43</f>
        <v>1203.8399999999999</v>
      </c>
      <c r="E5" s="6">
        <f>'Data Sheet'!E43</f>
        <v>1511.53</v>
      </c>
      <c r="F5" s="6">
        <f>'Data Sheet'!F43</f>
        <v>1696.93</v>
      </c>
      <c r="G5" s="6">
        <f>'Data Sheet'!G43</f>
        <v>1980.19</v>
      </c>
      <c r="H5" s="6">
        <f>'Data Sheet'!H43</f>
        <v>1979.73</v>
      </c>
      <c r="I5" s="6">
        <f>'Data Sheet'!I43</f>
        <v>2260.9699999999998</v>
      </c>
      <c r="J5" s="6">
        <f>'Data Sheet'!J43</f>
        <v>2525.85</v>
      </c>
      <c r="K5" s="6">
        <f>'Data Sheet'!K43</f>
        <v>2838.1</v>
      </c>
    </row>
    <row r="6" spans="1:11" s="2" customFormat="1">
      <c r="A6" s="2" t="s">
        <v>78</v>
      </c>
      <c r="B6" s="1">
        <f>'Data Sheet'!B50</f>
        <v>209.73</v>
      </c>
      <c r="C6" s="1">
        <f>'Data Sheet'!C50</f>
        <v>272.64</v>
      </c>
      <c r="D6" s="1">
        <f>'Data Sheet'!D50</f>
        <v>125.02</v>
      </c>
      <c r="E6" s="1">
        <f>'Data Sheet'!E50</f>
        <v>291.62</v>
      </c>
      <c r="F6" s="1">
        <f>'Data Sheet'!F50</f>
        <v>255.81</v>
      </c>
      <c r="G6" s="1">
        <f>'Data Sheet'!G50</f>
        <v>323.19</v>
      </c>
      <c r="H6" s="1">
        <f>'Data Sheet'!H50</f>
        <v>203.02</v>
      </c>
      <c r="I6" s="1">
        <f>'Data Sheet'!I50</f>
        <v>367.4</v>
      </c>
      <c r="J6" s="1">
        <f>'Data Sheet'!J50</f>
        <v>456.57</v>
      </c>
      <c r="K6" s="1">
        <f>'Data Sheet'!K50</f>
        <v>628.52</v>
      </c>
    </row>
    <row r="7" spans="1:11">
      <c r="A7" t="s">
        <v>79</v>
      </c>
      <c r="B7" s="6">
        <f>'Data Sheet'!B44</f>
        <v>57.44</v>
      </c>
      <c r="C7" s="6">
        <f>'Data Sheet'!C44</f>
        <v>41.8</v>
      </c>
      <c r="D7" s="6">
        <f>'Data Sheet'!D44</f>
        <v>44.11</v>
      </c>
      <c r="E7" s="6">
        <f>'Data Sheet'!E44</f>
        <v>77.84</v>
      </c>
      <c r="F7" s="6">
        <f>'Data Sheet'!F44</f>
        <v>83.88</v>
      </c>
      <c r="G7" s="6">
        <f>'Data Sheet'!G44</f>
        <v>90.7</v>
      </c>
      <c r="H7" s="6">
        <f>'Data Sheet'!H44</f>
        <v>88.91</v>
      </c>
      <c r="I7" s="6">
        <f>'Data Sheet'!I44</f>
        <v>78.61</v>
      </c>
      <c r="J7" s="6">
        <f>'Data Sheet'!J44</f>
        <v>105.42</v>
      </c>
      <c r="K7" s="6">
        <f>'Data Sheet'!K44</f>
        <v>110.01</v>
      </c>
    </row>
    <row r="8" spans="1:11">
      <c r="A8" t="s">
        <v>80</v>
      </c>
      <c r="B8" s="6">
        <f>'Data Sheet'!B45</f>
        <v>72.86</v>
      </c>
      <c r="C8" s="6">
        <f>'Data Sheet'!C45</f>
        <v>80.459999999999994</v>
      </c>
      <c r="D8" s="6">
        <f>'Data Sheet'!D45</f>
        <v>88.98</v>
      </c>
      <c r="E8" s="6">
        <f>'Data Sheet'!E45</f>
        <v>127.33</v>
      </c>
      <c r="F8" s="6">
        <f>'Data Sheet'!F45</f>
        <v>111.61</v>
      </c>
      <c r="G8" s="6">
        <f>'Data Sheet'!G45</f>
        <v>118.18</v>
      </c>
      <c r="H8" s="6">
        <f>'Data Sheet'!H45</f>
        <v>136.57</v>
      </c>
      <c r="I8" s="6">
        <f>'Data Sheet'!I45</f>
        <v>141.41999999999999</v>
      </c>
      <c r="J8" s="6">
        <f>'Data Sheet'!J45</f>
        <v>152.22</v>
      </c>
      <c r="K8" s="6">
        <f>'Data Sheet'!K45</f>
        <v>164.53</v>
      </c>
    </row>
    <row r="9" spans="1:11">
      <c r="A9" t="s">
        <v>81</v>
      </c>
      <c r="B9" s="6">
        <f>'Data Sheet'!B46</f>
        <v>75.349999999999994</v>
      </c>
      <c r="C9" s="6">
        <f>'Data Sheet'!C46</f>
        <v>76.72</v>
      </c>
      <c r="D9" s="6">
        <f>'Data Sheet'!D46</f>
        <v>81.430000000000007</v>
      </c>
      <c r="E9" s="6">
        <f>'Data Sheet'!E46</f>
        <v>95.43</v>
      </c>
      <c r="F9" s="6">
        <f>'Data Sheet'!F46</f>
        <v>90.95</v>
      </c>
      <c r="G9" s="6">
        <f>'Data Sheet'!G46</f>
        <v>91.25</v>
      </c>
      <c r="H9" s="6">
        <f>'Data Sheet'!H46</f>
        <v>91.59</v>
      </c>
      <c r="I9" s="6">
        <f>'Data Sheet'!I46</f>
        <v>92.3</v>
      </c>
      <c r="J9" s="6">
        <f>'Data Sheet'!J46</f>
        <v>95.45</v>
      </c>
      <c r="K9" s="6">
        <f>'Data Sheet'!K46</f>
        <v>98.81</v>
      </c>
    </row>
    <row r="10" spans="1:11">
      <c r="A10" t="s">
        <v>82</v>
      </c>
      <c r="B10" s="6">
        <f>'Data Sheet'!B47</f>
        <v>118.96</v>
      </c>
      <c r="C10" s="6">
        <f>'Data Sheet'!C47</f>
        <v>157.26</v>
      </c>
      <c r="D10" s="6">
        <f>'Data Sheet'!D47</f>
        <v>-1.28</v>
      </c>
      <c r="E10" s="6">
        <f>'Data Sheet'!E47</f>
        <v>146.69999999999999</v>
      </c>
      <c r="F10" s="6">
        <f>'Data Sheet'!F47</f>
        <v>137.13</v>
      </c>
      <c r="G10" s="6">
        <f>'Data Sheet'!G47</f>
        <v>204.46</v>
      </c>
      <c r="H10" s="6">
        <f>'Data Sheet'!H47</f>
        <v>63.77</v>
      </c>
      <c r="I10" s="6">
        <f>'Data Sheet'!I47</f>
        <v>212.29</v>
      </c>
      <c r="J10" s="6">
        <f>'Data Sheet'!J47</f>
        <v>314.32</v>
      </c>
      <c r="K10" s="6">
        <f>'Data Sheet'!K47</f>
        <v>475.19</v>
      </c>
    </row>
    <row r="11" spans="1:11">
      <c r="A11" t="s">
        <v>83</v>
      </c>
      <c r="B11" s="6">
        <f>'Data Sheet'!B48</f>
        <v>38.97</v>
      </c>
      <c r="C11" s="6">
        <f>'Data Sheet'!C48</f>
        <v>43.48</v>
      </c>
      <c r="D11" s="6">
        <f>'Data Sheet'!D48</f>
        <v>19.59</v>
      </c>
      <c r="E11" s="6">
        <f>'Data Sheet'!E48</f>
        <v>31.77</v>
      </c>
      <c r="F11" s="6">
        <f>'Data Sheet'!F48</f>
        <v>58.19</v>
      </c>
      <c r="G11" s="6">
        <f>'Data Sheet'!G48</f>
        <v>49.65</v>
      </c>
      <c r="H11" s="6">
        <f>'Data Sheet'!H48</f>
        <v>18.82</v>
      </c>
      <c r="I11" s="6">
        <f>'Data Sheet'!I48</f>
        <v>45.62</v>
      </c>
      <c r="J11" s="6">
        <f>'Data Sheet'!J48</f>
        <v>86.26</v>
      </c>
      <c r="K11" s="6">
        <f>'Data Sheet'!K48</f>
        <v>104.55</v>
      </c>
    </row>
    <row r="12" spans="1:11" s="2" customFormat="1">
      <c r="A12" s="2" t="s">
        <v>84</v>
      </c>
      <c r="B12" s="1">
        <f>'Data Sheet'!B49</f>
        <v>92.58</v>
      </c>
      <c r="C12" s="1">
        <f>'Data Sheet'!C49</f>
        <v>139.69</v>
      </c>
      <c r="D12" s="1">
        <f>'Data Sheet'!D49</f>
        <v>0.16</v>
      </c>
      <c r="E12" s="1">
        <f>'Data Sheet'!E49</f>
        <v>130.51</v>
      </c>
      <c r="F12" s="1">
        <f>'Data Sheet'!F49</f>
        <v>93.02</v>
      </c>
      <c r="G12" s="1">
        <f>'Data Sheet'!G49</f>
        <v>167</v>
      </c>
      <c r="H12" s="1">
        <f>'Data Sheet'!H49</f>
        <v>54.1</v>
      </c>
      <c r="I12" s="1">
        <f>'Data Sheet'!I49</f>
        <v>173.48</v>
      </c>
      <c r="J12" s="1">
        <f>'Data Sheet'!J49</f>
        <v>234.73</v>
      </c>
      <c r="K12" s="1">
        <f>'Data Sheet'!K49</f>
        <v>374.36</v>
      </c>
    </row>
    <row r="14" spans="1:11" s="2" customFormat="1">
      <c r="A14" s="2" t="s">
        <v>90</v>
      </c>
      <c r="B14" s="10">
        <f>IF(B4&gt;0,B6/B4,"")</f>
        <v>0.17802544797086811</v>
      </c>
      <c r="C14" s="10">
        <f t="shared" ref="C14:K14" si="0">IF(C4&gt;0,C6/C4,"")</f>
        <v>0.18187154788270138</v>
      </c>
      <c r="D14" s="10">
        <f t="shared" si="0"/>
        <v>9.4080640549042041E-2</v>
      </c>
      <c r="E14" s="10">
        <f t="shared" si="0"/>
        <v>0.16172808695893298</v>
      </c>
      <c r="F14" s="10">
        <f t="shared" si="0"/>
        <v>0.13100054282700205</v>
      </c>
      <c r="G14" s="10">
        <f t="shared" si="0"/>
        <v>0.14031119485278157</v>
      </c>
      <c r="H14" s="10">
        <f t="shared" si="0"/>
        <v>9.3011109838506481E-2</v>
      </c>
      <c r="I14" s="10">
        <f t="shared" si="0"/>
        <v>0.13978245072040846</v>
      </c>
      <c r="J14" s="10">
        <f t="shared" si="0"/>
        <v>0.15308709034944776</v>
      </c>
      <c r="K14" s="10">
        <f t="shared" si="0"/>
        <v>0.18130628681539943</v>
      </c>
    </row>
    <row r="22" s="23" customFormat="1"/>
  </sheetData>
  <hyperlinks>
    <hyperlink ref="J1"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K28"/>
  <sheetViews>
    <sheetView zoomScaleNormal="100" workbookViewId="0">
      <pane xSplit="1" ySplit="3" topLeftCell="B4" activePane="bottomRight" state="frozen"/>
      <selection pane="bottomRight" activeCell="B28" sqref="B28:K28"/>
      <selection pane="bottomLeft" activeCell="C4" sqref="C4"/>
      <selection pane="topRight" activeCell="C4" sqref="C4"/>
    </sheetView>
  </sheetViews>
  <sheetFormatPr defaultColWidth="8.7109375" defaultRowHeight="14.45"/>
  <cols>
    <col min="1" max="1" width="22.7109375" bestFit="1" customWidth="1"/>
    <col min="2" max="2" width="13.42578125" customWidth="1"/>
    <col min="3" max="11" width="15.42578125" customWidth="1"/>
  </cols>
  <sheetData>
    <row r="1" spans="1:11" s="2" customFormat="1">
      <c r="A1" s="2" t="str">
        <f>'Profit &amp; Loss'!A1</f>
        <v>TRENT LTD</v>
      </c>
      <c r="E1" t="str">
        <f>UPDATE</f>
        <v/>
      </c>
      <c r="G1"/>
      <c r="J1" s="2" t="s">
        <v>71</v>
      </c>
    </row>
    <row r="2" spans="1:11">
      <c r="G2" s="2"/>
      <c r="H2" s="2"/>
    </row>
    <row r="3" spans="1:11">
      <c r="A3" s="11" t="s">
        <v>72</v>
      </c>
      <c r="B3" s="12">
        <f>'Data Sheet'!B56</f>
        <v>41729</v>
      </c>
      <c r="C3" s="12">
        <f>'Data Sheet'!C56</f>
        <v>42094</v>
      </c>
      <c r="D3" s="12">
        <f>'Data Sheet'!D56</f>
        <v>42460</v>
      </c>
      <c r="E3" s="12">
        <f>'Data Sheet'!E56</f>
        <v>42825</v>
      </c>
      <c r="F3" s="12">
        <f>'Data Sheet'!F56</f>
        <v>43190</v>
      </c>
      <c r="G3" s="12">
        <f>'Data Sheet'!G56</f>
        <v>43555</v>
      </c>
      <c r="H3" s="12">
        <f>'Data Sheet'!H56</f>
        <v>43921</v>
      </c>
      <c r="I3" s="12">
        <f>'Data Sheet'!I56</f>
        <v>44286</v>
      </c>
      <c r="J3" s="12">
        <f>'Data Sheet'!J56</f>
        <v>44651</v>
      </c>
      <c r="K3" s="12">
        <f>'Data Sheet'!K56</f>
        <v>45016</v>
      </c>
    </row>
    <row r="4" spans="1:11">
      <c r="A4" t="s">
        <v>115</v>
      </c>
      <c r="B4" s="14">
        <f>'Data Sheet'!B57</f>
        <v>33.229999999999997</v>
      </c>
      <c r="C4" s="14">
        <f>'Data Sheet'!C57</f>
        <v>33.229999999999997</v>
      </c>
      <c r="D4" s="14">
        <f>'Data Sheet'!D57</f>
        <v>33.229999999999997</v>
      </c>
      <c r="E4" s="14">
        <f>'Data Sheet'!E57</f>
        <v>33.229999999999997</v>
      </c>
      <c r="F4" s="14">
        <f>'Data Sheet'!F57</f>
        <v>33.229999999999997</v>
      </c>
      <c r="G4" s="14">
        <f>'Data Sheet'!G57</f>
        <v>33.229999999999997</v>
      </c>
      <c r="H4" s="14">
        <f>'Data Sheet'!H57</f>
        <v>35.549999999999997</v>
      </c>
      <c r="I4" s="14">
        <f>'Data Sheet'!I57</f>
        <v>35.549999999999997</v>
      </c>
      <c r="J4" s="14">
        <f>'Data Sheet'!J57</f>
        <v>35.549999999999997</v>
      </c>
      <c r="K4" s="14">
        <f>'Data Sheet'!K57</f>
        <v>35.549999999999997</v>
      </c>
    </row>
    <row r="5" spans="1:11">
      <c r="A5" t="s">
        <v>116</v>
      </c>
      <c r="B5" s="14">
        <f>'Data Sheet'!B58</f>
        <v>957.58</v>
      </c>
      <c r="C5" s="14">
        <f>'Data Sheet'!C58</f>
        <v>1388.73</v>
      </c>
      <c r="D5" s="14">
        <f>'Data Sheet'!D58</f>
        <v>1431.16</v>
      </c>
      <c r="E5" s="14">
        <f>'Data Sheet'!E58</f>
        <v>1514.46</v>
      </c>
      <c r="F5" s="14">
        <f>'Data Sheet'!F58</f>
        <v>1562.14</v>
      </c>
      <c r="G5" s="14">
        <f>'Data Sheet'!G58</f>
        <v>1613.28</v>
      </c>
      <c r="H5" s="14">
        <f>'Data Sheet'!H58</f>
        <v>2352.2199999999998</v>
      </c>
      <c r="I5" s="14">
        <f>'Data Sheet'!I58</f>
        <v>2277.48</v>
      </c>
      <c r="J5" s="14">
        <f>'Data Sheet'!J58</f>
        <v>2328.4499999999998</v>
      </c>
      <c r="K5" s="14">
        <f>'Data Sheet'!K58</f>
        <v>2559.94</v>
      </c>
    </row>
    <row r="6" spans="1:11">
      <c r="A6" t="s">
        <v>117</v>
      </c>
      <c r="B6" s="14">
        <f>'Data Sheet'!B59</f>
        <v>331.55</v>
      </c>
      <c r="C6" s="14">
        <f>'Data Sheet'!C59</f>
        <v>266.85000000000002</v>
      </c>
      <c r="D6" s="14">
        <f>'Data Sheet'!D59</f>
        <v>399.8</v>
      </c>
      <c r="E6" s="14">
        <f>'Data Sheet'!E59</f>
        <v>391.74</v>
      </c>
      <c r="F6" s="14">
        <f>'Data Sheet'!F59</f>
        <v>391.43</v>
      </c>
      <c r="G6" s="14">
        <f>'Data Sheet'!G59</f>
        <v>494.14</v>
      </c>
      <c r="H6" s="14">
        <f>'Data Sheet'!H59</f>
        <v>299.74</v>
      </c>
      <c r="I6" s="14">
        <f>'Data Sheet'!I59</f>
        <v>299.93</v>
      </c>
      <c r="J6" s="14">
        <f>'Data Sheet'!J59</f>
        <v>4725.3599999999997</v>
      </c>
      <c r="K6" s="14">
        <f>'Data Sheet'!K59</f>
        <v>4464.1400000000003</v>
      </c>
    </row>
    <row r="7" spans="1:11">
      <c r="A7" t="s">
        <v>118</v>
      </c>
      <c r="B7" s="14">
        <f>'Data Sheet'!B60</f>
        <v>613.85</v>
      </c>
      <c r="C7" s="14">
        <f>'Data Sheet'!C60</f>
        <v>517.73</v>
      </c>
      <c r="D7" s="14">
        <f>'Data Sheet'!D60</f>
        <v>292.39999999999998</v>
      </c>
      <c r="E7" s="14">
        <f>'Data Sheet'!E60</f>
        <v>282.82</v>
      </c>
      <c r="F7" s="14">
        <f>'Data Sheet'!F60</f>
        <v>349.06</v>
      </c>
      <c r="G7" s="14">
        <f>'Data Sheet'!G60</f>
        <v>418.11</v>
      </c>
      <c r="H7" s="14">
        <f>'Data Sheet'!H60</f>
        <v>2819.17</v>
      </c>
      <c r="I7" s="14">
        <f>'Data Sheet'!I60</f>
        <v>3110.77</v>
      </c>
      <c r="J7" s="14">
        <f>'Data Sheet'!J60</f>
        <v>636.66</v>
      </c>
      <c r="K7" s="14">
        <f>'Data Sheet'!K60</f>
        <v>1021.9</v>
      </c>
    </row>
    <row r="8" spans="1:11" s="2" customFormat="1">
      <c r="A8" s="2" t="s">
        <v>119</v>
      </c>
      <c r="B8" s="15">
        <f>'Data Sheet'!B61</f>
        <v>1936.21</v>
      </c>
      <c r="C8" s="15">
        <f>'Data Sheet'!C61</f>
        <v>2206.54</v>
      </c>
      <c r="D8" s="15">
        <f>'Data Sheet'!D61</f>
        <v>2156.59</v>
      </c>
      <c r="E8" s="15">
        <f>'Data Sheet'!E61</f>
        <v>2222.25</v>
      </c>
      <c r="F8" s="15">
        <f>'Data Sheet'!F61</f>
        <v>2335.86</v>
      </c>
      <c r="G8" s="15">
        <f>'Data Sheet'!G61</f>
        <v>2558.7600000000002</v>
      </c>
      <c r="H8" s="15">
        <f>'Data Sheet'!H61</f>
        <v>5506.68</v>
      </c>
      <c r="I8" s="15">
        <f>'Data Sheet'!I61</f>
        <v>5723.73</v>
      </c>
      <c r="J8" s="15">
        <f>'Data Sheet'!J61</f>
        <v>7726.02</v>
      </c>
      <c r="K8" s="15">
        <f>'Data Sheet'!K61</f>
        <v>8081.53</v>
      </c>
    </row>
    <row r="9" spans="1:11" s="2" customFormat="1">
      <c r="B9" s="15"/>
      <c r="C9" s="15"/>
      <c r="D9" s="15"/>
      <c r="E9" s="15"/>
      <c r="F9" s="15"/>
      <c r="G9" s="15"/>
      <c r="H9" s="15"/>
      <c r="I9" s="15"/>
      <c r="J9" s="15"/>
      <c r="K9" s="15"/>
    </row>
    <row r="10" spans="1:11">
      <c r="A10" t="s">
        <v>120</v>
      </c>
      <c r="B10" s="14">
        <f>'Data Sheet'!B62</f>
        <v>720.12</v>
      </c>
      <c r="C10" s="14">
        <f>'Data Sheet'!C62</f>
        <v>668.46</v>
      </c>
      <c r="D10" s="14">
        <f>'Data Sheet'!D62</f>
        <v>476.79</v>
      </c>
      <c r="E10" s="14">
        <f>'Data Sheet'!E62</f>
        <v>548.71</v>
      </c>
      <c r="F10" s="14">
        <f>'Data Sheet'!F62</f>
        <v>612.53</v>
      </c>
      <c r="G10" s="14">
        <f>'Data Sheet'!G62</f>
        <v>662.18</v>
      </c>
      <c r="H10" s="14">
        <f>'Data Sheet'!H62</f>
        <v>2738.43</v>
      </c>
      <c r="I10" s="14">
        <f>'Data Sheet'!I62</f>
        <v>3053.82</v>
      </c>
      <c r="J10" s="14">
        <f>'Data Sheet'!J62</f>
        <v>4686.71</v>
      </c>
      <c r="K10" s="14">
        <f>'Data Sheet'!K62</f>
        <v>4526.95</v>
      </c>
    </row>
    <row r="11" spans="1:11">
      <c r="A11" t="s">
        <v>121</v>
      </c>
      <c r="B11" s="14">
        <f>'Data Sheet'!B63</f>
        <v>137.57</v>
      </c>
      <c r="C11" s="14">
        <f>'Data Sheet'!C63</f>
        <v>92.13</v>
      </c>
      <c r="D11" s="14">
        <f>'Data Sheet'!D63</f>
        <v>54.86</v>
      </c>
      <c r="E11" s="14">
        <f>'Data Sheet'!E63</f>
        <v>5.48</v>
      </c>
      <c r="F11" s="14">
        <f>'Data Sheet'!F63</f>
        <v>9.59</v>
      </c>
      <c r="G11" s="14">
        <f>'Data Sheet'!G63</f>
        <v>87.18</v>
      </c>
      <c r="H11" s="14">
        <f>'Data Sheet'!H63</f>
        <v>23.32</v>
      </c>
      <c r="I11" s="14">
        <f>'Data Sheet'!I63</f>
        <v>107.98</v>
      </c>
      <c r="J11" s="14">
        <f>'Data Sheet'!J63</f>
        <v>104.72</v>
      </c>
      <c r="K11" s="14">
        <f>'Data Sheet'!K63</f>
        <v>101.72</v>
      </c>
    </row>
    <row r="12" spans="1:11">
      <c r="A12" t="s">
        <v>122</v>
      </c>
      <c r="B12" s="14">
        <f>'Data Sheet'!B64</f>
        <v>300.33999999999997</v>
      </c>
      <c r="C12" s="14">
        <f>'Data Sheet'!C64</f>
        <v>739.72</v>
      </c>
      <c r="D12" s="14">
        <f>'Data Sheet'!D64</f>
        <v>1066.97</v>
      </c>
      <c r="E12" s="14">
        <f>'Data Sheet'!E64</f>
        <v>1079.96</v>
      </c>
      <c r="F12" s="14">
        <f>'Data Sheet'!F64</f>
        <v>1022.88</v>
      </c>
      <c r="G12" s="14">
        <f>'Data Sheet'!G64</f>
        <v>882.83</v>
      </c>
      <c r="H12" s="14">
        <f>'Data Sheet'!H64</f>
        <v>1514.78</v>
      </c>
      <c r="I12" s="14">
        <f>'Data Sheet'!I64</f>
        <v>1487.29</v>
      </c>
      <c r="J12" s="14">
        <f>'Data Sheet'!J64</f>
        <v>1283.72</v>
      </c>
      <c r="K12" s="14">
        <f>'Data Sheet'!K64</f>
        <v>1109.8699999999999</v>
      </c>
    </row>
    <row r="13" spans="1:11">
      <c r="A13" t="s">
        <v>123</v>
      </c>
      <c r="B13" s="14">
        <f>'Data Sheet'!B65</f>
        <v>778.18</v>
      </c>
      <c r="C13" s="14">
        <f>'Data Sheet'!C65</f>
        <v>706.23</v>
      </c>
      <c r="D13" s="14">
        <f>'Data Sheet'!D65</f>
        <v>557.97</v>
      </c>
      <c r="E13" s="14">
        <f>'Data Sheet'!E65</f>
        <v>588.1</v>
      </c>
      <c r="F13" s="14">
        <f>'Data Sheet'!F65</f>
        <v>690.86</v>
      </c>
      <c r="G13" s="14">
        <f>'Data Sheet'!G65</f>
        <v>926.57</v>
      </c>
      <c r="H13" s="14">
        <f>'Data Sheet'!H65</f>
        <v>1230.1500000000001</v>
      </c>
      <c r="I13" s="14">
        <f>'Data Sheet'!I65</f>
        <v>1074.6400000000001</v>
      </c>
      <c r="J13" s="14">
        <f>'Data Sheet'!J65</f>
        <v>1650.87</v>
      </c>
      <c r="K13" s="14">
        <f>'Data Sheet'!K65</f>
        <v>2342.9899999999998</v>
      </c>
    </row>
    <row r="14" spans="1:11" s="2" customFormat="1">
      <c r="A14" s="2" t="s">
        <v>119</v>
      </c>
      <c r="B14" s="14">
        <f>'Data Sheet'!B66</f>
        <v>1936.21</v>
      </c>
      <c r="C14" s="14">
        <f>'Data Sheet'!C66</f>
        <v>2206.54</v>
      </c>
      <c r="D14" s="14">
        <f>'Data Sheet'!D66</f>
        <v>2156.59</v>
      </c>
      <c r="E14" s="14">
        <f>'Data Sheet'!E66</f>
        <v>2222.25</v>
      </c>
      <c r="F14" s="14">
        <f>'Data Sheet'!F66</f>
        <v>2335.86</v>
      </c>
      <c r="G14" s="14">
        <f>'Data Sheet'!G66</f>
        <v>2558.7600000000002</v>
      </c>
      <c r="H14" s="14">
        <f>'Data Sheet'!H66</f>
        <v>5506.68</v>
      </c>
      <c r="I14" s="14">
        <f>'Data Sheet'!I66</f>
        <v>5723.73</v>
      </c>
      <c r="J14" s="14">
        <f>'Data Sheet'!J66</f>
        <v>7726.02</v>
      </c>
      <c r="K14" s="14">
        <f>'Data Sheet'!K66</f>
        <v>8081.53</v>
      </c>
    </row>
    <row r="15" spans="1:11">
      <c r="B15" s="4"/>
      <c r="C15" s="4"/>
      <c r="D15" s="4"/>
      <c r="E15" s="4"/>
      <c r="F15" s="4"/>
      <c r="G15" s="4"/>
      <c r="H15" s="4"/>
      <c r="I15" s="4"/>
      <c r="J15" s="4"/>
      <c r="K15" s="4"/>
    </row>
    <row r="16" spans="1:11">
      <c r="A16" t="s">
        <v>124</v>
      </c>
      <c r="B16" s="4">
        <f>B13-B7</f>
        <v>164.32999999999993</v>
      </c>
      <c r="C16" s="4">
        <f t="shared" ref="C16:K16" si="0">C13-C7</f>
        <v>188.5</v>
      </c>
      <c r="D16" s="4">
        <f t="shared" si="0"/>
        <v>265.57000000000005</v>
      </c>
      <c r="E16" s="4">
        <f t="shared" si="0"/>
        <v>305.28000000000003</v>
      </c>
      <c r="F16" s="4">
        <f t="shared" si="0"/>
        <v>341.8</v>
      </c>
      <c r="G16" s="4">
        <f t="shared" si="0"/>
        <v>508.46000000000004</v>
      </c>
      <c r="H16" s="4">
        <f t="shared" si="0"/>
        <v>-1589.02</v>
      </c>
      <c r="I16" s="4">
        <f t="shared" si="0"/>
        <v>-2036.1299999999999</v>
      </c>
      <c r="J16" s="4">
        <f t="shared" si="0"/>
        <v>1014.2099999999999</v>
      </c>
      <c r="K16" s="4">
        <f t="shared" si="0"/>
        <v>1321.0899999999997</v>
      </c>
    </row>
    <row r="17" spans="1:11">
      <c r="A17" t="s">
        <v>125</v>
      </c>
      <c r="B17" s="4">
        <f>'Data Sheet'!B67</f>
        <v>17.61</v>
      </c>
      <c r="C17" s="4">
        <f>'Data Sheet'!C67</f>
        <v>17.690000000000001</v>
      </c>
      <c r="D17" s="4">
        <f>'Data Sheet'!D67</f>
        <v>12.99</v>
      </c>
      <c r="E17" s="4">
        <f>'Data Sheet'!E67</f>
        <v>5.92</v>
      </c>
      <c r="F17" s="4">
        <f>'Data Sheet'!F67</f>
        <v>15.1</v>
      </c>
      <c r="G17" s="4">
        <f>'Data Sheet'!G67</f>
        <v>16.54</v>
      </c>
      <c r="H17" s="4">
        <f>'Data Sheet'!H67</f>
        <v>17.12</v>
      </c>
      <c r="I17" s="4">
        <f>'Data Sheet'!I67</f>
        <v>20.77</v>
      </c>
      <c r="J17" s="4">
        <f>'Data Sheet'!J67</f>
        <v>18.260000000000002</v>
      </c>
      <c r="K17" s="4">
        <f>'Data Sheet'!K67</f>
        <v>34.39</v>
      </c>
    </row>
    <row r="18" spans="1:11">
      <c r="A18" t="s">
        <v>126</v>
      </c>
      <c r="B18" s="4">
        <f>'Data Sheet'!B68</f>
        <v>356.46</v>
      </c>
      <c r="C18" s="4">
        <f>'Data Sheet'!C68</f>
        <v>329.85</v>
      </c>
      <c r="D18" s="4">
        <f>'Data Sheet'!D68</f>
        <v>279.19</v>
      </c>
      <c r="E18" s="4">
        <f>'Data Sheet'!E68</f>
        <v>305.36</v>
      </c>
      <c r="F18" s="4">
        <f>'Data Sheet'!F68</f>
        <v>344.77</v>
      </c>
      <c r="G18" s="4">
        <f>'Data Sheet'!G68</f>
        <v>497.01</v>
      </c>
      <c r="H18" s="4">
        <f>'Data Sheet'!H68</f>
        <v>607.80999999999995</v>
      </c>
      <c r="I18" s="4">
        <f>'Data Sheet'!I68</f>
        <v>428.39</v>
      </c>
      <c r="J18" s="4">
        <f>'Data Sheet'!J68</f>
        <v>867.78</v>
      </c>
      <c r="K18" s="4">
        <f>'Data Sheet'!K68</f>
        <v>1361.16</v>
      </c>
    </row>
    <row r="20" spans="1:11">
      <c r="A20" t="s">
        <v>127</v>
      </c>
      <c r="B20" s="4">
        <f>IF('Profit &amp; Loss'!B4&gt;0,'Balance Sheet'!B17/('Profit &amp; Loss'!B4/365),0)</f>
        <v>2.7551243474011775</v>
      </c>
      <c r="C20" s="4">
        <f>IF('Profit &amp; Loss'!C4&gt;0,'Balance Sheet'!C17/('Profit &amp; Loss'!C4/365),0)</f>
        <v>2.8266827186166137</v>
      </c>
      <c r="D20" s="4">
        <f>IF('Profit &amp; Loss'!D4&gt;0,'Balance Sheet'!D17/('Profit &amp; Loss'!D4/365),0)</f>
        <v>2.8119050866757207</v>
      </c>
      <c r="E20" s="4">
        <f>IF('Profit &amp; Loss'!E4&gt;0,'Balance Sheet'!E17/('Profit &amp; Loss'!E4/365),0)</f>
        <v>1.1922049833373793</v>
      </c>
      <c r="F20" s="4">
        <f>IF('Profit &amp; Loss'!F4&gt;0,'Balance Sheet'!F17/('Profit &amp; Loss'!F4/365),0)</f>
        <v>2.5546244194562124</v>
      </c>
      <c r="G20" s="4">
        <f>IF('Profit &amp; Loss'!G4&gt;0,'Balance Sheet'!G17/('Profit &amp; Loss'!G4/365),0)</f>
        <v>2.2952658312549428</v>
      </c>
      <c r="H20" s="4">
        <f>IF('Profit &amp; Loss'!H4&gt;0,'Balance Sheet'!H17/('Profit &amp; Loss'!H4/365),0)</f>
        <v>1.7925518792419923</v>
      </c>
      <c r="I20" s="4">
        <f>IF('Profit &amp; Loss'!I4&gt;0,'Balance Sheet'!I17/('Profit &amp; Loss'!I4/365),0)</f>
        <v>2.923704954954955</v>
      </c>
      <c r="J20" s="4">
        <f>IF('Profit &amp; Loss'!J4&gt;0,'Balance Sheet'!J17/('Profit &amp; Loss'!J4/365),0)</f>
        <v>1.4817408548650295</v>
      </c>
      <c r="K20" s="4">
        <f>IF('Profit &amp; Loss'!K4&gt;0,'Balance Sheet'!K17/('Profit &amp; Loss'!K4/365),0)</f>
        <v>1.5229700971363818</v>
      </c>
    </row>
    <row r="21" spans="1:11">
      <c r="A21" t="s">
        <v>128</v>
      </c>
      <c r="B21" s="4">
        <f>IF('Balance Sheet'!B18&gt;0,'Profit &amp; Loss'!B4/'Balance Sheet'!B18,0)</f>
        <v>6.5448577680525171</v>
      </c>
      <c r="C21" s="4">
        <f>IF('Balance Sheet'!C18&gt;0,'Profit &amp; Loss'!C4/'Balance Sheet'!C18,0)</f>
        <v>6.9251174776413515</v>
      </c>
      <c r="D21" s="4">
        <f>IF('Balance Sheet'!D18&gt;0,'Profit &amp; Loss'!D4/'Balance Sheet'!D18,0)</f>
        <v>6.0395071456714069</v>
      </c>
      <c r="E21" s="4">
        <f>IF('Balance Sheet'!E18&gt;0,'Profit &amp; Loss'!E4/'Balance Sheet'!E18,0)</f>
        <v>5.935420487293686</v>
      </c>
      <c r="F21" s="4">
        <f>IF('Balance Sheet'!F18&gt;0,'Profit &amp; Loss'!F4/'Balance Sheet'!F18,0)</f>
        <v>6.2576790323984106</v>
      </c>
      <c r="G21" s="4">
        <f>IF('Balance Sheet'!G18&gt;0,'Profit &amp; Loss'!G4/'Balance Sheet'!G18,0)</f>
        <v>5.2921269189754732</v>
      </c>
      <c r="H21" s="4">
        <f>IF('Balance Sheet'!H18&gt;0,'Profit &amp; Loss'!H4/'Balance Sheet'!H18,0)</f>
        <v>5.7353120218489337</v>
      </c>
      <c r="I21" s="4">
        <f>IF('Balance Sheet'!I18&gt;0,'Profit &amp; Loss'!I4/'Balance Sheet'!I18,0)</f>
        <v>6.0528023529961024</v>
      </c>
      <c r="J21" s="4">
        <f>IF('Balance Sheet'!J18&gt;0,'Profit &amp; Loss'!J4/'Balance Sheet'!J18,0)</f>
        <v>5.1833644472101232</v>
      </c>
      <c r="K21" s="4">
        <f>IF('Balance Sheet'!K18&gt;0,'Profit &amp; Loss'!K4/'Balance Sheet'!K18,0)</f>
        <v>6.0551441417614384</v>
      </c>
    </row>
    <row r="23" spans="1:11" s="2" customFormat="1">
      <c r="A23" s="2" t="s">
        <v>129</v>
      </c>
      <c r="B23" s="10">
        <f>IF(SUM('Balance Sheet'!B4:B5)&gt;0,'Profit &amp; Loss'!B12/SUM('Balance Sheet'!B4:B5),"")</f>
        <v>-1.8722055691807713E-2</v>
      </c>
      <c r="C23" s="10">
        <f>IF(SUM('Balance Sheet'!C4:C5)&gt;0,'Profit &amp; Loss'!C12/SUM('Balance Sheet'!C4:C5),"")</f>
        <v>9.0951925511266143E-2</v>
      </c>
      <c r="D23" s="10">
        <f>IF(SUM('Balance Sheet'!D4:D5)&gt;0,'Profit &amp; Loss'!D12/SUM('Balance Sheet'!D4:D5),"")</f>
        <v>3.7626588545401157E-2</v>
      </c>
      <c r="E23" s="10">
        <f>IF(SUM('Balance Sheet'!E4:E5)&gt;0,'Profit &amp; Loss'!E12/SUM('Balance Sheet'!E4:E5),"")</f>
        <v>5.4830101635340411E-2</v>
      </c>
      <c r="F23" s="10">
        <f>IF(SUM('Balance Sheet'!F4:F5)&gt;0,'Profit &amp; Loss'!F12/SUM('Balance Sheet'!F4:F5),"")</f>
        <v>5.4513999887173502E-2</v>
      </c>
      <c r="G23" s="10">
        <f>IF(SUM('Balance Sheet'!G4:G5)&gt;0,'Profit &amp; Loss'!G12/SUM('Balance Sheet'!G4:G5),"")</f>
        <v>5.8888193816010834E-2</v>
      </c>
      <c r="H23" s="10">
        <f>IF(SUM('Balance Sheet'!H4:H5)&gt;0,'Profit &amp; Loss'!H12/SUM('Balance Sheet'!H4:H5),"")</f>
        <v>5.1449678989182374E-2</v>
      </c>
      <c r="I23" s="10">
        <f>IF(SUM('Balance Sheet'!I4:I5)&gt;0,'Profit &amp; Loss'!I12/SUM('Balance Sheet'!I4:I5),"")</f>
        <v>-6.3194165229158286E-2</v>
      </c>
      <c r="J23" s="10">
        <f>IF(SUM('Balance Sheet'!J4:J5)&gt;0,'Profit &amp; Loss'!J12/SUM('Balance Sheet'!J4:J5),"")</f>
        <v>4.4767343485617596E-2</v>
      </c>
      <c r="K23" s="10">
        <f>IF(SUM('Balance Sheet'!K4:K5)&gt;0,'Profit &amp; Loss'!K12/SUM('Balance Sheet'!K4:K5),"")</f>
        <v>0.17133181017842486</v>
      </c>
    </row>
    <row r="24" spans="1:11" s="2" customFormat="1">
      <c r="A24" s="2" t="s">
        <v>130</v>
      </c>
      <c r="B24" s="10"/>
      <c r="C24" s="10">
        <f>IF((B4+B5+B6+C4+C5+C6)&gt;0,('Profit &amp; Loss'!C10+'Profit &amp; Loss'!C9)*2/(B4+B5+B6+C4+C5+C6),"")</f>
        <v>0.14709896817516113</v>
      </c>
      <c r="D24" s="10">
        <f>IF((C4+C5+C6+D4+D5+D6)&gt;0,('Profit &amp; Loss'!D10+'Profit &amp; Loss'!D9)*2/(C4+C5+C6+D4+D5+D6),"")</f>
        <v>7.7461300309597511E-2</v>
      </c>
      <c r="E24" s="10">
        <f>IF((D4+D5+D6+E4+E5+E6)&gt;0,('Profit &amp; Loss'!E10+'Profit &amp; Loss'!E9)*2/(D4+D5+D6+E4+E5+E6),"")</f>
        <v>9.125517270389788E-2</v>
      </c>
      <c r="F24" s="10">
        <f>IF((E4+E5+E6+F4+F5+F6)&gt;0,('Profit &amp; Loss'!F10+'Profit &amp; Loss'!F9)*2/(E4+E5+E6+F4+F5+F6),"")</f>
        <v>9.7009090144999144E-2</v>
      </c>
      <c r="G24" s="10">
        <f>IF((F4+F5+F6+G4+G5+G6)&gt;0,('Profit &amp; Loss'!G10+'Profit &amp; Loss'!G9)*2/(F4+F5+F6+G4+G5+G6),"")</f>
        <v>0.10617209172733769</v>
      </c>
      <c r="H24" s="10">
        <f>IF((G4+G5+G6+H4+H5+H6)&gt;0,('Profit &amp; Loss'!H10+'Profit &amp; Loss'!H9)*2/(G4+G5+G6+H4+H5+H6),"")</f>
        <v>0.17744233828207848</v>
      </c>
      <c r="I24" s="10">
        <f>IF((H4+H5+H6+I4+I5+I6)&gt;0,('Profit &amp; Loss'!I10+'Profit &amp; Loss'!I9)*2/(H4+H5+H6+I4+I5+I6),"")</f>
        <v>2.1118881910472096E-2</v>
      </c>
      <c r="J24" s="10">
        <f>IF((I4+I5+I6+J4+J5+J6)&gt;0,('Profit &amp; Loss'!J10+'Profit &amp; Loss'!J9)*2/(I4+I5+I6+J4+J5+J6),"")</f>
        <v>8.9887779417706273E-2</v>
      </c>
      <c r="K24" s="10">
        <f>IF((J4+J5+J6+K4+K5+K6)&gt;0,('Profit &amp; Loss'!K10+'Profit &amp; Loss'!K9)*2/(J4+J5+J6+K4+K5+K6),"")</f>
        <v>0.13585704704010673</v>
      </c>
    </row>
    <row r="28" spans="1:11">
      <c r="A28" t="s">
        <v>131</v>
      </c>
      <c r="B28" s="50">
        <f>+B4+B5</f>
        <v>990.81000000000006</v>
      </c>
      <c r="C28" s="50">
        <f t="shared" ref="C28:K28" si="1">+C4+C5</f>
        <v>1421.96</v>
      </c>
      <c r="D28" s="50">
        <f t="shared" si="1"/>
        <v>1464.39</v>
      </c>
      <c r="E28" s="50">
        <f t="shared" si="1"/>
        <v>1547.69</v>
      </c>
      <c r="F28" s="50">
        <f t="shared" si="1"/>
        <v>1595.3700000000001</v>
      </c>
      <c r="G28" s="50">
        <f t="shared" si="1"/>
        <v>1646.51</v>
      </c>
      <c r="H28" s="50">
        <f t="shared" si="1"/>
        <v>2387.77</v>
      </c>
      <c r="I28" s="50">
        <f t="shared" si="1"/>
        <v>2313.0300000000002</v>
      </c>
      <c r="J28" s="50">
        <f t="shared" si="1"/>
        <v>2364</v>
      </c>
      <c r="K28" s="50">
        <f t="shared" si="1"/>
        <v>2595.4900000000002</v>
      </c>
    </row>
  </sheetData>
  <hyperlinks>
    <hyperlink ref="J1" r:id="rId1" xr:uid="{00000000-0004-0000-0200-000000000000}"/>
  </hyperlinks>
  <printOptions gridLines="1"/>
  <pageMargins left="0.7" right="0.7" top="0.75" bottom="0.75" header="0.3" footer="0.3"/>
  <pageSetup paperSize="9" orientation="landscape" horizontalDpi="0"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K24"/>
  <sheetViews>
    <sheetView zoomScale="150" zoomScaleNormal="150" zoomScalePageLayoutView="150" workbookViewId="0">
      <pane xSplit="1" ySplit="3" topLeftCell="E4" activePane="bottomRight" state="frozen"/>
      <selection pane="bottomRight" activeCell="K5" sqref="K5"/>
      <selection pane="bottomLeft" activeCell="A4" sqref="A4"/>
      <selection pane="topRight" activeCell="B1" sqref="B1"/>
    </sheetView>
  </sheetViews>
  <sheetFormatPr defaultColWidth="8.7109375" defaultRowHeight="14.45"/>
  <cols>
    <col min="1" max="1" width="26.7109375" bestFit="1" customWidth="1"/>
    <col min="2" max="6" width="13.42578125" customWidth="1"/>
    <col min="7" max="11" width="13.42578125" bestFit="1" customWidth="1"/>
  </cols>
  <sheetData>
    <row r="1" spans="1:11" s="2" customFormat="1">
      <c r="A1" s="2" t="str">
        <f>'Balance Sheet'!A1</f>
        <v>TRENT LTD</v>
      </c>
      <c r="E1" t="str">
        <f>UPDATE</f>
        <v/>
      </c>
      <c r="F1"/>
      <c r="J1" s="2" t="s">
        <v>71</v>
      </c>
    </row>
    <row r="3" spans="1:11" s="2" customFormat="1">
      <c r="A3" s="11" t="s">
        <v>72</v>
      </c>
      <c r="B3" s="12">
        <f>'Data Sheet'!B81</f>
        <v>41729</v>
      </c>
      <c r="C3" s="12">
        <f>'Data Sheet'!C81</f>
        <v>42094</v>
      </c>
      <c r="D3" s="12">
        <f>'Data Sheet'!D81</f>
        <v>42460</v>
      </c>
      <c r="E3" s="12">
        <f>'Data Sheet'!E81</f>
        <v>42825</v>
      </c>
      <c r="F3" s="12">
        <f>'Data Sheet'!F81</f>
        <v>43190</v>
      </c>
      <c r="G3" s="12">
        <f>'Data Sheet'!G81</f>
        <v>43555</v>
      </c>
      <c r="H3" s="12">
        <f>'Data Sheet'!H81</f>
        <v>43921</v>
      </c>
      <c r="I3" s="12">
        <f>'Data Sheet'!I81</f>
        <v>44286</v>
      </c>
      <c r="J3" s="12">
        <f>'Data Sheet'!J81</f>
        <v>44651</v>
      </c>
      <c r="K3" s="12">
        <f>'Data Sheet'!K81</f>
        <v>45016</v>
      </c>
    </row>
    <row r="4" spans="1:11" s="2" customFormat="1">
      <c r="A4" s="2" t="s">
        <v>132</v>
      </c>
      <c r="B4" s="1">
        <f>'Data Sheet'!B82</f>
        <v>-45.63</v>
      </c>
      <c r="C4" s="1">
        <f>'Data Sheet'!C82</f>
        <v>-10.1</v>
      </c>
      <c r="D4" s="1">
        <f>'Data Sheet'!D82</f>
        <v>109.42</v>
      </c>
      <c r="E4" s="1">
        <f>'Data Sheet'!E82</f>
        <v>102.44</v>
      </c>
      <c r="F4" s="1">
        <f>'Data Sheet'!F82</f>
        <v>76.86</v>
      </c>
      <c r="G4" s="1">
        <f>'Data Sheet'!G82</f>
        <v>20.98</v>
      </c>
      <c r="H4" s="1">
        <f>'Data Sheet'!H82</f>
        <v>361.16</v>
      </c>
      <c r="I4" s="1">
        <f>'Data Sheet'!I82</f>
        <v>285.02999999999997</v>
      </c>
      <c r="J4" s="1">
        <f>'Data Sheet'!J82</f>
        <v>58.08</v>
      </c>
      <c r="K4" s="1">
        <f>'Data Sheet'!K82</f>
        <v>594.88</v>
      </c>
    </row>
    <row r="5" spans="1:11">
      <c r="A5" t="s">
        <v>133</v>
      </c>
      <c r="B5" s="6">
        <f>'Data Sheet'!B83</f>
        <v>-48.47</v>
      </c>
      <c r="C5" s="6">
        <f>'Data Sheet'!C83</f>
        <v>-306.2</v>
      </c>
      <c r="D5" s="6">
        <f>'Data Sheet'!D83</f>
        <v>-98.4</v>
      </c>
      <c r="E5" s="6">
        <f>'Data Sheet'!E83</f>
        <v>-43.7</v>
      </c>
      <c r="F5" s="6">
        <f>'Data Sheet'!F83</f>
        <v>-4.0199999999999996</v>
      </c>
      <c r="G5" s="6">
        <f>'Data Sheet'!G83</f>
        <v>-37.03</v>
      </c>
      <c r="H5" s="6">
        <f>'Data Sheet'!H83</f>
        <v>-808.56</v>
      </c>
      <c r="I5" s="6">
        <f>'Data Sheet'!I83</f>
        <v>17.71</v>
      </c>
      <c r="J5" s="6">
        <f>'Data Sheet'!J83</f>
        <v>56.03</v>
      </c>
      <c r="K5" s="6">
        <f>'Data Sheet'!K83</f>
        <v>-102.63</v>
      </c>
    </row>
    <row r="6" spans="1:11">
      <c r="A6" t="s">
        <v>134</v>
      </c>
      <c r="B6" s="6">
        <f>'Data Sheet'!B84</f>
        <v>-50.48</v>
      </c>
      <c r="C6" s="6">
        <f>'Data Sheet'!C84</f>
        <v>309.87</v>
      </c>
      <c r="D6" s="6">
        <f>'Data Sheet'!D84</f>
        <v>-13.33</v>
      </c>
      <c r="E6" s="6">
        <f>'Data Sheet'!E84</f>
        <v>-51.36</v>
      </c>
      <c r="F6" s="6">
        <f>'Data Sheet'!F84</f>
        <v>-74.31</v>
      </c>
      <c r="G6" s="6">
        <f>'Data Sheet'!G84</f>
        <v>37.47</v>
      </c>
      <c r="H6" s="6">
        <f>'Data Sheet'!H84</f>
        <v>451.94</v>
      </c>
      <c r="I6" s="6">
        <f>'Data Sheet'!I84</f>
        <v>-283.11</v>
      </c>
      <c r="J6" s="6">
        <f>'Data Sheet'!J84</f>
        <v>-107.98</v>
      </c>
      <c r="K6" s="6">
        <f>'Data Sheet'!K84</f>
        <v>-491.41</v>
      </c>
    </row>
    <row r="7" spans="1:11" s="2" customFormat="1">
      <c r="A7" s="2" t="s">
        <v>135</v>
      </c>
      <c r="B7" s="1">
        <f>'Data Sheet'!B85</f>
        <v>-144.58000000000001</v>
      </c>
      <c r="C7" s="1">
        <f>'Data Sheet'!C85</f>
        <v>-6.43</v>
      </c>
      <c r="D7" s="1">
        <f>'Data Sheet'!D85</f>
        <v>-2.31</v>
      </c>
      <c r="E7" s="1">
        <f>'Data Sheet'!E85</f>
        <v>7.38</v>
      </c>
      <c r="F7" s="1">
        <f>'Data Sheet'!F85</f>
        <v>-1.47</v>
      </c>
      <c r="G7" s="1">
        <f>'Data Sheet'!G85</f>
        <v>21.42</v>
      </c>
      <c r="H7" s="1">
        <f>'Data Sheet'!H85</f>
        <v>4.54</v>
      </c>
      <c r="I7" s="1">
        <f>'Data Sheet'!I85</f>
        <v>19.63</v>
      </c>
      <c r="J7" s="1">
        <f>'Data Sheet'!J85</f>
        <v>6.13</v>
      </c>
      <c r="K7" s="1">
        <f>'Data Sheet'!K85</f>
        <v>0.84</v>
      </c>
    </row>
    <row r="8" spans="1:11">
      <c r="B8" s="6"/>
      <c r="C8" s="6"/>
      <c r="D8" s="6"/>
      <c r="E8" s="6"/>
      <c r="F8" s="6"/>
      <c r="G8" s="6"/>
      <c r="H8" s="6"/>
      <c r="I8" s="6"/>
      <c r="J8" s="6"/>
      <c r="K8" s="6"/>
    </row>
    <row r="24" customFormat="1"/>
  </sheetData>
  <hyperlinks>
    <hyperlink ref="J1" r:id="rId1" xr:uid="{00000000-0004-0000-0300-000000000000}"/>
  </hyperlinks>
  <printOptions gridLines="1"/>
  <pageMargins left="0.7" right="0.7" top="0.75" bottom="0.75" header="0.3" footer="0.3"/>
  <pageSetup paperSize="9" orientation="landscape"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zoomScale="150" zoomScaleNormal="150" zoomScalePageLayoutView="150" workbookViewId="0">
      <selection activeCell="B16" sqref="B16"/>
    </sheetView>
  </sheetViews>
  <sheetFormatPr defaultColWidth="8.7109375" defaultRowHeight="14.45"/>
  <cols>
    <col min="1" max="1" width="8.7109375" style="2"/>
    <col min="2" max="2" width="10.42578125" customWidth="1"/>
    <col min="3" max="3" width="13.28515625" style="20" customWidth="1"/>
    <col min="6" max="6" width="6.7109375" customWidth="1"/>
  </cols>
  <sheetData>
    <row r="1" spans="1:7" ht="21">
      <c r="A1" s="19" t="s">
        <v>136</v>
      </c>
    </row>
    <row r="3" spans="1:7">
      <c r="A3" s="2" t="s">
        <v>137</v>
      </c>
    </row>
    <row r="4" spans="1:7">
      <c r="B4" t="s">
        <v>138</v>
      </c>
    </row>
    <row r="5" spans="1:7">
      <c r="B5" t="s">
        <v>139</v>
      </c>
    </row>
    <row r="7" spans="1:7">
      <c r="A7" s="2" t="s">
        <v>140</v>
      </c>
    </row>
    <row r="8" spans="1:7">
      <c r="B8" t="s">
        <v>141</v>
      </c>
      <c r="C8" s="21" t="s">
        <v>142</v>
      </c>
    </row>
    <row r="10" spans="1:7">
      <c r="A10" s="2" t="s">
        <v>143</v>
      </c>
    </row>
    <row r="11" spans="1:7">
      <c r="B11" t="s">
        <v>144</v>
      </c>
    </row>
    <row r="14" spans="1:7">
      <c r="A14" s="2" t="s">
        <v>145</v>
      </c>
    </row>
    <row r="15" spans="1:7">
      <c r="B15" t="s">
        <v>146</v>
      </c>
    </row>
    <row r="16" spans="1:7">
      <c r="B16" t="s">
        <v>147</v>
      </c>
      <c r="G16" s="22"/>
    </row>
  </sheetData>
  <hyperlinks>
    <hyperlink ref="C8" r:id="rId1" display=" http://www.screener.in/excel" xr:uid="{00000000-0004-0000-04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K93"/>
  <sheetViews>
    <sheetView zoomScale="120" zoomScaleNormal="120" zoomScalePageLayoutView="120" workbookViewId="0">
      <pane xSplit="1" ySplit="1" topLeftCell="D10" activePane="bottomRight" state="frozen"/>
      <selection pane="bottomRight" activeCell="K15" sqref="K15"/>
      <selection pane="bottomLeft" activeCell="C4" sqref="C4"/>
      <selection pane="topRight" activeCell="C4" sqref="C4"/>
    </sheetView>
  </sheetViews>
  <sheetFormatPr defaultColWidth="8.7109375" defaultRowHeight="14.45"/>
  <cols>
    <col min="1" max="1" width="27.7109375" style="4" bestFit="1" customWidth="1"/>
    <col min="2" max="11" width="13.42578125" style="4" bestFit="1" customWidth="1"/>
    <col min="12" max="16384" width="8.7109375" style="4"/>
  </cols>
  <sheetData>
    <row r="1" spans="1:11" s="1" customFormat="1">
      <c r="A1" s="1" t="s">
        <v>148</v>
      </c>
      <c r="B1" s="1" t="s">
        <v>149</v>
      </c>
      <c r="E1" s="97" t="str">
        <f>IF(B2&lt;&gt;B3, "A NEW VERSION OF THE WORKSHEET IS AVAILABLE", "")</f>
        <v/>
      </c>
      <c r="F1" s="97"/>
      <c r="G1" s="97"/>
      <c r="H1" s="97"/>
      <c r="I1" s="97"/>
      <c r="J1" s="97"/>
      <c r="K1" s="97"/>
    </row>
    <row r="2" spans="1:11">
      <c r="A2" s="1" t="s">
        <v>150</v>
      </c>
      <c r="B2" s="4">
        <v>2.1</v>
      </c>
      <c r="E2" s="98" t="s">
        <v>151</v>
      </c>
      <c r="F2" s="98"/>
      <c r="G2" s="98"/>
      <c r="H2" s="98"/>
      <c r="I2" s="98"/>
      <c r="J2" s="98"/>
      <c r="K2" s="98"/>
    </row>
    <row r="3" spans="1:11">
      <c r="A3" s="1" t="s">
        <v>152</v>
      </c>
      <c r="B3" s="4">
        <v>2.1</v>
      </c>
    </row>
    <row r="4" spans="1:11">
      <c r="A4" s="1"/>
    </row>
    <row r="5" spans="1:11">
      <c r="A5" s="1" t="s">
        <v>153</v>
      </c>
    </row>
    <row r="6" spans="1:11">
      <c r="A6" s="4" t="s">
        <v>154</v>
      </c>
      <c r="B6" s="4">
        <f>IF(B9&gt;0, B9/B8, 0)</f>
        <v>35.55460291060291</v>
      </c>
    </row>
    <row r="7" spans="1:11">
      <c r="A7" s="4" t="s">
        <v>155</v>
      </c>
      <c r="B7">
        <v>1</v>
      </c>
    </row>
    <row r="8" spans="1:11">
      <c r="A8" s="4" t="s">
        <v>156</v>
      </c>
      <c r="B8">
        <v>3607.5</v>
      </c>
    </row>
    <row r="9" spans="1:11">
      <c r="A9" s="4" t="s">
        <v>37</v>
      </c>
      <c r="B9">
        <v>128263.23</v>
      </c>
    </row>
    <row r="15" spans="1:11">
      <c r="A15" s="1" t="s">
        <v>157</v>
      </c>
    </row>
    <row r="16" spans="1:11" s="18" customFormat="1">
      <c r="A16" s="17" t="s">
        <v>158</v>
      </c>
      <c r="B16" s="12">
        <v>41729</v>
      </c>
      <c r="C16" s="12">
        <v>42094</v>
      </c>
      <c r="D16" s="12">
        <v>42460</v>
      </c>
      <c r="E16" s="12">
        <v>42825</v>
      </c>
      <c r="F16" s="12">
        <v>43190</v>
      </c>
      <c r="G16" s="12">
        <v>43555</v>
      </c>
      <c r="H16" s="12">
        <v>43921</v>
      </c>
      <c r="I16" s="12">
        <v>44286</v>
      </c>
      <c r="J16" s="12">
        <v>44651</v>
      </c>
      <c r="K16" s="12">
        <v>45016</v>
      </c>
    </row>
    <row r="17" spans="1:11" s="6" customFormat="1">
      <c r="A17" s="6" t="s">
        <v>76</v>
      </c>
      <c r="B17">
        <v>2332.98</v>
      </c>
      <c r="C17">
        <v>2284.25</v>
      </c>
      <c r="D17">
        <v>1686.17</v>
      </c>
      <c r="E17">
        <v>1812.44</v>
      </c>
      <c r="F17">
        <v>2157.46</v>
      </c>
      <c r="G17">
        <v>2630.24</v>
      </c>
      <c r="H17">
        <v>3485.98</v>
      </c>
      <c r="I17">
        <v>2592.96</v>
      </c>
      <c r="J17">
        <v>4498.0200000000004</v>
      </c>
      <c r="K17">
        <v>8242.02</v>
      </c>
    </row>
    <row r="18" spans="1:11" s="6" customFormat="1">
      <c r="A18" s="4" t="s">
        <v>159</v>
      </c>
      <c r="B18">
        <v>1469.85</v>
      </c>
      <c r="C18">
        <v>1326.61</v>
      </c>
      <c r="D18">
        <v>810.2</v>
      </c>
      <c r="E18">
        <v>911.22</v>
      </c>
      <c r="F18">
        <v>1070.02</v>
      </c>
      <c r="G18">
        <v>1459.67</v>
      </c>
      <c r="H18">
        <v>1951.64</v>
      </c>
      <c r="I18">
        <v>1371.64</v>
      </c>
      <c r="J18">
        <v>2920.38</v>
      </c>
      <c r="K18">
        <v>5211.05</v>
      </c>
    </row>
    <row r="19" spans="1:11" s="6" customFormat="1">
      <c r="A19" s="4" t="s">
        <v>160</v>
      </c>
      <c r="B19">
        <v>16.72</v>
      </c>
      <c r="C19">
        <v>-2.34</v>
      </c>
      <c r="D19">
        <v>14.59</v>
      </c>
      <c r="E19">
        <v>29.86</v>
      </c>
      <c r="F19">
        <v>38.51</v>
      </c>
      <c r="G19">
        <v>148.22999999999999</v>
      </c>
      <c r="H19">
        <v>69.89</v>
      </c>
      <c r="I19">
        <v>-162.36000000000001</v>
      </c>
      <c r="J19">
        <v>438.84</v>
      </c>
      <c r="K19">
        <v>491.31</v>
      </c>
    </row>
    <row r="20" spans="1:11" s="6" customFormat="1">
      <c r="A20" s="4" t="s">
        <v>161</v>
      </c>
      <c r="B20">
        <v>71.17</v>
      </c>
      <c r="C20">
        <v>52.63</v>
      </c>
      <c r="D20">
        <v>48.92</v>
      </c>
      <c r="E20">
        <v>51.28</v>
      </c>
      <c r="F20">
        <v>52.75</v>
      </c>
      <c r="G20">
        <v>59.18</v>
      </c>
      <c r="H20">
        <v>66.64</v>
      </c>
      <c r="I20">
        <v>49.41</v>
      </c>
      <c r="J20">
        <v>71.89</v>
      </c>
      <c r="K20">
        <v>144.28</v>
      </c>
    </row>
    <row r="21" spans="1:11" s="6" customFormat="1">
      <c r="A21" s="4" t="s">
        <v>162</v>
      </c>
      <c r="B21">
        <v>89.82</v>
      </c>
      <c r="C21">
        <v>77.98</v>
      </c>
      <c r="D21">
        <v>76.42</v>
      </c>
      <c r="E21">
        <v>81.91</v>
      </c>
      <c r="F21">
        <v>90.78</v>
      </c>
      <c r="G21">
        <v>122.09</v>
      </c>
      <c r="H21">
        <v>97.51</v>
      </c>
      <c r="I21">
        <v>92</v>
      </c>
      <c r="J21">
        <v>127.14</v>
      </c>
      <c r="K21">
        <v>211.99</v>
      </c>
    </row>
    <row r="22" spans="1:11" s="6" customFormat="1">
      <c r="A22" s="4" t="s">
        <v>163</v>
      </c>
      <c r="B22">
        <v>198.73</v>
      </c>
      <c r="C22">
        <v>208.41</v>
      </c>
      <c r="D22">
        <v>165.69</v>
      </c>
      <c r="E22">
        <v>194.72</v>
      </c>
      <c r="F22">
        <v>233.02</v>
      </c>
      <c r="G22">
        <v>288.89</v>
      </c>
      <c r="H22">
        <v>361.01</v>
      </c>
      <c r="I22">
        <v>303.39999999999998</v>
      </c>
      <c r="J22">
        <v>402.92</v>
      </c>
      <c r="K22">
        <v>659.07</v>
      </c>
    </row>
    <row r="23" spans="1:11" s="6" customFormat="1">
      <c r="A23" s="4" t="s">
        <v>164</v>
      </c>
      <c r="B23">
        <v>480.59</v>
      </c>
      <c r="C23">
        <v>431.85</v>
      </c>
      <c r="D23">
        <v>444.06</v>
      </c>
      <c r="E23">
        <v>407.07</v>
      </c>
      <c r="F23">
        <v>450.61</v>
      </c>
      <c r="G23">
        <v>514.41</v>
      </c>
      <c r="H23">
        <v>436.82</v>
      </c>
      <c r="I23">
        <v>364.62</v>
      </c>
      <c r="J23">
        <v>705.03</v>
      </c>
      <c r="K23">
        <v>1252.53</v>
      </c>
    </row>
    <row r="24" spans="1:11" s="6" customFormat="1">
      <c r="A24" s="4" t="s">
        <v>165</v>
      </c>
      <c r="B24">
        <v>49.51</v>
      </c>
      <c r="C24">
        <v>96.63</v>
      </c>
      <c r="D24">
        <v>65.709999999999994</v>
      </c>
      <c r="E24">
        <v>62.57</v>
      </c>
      <c r="F24">
        <v>90.29</v>
      </c>
      <c r="G24">
        <v>93.59</v>
      </c>
      <c r="H24">
        <v>113.28</v>
      </c>
      <c r="I24">
        <v>135.66</v>
      </c>
      <c r="J24">
        <v>114.78</v>
      </c>
      <c r="K24">
        <v>140.26</v>
      </c>
    </row>
    <row r="25" spans="1:11" s="6" customFormat="1">
      <c r="A25" s="6" t="s">
        <v>79</v>
      </c>
      <c r="B25">
        <v>90.95</v>
      </c>
      <c r="C25">
        <v>208.37</v>
      </c>
      <c r="D25">
        <v>86.44</v>
      </c>
      <c r="E25">
        <v>81.31</v>
      </c>
      <c r="F25">
        <v>27.47</v>
      </c>
      <c r="G25">
        <v>30.14</v>
      </c>
      <c r="H25">
        <v>146.63</v>
      </c>
      <c r="I25">
        <v>199.4</v>
      </c>
      <c r="J25">
        <v>152.16</v>
      </c>
      <c r="K25">
        <v>340.66</v>
      </c>
    </row>
    <row r="26" spans="1:11" s="6" customFormat="1">
      <c r="A26" s="6" t="s">
        <v>80</v>
      </c>
      <c r="B26">
        <v>53.62</v>
      </c>
      <c r="C26">
        <v>74.7</v>
      </c>
      <c r="D26">
        <v>38.590000000000003</v>
      </c>
      <c r="E26">
        <v>41.29</v>
      </c>
      <c r="F26">
        <v>45.53</v>
      </c>
      <c r="G26">
        <v>51.67</v>
      </c>
      <c r="H26">
        <v>247.24</v>
      </c>
      <c r="I26">
        <v>257.3</v>
      </c>
      <c r="J26">
        <v>310.82</v>
      </c>
      <c r="K26">
        <v>493.69</v>
      </c>
    </row>
    <row r="27" spans="1:11" s="6" customFormat="1">
      <c r="A27" s="6" t="s">
        <v>81</v>
      </c>
      <c r="B27">
        <v>25.87</v>
      </c>
      <c r="C27">
        <v>21.97</v>
      </c>
      <c r="D27">
        <v>47.73</v>
      </c>
      <c r="E27">
        <v>45.55</v>
      </c>
      <c r="F27">
        <v>43.78</v>
      </c>
      <c r="G27">
        <v>50.64</v>
      </c>
      <c r="H27">
        <v>263.37</v>
      </c>
      <c r="I27">
        <v>260.79000000000002</v>
      </c>
      <c r="J27">
        <v>324.83999999999997</v>
      </c>
      <c r="K27">
        <v>408.99</v>
      </c>
    </row>
    <row r="28" spans="1:11" s="6" customFormat="1">
      <c r="A28" s="6" t="s">
        <v>82</v>
      </c>
      <c r="B28">
        <v>1.49</v>
      </c>
      <c r="C28">
        <v>199.5</v>
      </c>
      <c r="D28">
        <v>89.88</v>
      </c>
      <c r="E28">
        <v>128</v>
      </c>
      <c r="F28">
        <v>146.66</v>
      </c>
      <c r="G28">
        <v>168.47</v>
      </c>
      <c r="H28">
        <v>164.99</v>
      </c>
      <c r="I28">
        <v>-204.82</v>
      </c>
      <c r="J28">
        <v>111.22</v>
      </c>
      <c r="K28">
        <v>552.13</v>
      </c>
    </row>
    <row r="29" spans="1:11" s="6" customFormat="1">
      <c r="A29" s="6" t="s">
        <v>83</v>
      </c>
      <c r="B29">
        <v>20.22</v>
      </c>
      <c r="C29">
        <v>70.069999999999993</v>
      </c>
      <c r="D29">
        <v>34.71</v>
      </c>
      <c r="E29">
        <v>43.05</v>
      </c>
      <c r="F29">
        <v>59.62</v>
      </c>
      <c r="G29">
        <v>73.61</v>
      </c>
      <c r="H29">
        <v>59.01</v>
      </c>
      <c r="I29">
        <v>-23.69</v>
      </c>
      <c r="J29">
        <v>76.62</v>
      </c>
      <c r="K29">
        <v>158.44</v>
      </c>
    </row>
    <row r="30" spans="1:11" s="6" customFormat="1">
      <c r="A30" s="6" t="s">
        <v>84</v>
      </c>
      <c r="B30">
        <v>-18.55</v>
      </c>
      <c r="C30">
        <v>129.33000000000001</v>
      </c>
      <c r="D30">
        <v>55.1</v>
      </c>
      <c r="E30">
        <v>84.86</v>
      </c>
      <c r="F30">
        <v>86.97</v>
      </c>
      <c r="G30">
        <v>96.96</v>
      </c>
      <c r="H30">
        <v>122.85</v>
      </c>
      <c r="I30">
        <v>-146.16999999999999</v>
      </c>
      <c r="J30">
        <v>105.83</v>
      </c>
      <c r="K30">
        <v>444.69</v>
      </c>
    </row>
    <row r="31" spans="1:11" s="6" customFormat="1">
      <c r="A31" s="6" t="s">
        <v>166</v>
      </c>
      <c r="B31">
        <v>23.26</v>
      </c>
      <c r="C31">
        <v>33.229999999999997</v>
      </c>
      <c r="D31">
        <v>29.91</v>
      </c>
      <c r="E31">
        <v>33.229999999999997</v>
      </c>
      <c r="F31">
        <v>38.21</v>
      </c>
      <c r="G31">
        <v>43.2</v>
      </c>
      <c r="H31">
        <v>35.549999999999997</v>
      </c>
      <c r="I31">
        <v>21.33</v>
      </c>
      <c r="J31">
        <v>60.44</v>
      </c>
      <c r="K31">
        <v>78.209999999999994</v>
      </c>
    </row>
    <row r="32" spans="1:11" s="6" customFormat="1"/>
    <row r="33" spans="1:11">
      <c r="A33" s="6"/>
    </row>
    <row r="34" spans="1:11">
      <c r="A34" s="6"/>
    </row>
    <row r="35" spans="1:11">
      <c r="A35" s="6"/>
    </row>
    <row r="36" spans="1:11">
      <c r="A36" s="6"/>
    </row>
    <row r="37" spans="1:11">
      <c r="A37" s="6"/>
    </row>
    <row r="38" spans="1:11">
      <c r="A38" s="6"/>
    </row>
    <row r="39" spans="1:11">
      <c r="A39" s="6"/>
    </row>
    <row r="40" spans="1:11">
      <c r="A40" s="1" t="s">
        <v>167</v>
      </c>
    </row>
    <row r="41" spans="1:11" s="18" customFormat="1">
      <c r="A41" s="17" t="s">
        <v>158</v>
      </c>
      <c r="B41" s="12">
        <v>44469</v>
      </c>
      <c r="C41" s="12">
        <v>44561</v>
      </c>
      <c r="D41" s="12">
        <v>44651</v>
      </c>
      <c r="E41" s="12">
        <v>44742</v>
      </c>
      <c r="F41" s="12">
        <v>44834</v>
      </c>
      <c r="G41" s="12">
        <v>44926</v>
      </c>
      <c r="H41" s="12">
        <v>45016</v>
      </c>
      <c r="I41" s="12">
        <v>45107</v>
      </c>
      <c r="J41" s="12">
        <v>45199</v>
      </c>
      <c r="K41" s="12">
        <v>45291</v>
      </c>
    </row>
    <row r="42" spans="1:11" s="6" customFormat="1">
      <c r="A42" s="6" t="s">
        <v>76</v>
      </c>
      <c r="B42">
        <v>1178.0899999999999</v>
      </c>
      <c r="C42">
        <v>1499.08</v>
      </c>
      <c r="D42">
        <v>1328.86</v>
      </c>
      <c r="E42">
        <v>1803.15</v>
      </c>
      <c r="F42">
        <v>1952.74</v>
      </c>
      <c r="G42">
        <v>2303.38</v>
      </c>
      <c r="H42">
        <v>2182.75</v>
      </c>
      <c r="I42">
        <v>2628.37</v>
      </c>
      <c r="J42">
        <v>2982.42</v>
      </c>
      <c r="K42">
        <v>3466.62</v>
      </c>
    </row>
    <row r="43" spans="1:11" s="6" customFormat="1">
      <c r="A43" s="6" t="s">
        <v>77</v>
      </c>
      <c r="B43">
        <v>968.36</v>
      </c>
      <c r="C43">
        <v>1226.44</v>
      </c>
      <c r="D43">
        <v>1203.8399999999999</v>
      </c>
      <c r="E43">
        <v>1511.53</v>
      </c>
      <c r="F43">
        <v>1696.93</v>
      </c>
      <c r="G43">
        <v>1980.19</v>
      </c>
      <c r="H43">
        <v>1979.73</v>
      </c>
      <c r="I43">
        <v>2260.9699999999998</v>
      </c>
      <c r="J43">
        <v>2525.85</v>
      </c>
      <c r="K43">
        <v>2838.1</v>
      </c>
    </row>
    <row r="44" spans="1:11" s="6" customFormat="1">
      <c r="A44" s="6" t="s">
        <v>79</v>
      </c>
      <c r="B44">
        <v>57.44</v>
      </c>
      <c r="C44">
        <v>41.8</v>
      </c>
      <c r="D44">
        <v>44.11</v>
      </c>
      <c r="E44">
        <v>77.84</v>
      </c>
      <c r="F44">
        <v>83.88</v>
      </c>
      <c r="G44">
        <v>90.7</v>
      </c>
      <c r="H44">
        <v>88.91</v>
      </c>
      <c r="I44">
        <v>78.61</v>
      </c>
      <c r="J44">
        <v>105.42</v>
      </c>
      <c r="K44">
        <v>110.01</v>
      </c>
    </row>
    <row r="45" spans="1:11" s="6" customFormat="1">
      <c r="A45" s="6" t="s">
        <v>80</v>
      </c>
      <c r="B45">
        <v>72.86</v>
      </c>
      <c r="C45">
        <v>80.459999999999994</v>
      </c>
      <c r="D45">
        <v>88.98</v>
      </c>
      <c r="E45">
        <v>127.33</v>
      </c>
      <c r="F45">
        <v>111.61</v>
      </c>
      <c r="G45">
        <v>118.18</v>
      </c>
      <c r="H45">
        <v>136.57</v>
      </c>
      <c r="I45">
        <v>141.41999999999999</v>
      </c>
      <c r="J45">
        <v>152.22</v>
      </c>
      <c r="K45">
        <v>164.53</v>
      </c>
    </row>
    <row r="46" spans="1:11" s="6" customFormat="1">
      <c r="A46" s="6" t="s">
        <v>81</v>
      </c>
      <c r="B46">
        <v>75.349999999999994</v>
      </c>
      <c r="C46">
        <v>76.72</v>
      </c>
      <c r="D46">
        <v>81.430000000000007</v>
      </c>
      <c r="E46">
        <v>95.43</v>
      </c>
      <c r="F46">
        <v>90.95</v>
      </c>
      <c r="G46">
        <v>91.25</v>
      </c>
      <c r="H46">
        <v>91.59</v>
      </c>
      <c r="I46">
        <v>92.3</v>
      </c>
      <c r="J46">
        <v>95.45</v>
      </c>
      <c r="K46">
        <v>98.81</v>
      </c>
    </row>
    <row r="47" spans="1:11" s="6" customFormat="1">
      <c r="A47" s="6" t="s">
        <v>82</v>
      </c>
      <c r="B47">
        <v>118.96</v>
      </c>
      <c r="C47">
        <v>157.26</v>
      </c>
      <c r="D47">
        <v>-1.28</v>
      </c>
      <c r="E47">
        <v>146.69999999999999</v>
      </c>
      <c r="F47">
        <v>137.13</v>
      </c>
      <c r="G47">
        <v>204.46</v>
      </c>
      <c r="H47">
        <v>63.77</v>
      </c>
      <c r="I47">
        <v>212.29</v>
      </c>
      <c r="J47">
        <v>314.32</v>
      </c>
      <c r="K47">
        <v>475.19</v>
      </c>
    </row>
    <row r="48" spans="1:11" s="6" customFormat="1">
      <c r="A48" s="6" t="s">
        <v>83</v>
      </c>
      <c r="B48">
        <v>38.97</v>
      </c>
      <c r="C48">
        <v>43.48</v>
      </c>
      <c r="D48">
        <v>19.59</v>
      </c>
      <c r="E48">
        <v>31.77</v>
      </c>
      <c r="F48">
        <v>58.19</v>
      </c>
      <c r="G48">
        <v>49.65</v>
      </c>
      <c r="H48">
        <v>18.82</v>
      </c>
      <c r="I48">
        <v>45.62</v>
      </c>
      <c r="J48">
        <v>86.26</v>
      </c>
      <c r="K48">
        <v>104.55</v>
      </c>
    </row>
    <row r="49" spans="1:11" s="6" customFormat="1">
      <c r="A49" s="6" t="s">
        <v>84</v>
      </c>
      <c r="B49">
        <v>92.58</v>
      </c>
      <c r="C49">
        <v>139.69</v>
      </c>
      <c r="D49">
        <v>0.16</v>
      </c>
      <c r="E49">
        <v>130.51</v>
      </c>
      <c r="F49">
        <v>93.02</v>
      </c>
      <c r="G49">
        <v>167</v>
      </c>
      <c r="H49">
        <v>54.1</v>
      </c>
      <c r="I49">
        <v>173.48</v>
      </c>
      <c r="J49">
        <v>234.73</v>
      </c>
      <c r="K49">
        <v>374.36</v>
      </c>
    </row>
    <row r="50" spans="1:11">
      <c r="A50" s="6" t="s">
        <v>78</v>
      </c>
      <c r="B50">
        <v>209.73</v>
      </c>
      <c r="C50">
        <v>272.64</v>
      </c>
      <c r="D50">
        <v>125.02</v>
      </c>
      <c r="E50">
        <v>291.62</v>
      </c>
      <c r="F50">
        <v>255.81</v>
      </c>
      <c r="G50">
        <v>323.19</v>
      </c>
      <c r="H50">
        <v>203.02</v>
      </c>
      <c r="I50">
        <v>367.4</v>
      </c>
      <c r="J50">
        <v>456.57</v>
      </c>
      <c r="K50">
        <v>628.52</v>
      </c>
    </row>
    <row r="51" spans="1:11">
      <c r="A51" s="6"/>
    </row>
    <row r="52" spans="1:11">
      <c r="A52" s="6"/>
    </row>
    <row r="53" spans="1:11">
      <c r="A53" s="6"/>
    </row>
    <row r="54" spans="1:11">
      <c r="A54" s="6"/>
    </row>
    <row r="55" spans="1:11">
      <c r="A55" s="1" t="s">
        <v>168</v>
      </c>
    </row>
    <row r="56" spans="1:11" s="18" customFormat="1">
      <c r="A56" s="17" t="s">
        <v>158</v>
      </c>
      <c r="B56" s="12">
        <v>41729</v>
      </c>
      <c r="C56" s="12">
        <v>42094</v>
      </c>
      <c r="D56" s="12">
        <v>42460</v>
      </c>
      <c r="E56" s="12">
        <v>42825</v>
      </c>
      <c r="F56" s="12">
        <v>43190</v>
      </c>
      <c r="G56" s="12">
        <v>43555</v>
      </c>
      <c r="H56" s="12">
        <v>43921</v>
      </c>
      <c r="I56" s="12">
        <v>44286</v>
      </c>
      <c r="J56" s="12">
        <v>44651</v>
      </c>
      <c r="K56" s="12">
        <v>45016</v>
      </c>
    </row>
    <row r="57" spans="1:11">
      <c r="A57" s="6" t="s">
        <v>115</v>
      </c>
      <c r="B57">
        <v>33.229999999999997</v>
      </c>
      <c r="C57">
        <v>33.229999999999997</v>
      </c>
      <c r="D57">
        <v>33.229999999999997</v>
      </c>
      <c r="E57">
        <v>33.229999999999997</v>
      </c>
      <c r="F57">
        <v>33.229999999999997</v>
      </c>
      <c r="G57">
        <v>33.229999999999997</v>
      </c>
      <c r="H57">
        <v>35.549999999999997</v>
      </c>
      <c r="I57">
        <v>35.549999999999997</v>
      </c>
      <c r="J57">
        <v>35.549999999999997</v>
      </c>
      <c r="K57">
        <v>35.549999999999997</v>
      </c>
    </row>
    <row r="58" spans="1:11">
      <c r="A58" s="6" t="s">
        <v>116</v>
      </c>
      <c r="B58">
        <v>957.58</v>
      </c>
      <c r="C58">
        <v>1388.73</v>
      </c>
      <c r="D58">
        <v>1431.16</v>
      </c>
      <c r="E58">
        <v>1514.46</v>
      </c>
      <c r="F58">
        <v>1562.14</v>
      </c>
      <c r="G58">
        <v>1613.28</v>
      </c>
      <c r="H58">
        <v>2352.2199999999998</v>
      </c>
      <c r="I58">
        <v>2277.48</v>
      </c>
      <c r="J58">
        <v>2328.4499999999998</v>
      </c>
      <c r="K58">
        <v>2559.94</v>
      </c>
    </row>
    <row r="59" spans="1:11">
      <c r="A59" s="6" t="s">
        <v>117</v>
      </c>
      <c r="B59">
        <v>331.55</v>
      </c>
      <c r="C59">
        <v>266.85000000000002</v>
      </c>
      <c r="D59">
        <v>399.8</v>
      </c>
      <c r="E59">
        <v>391.74</v>
      </c>
      <c r="F59">
        <v>391.43</v>
      </c>
      <c r="G59">
        <v>494.14</v>
      </c>
      <c r="H59">
        <v>299.74</v>
      </c>
      <c r="I59">
        <v>299.93</v>
      </c>
      <c r="J59">
        <v>4725.3599999999997</v>
      </c>
      <c r="K59">
        <v>4464.1400000000003</v>
      </c>
    </row>
    <row r="60" spans="1:11">
      <c r="A60" s="6" t="s">
        <v>118</v>
      </c>
      <c r="B60">
        <v>613.85</v>
      </c>
      <c r="C60">
        <v>517.73</v>
      </c>
      <c r="D60">
        <v>292.39999999999998</v>
      </c>
      <c r="E60">
        <v>282.82</v>
      </c>
      <c r="F60">
        <v>349.06</v>
      </c>
      <c r="G60">
        <v>418.11</v>
      </c>
      <c r="H60">
        <v>2819.17</v>
      </c>
      <c r="I60">
        <v>3110.77</v>
      </c>
      <c r="J60">
        <v>636.66</v>
      </c>
      <c r="K60">
        <v>1021.9</v>
      </c>
    </row>
    <row r="61" spans="1:11" s="1" customFormat="1">
      <c r="A61" s="1" t="s">
        <v>119</v>
      </c>
      <c r="B61">
        <v>1936.21</v>
      </c>
      <c r="C61">
        <v>2206.54</v>
      </c>
      <c r="D61">
        <v>2156.59</v>
      </c>
      <c r="E61">
        <v>2222.25</v>
      </c>
      <c r="F61">
        <v>2335.86</v>
      </c>
      <c r="G61">
        <v>2558.7600000000002</v>
      </c>
      <c r="H61">
        <v>5506.68</v>
      </c>
      <c r="I61">
        <v>5723.73</v>
      </c>
      <c r="J61">
        <v>7726.02</v>
      </c>
      <c r="K61">
        <v>8081.53</v>
      </c>
    </row>
    <row r="62" spans="1:11">
      <c r="A62" s="6" t="s">
        <v>120</v>
      </c>
      <c r="B62">
        <v>720.12</v>
      </c>
      <c r="C62">
        <v>668.46</v>
      </c>
      <c r="D62">
        <v>476.79</v>
      </c>
      <c r="E62">
        <v>548.71</v>
      </c>
      <c r="F62">
        <v>612.53</v>
      </c>
      <c r="G62">
        <v>662.18</v>
      </c>
      <c r="H62">
        <v>2738.43</v>
      </c>
      <c r="I62">
        <v>3053.82</v>
      </c>
      <c r="J62">
        <v>4686.71</v>
      </c>
      <c r="K62">
        <v>4526.95</v>
      </c>
    </row>
    <row r="63" spans="1:11">
      <c r="A63" s="6" t="s">
        <v>121</v>
      </c>
      <c r="B63">
        <v>137.57</v>
      </c>
      <c r="C63">
        <v>92.13</v>
      </c>
      <c r="D63">
        <v>54.86</v>
      </c>
      <c r="E63">
        <v>5.48</v>
      </c>
      <c r="F63">
        <v>9.59</v>
      </c>
      <c r="G63">
        <v>87.18</v>
      </c>
      <c r="H63">
        <v>23.32</v>
      </c>
      <c r="I63">
        <v>107.98</v>
      </c>
      <c r="J63">
        <v>104.72</v>
      </c>
      <c r="K63">
        <v>101.72</v>
      </c>
    </row>
    <row r="64" spans="1:11">
      <c r="A64" s="6" t="s">
        <v>122</v>
      </c>
      <c r="B64">
        <v>300.33999999999997</v>
      </c>
      <c r="C64">
        <v>739.72</v>
      </c>
      <c r="D64">
        <v>1066.97</v>
      </c>
      <c r="E64">
        <v>1079.96</v>
      </c>
      <c r="F64">
        <v>1022.88</v>
      </c>
      <c r="G64">
        <v>882.83</v>
      </c>
      <c r="H64">
        <v>1514.78</v>
      </c>
      <c r="I64">
        <v>1487.29</v>
      </c>
      <c r="J64">
        <v>1283.72</v>
      </c>
      <c r="K64">
        <v>1109.8699999999999</v>
      </c>
    </row>
    <row r="65" spans="1:11">
      <c r="A65" s="6" t="s">
        <v>123</v>
      </c>
      <c r="B65">
        <v>778.18</v>
      </c>
      <c r="C65">
        <v>706.23</v>
      </c>
      <c r="D65">
        <v>557.97</v>
      </c>
      <c r="E65">
        <v>588.1</v>
      </c>
      <c r="F65">
        <v>690.86</v>
      </c>
      <c r="G65">
        <v>926.57</v>
      </c>
      <c r="H65">
        <v>1230.1500000000001</v>
      </c>
      <c r="I65">
        <v>1074.6400000000001</v>
      </c>
      <c r="J65">
        <v>1650.87</v>
      </c>
      <c r="K65">
        <v>2342.9899999999998</v>
      </c>
    </row>
    <row r="66" spans="1:11" s="1" customFormat="1">
      <c r="A66" s="1" t="s">
        <v>119</v>
      </c>
      <c r="B66">
        <v>1936.21</v>
      </c>
      <c r="C66">
        <v>2206.54</v>
      </c>
      <c r="D66">
        <v>2156.59</v>
      </c>
      <c r="E66">
        <v>2222.25</v>
      </c>
      <c r="F66">
        <v>2335.86</v>
      </c>
      <c r="G66">
        <v>2558.7600000000002</v>
      </c>
      <c r="H66">
        <v>5506.68</v>
      </c>
      <c r="I66">
        <v>5723.73</v>
      </c>
      <c r="J66">
        <v>7726.02</v>
      </c>
      <c r="K66">
        <v>8081.53</v>
      </c>
    </row>
    <row r="67" spans="1:11" s="6" customFormat="1">
      <c r="A67" s="6" t="s">
        <v>169</v>
      </c>
      <c r="B67">
        <v>17.61</v>
      </c>
      <c r="C67">
        <v>17.690000000000001</v>
      </c>
      <c r="D67">
        <v>12.99</v>
      </c>
      <c r="E67">
        <v>5.92</v>
      </c>
      <c r="F67">
        <v>15.1</v>
      </c>
      <c r="G67">
        <v>16.54</v>
      </c>
      <c r="H67">
        <v>17.12</v>
      </c>
      <c r="I67">
        <v>20.77</v>
      </c>
      <c r="J67">
        <v>18.260000000000002</v>
      </c>
      <c r="K67">
        <v>34.39</v>
      </c>
    </row>
    <row r="68" spans="1:11">
      <c r="A68" s="6" t="s">
        <v>126</v>
      </c>
      <c r="B68">
        <v>356.46</v>
      </c>
      <c r="C68">
        <v>329.85</v>
      </c>
      <c r="D68">
        <v>279.19</v>
      </c>
      <c r="E68">
        <v>305.36</v>
      </c>
      <c r="F68">
        <v>344.77</v>
      </c>
      <c r="G68">
        <v>497.01</v>
      </c>
      <c r="H68">
        <v>607.80999999999995</v>
      </c>
      <c r="I68">
        <v>428.39</v>
      </c>
      <c r="J68">
        <v>867.78</v>
      </c>
      <c r="K68">
        <v>1361.16</v>
      </c>
    </row>
    <row r="69" spans="1:11">
      <c r="A69" s="4" t="s">
        <v>170</v>
      </c>
      <c r="B69">
        <v>61.93</v>
      </c>
      <c r="C69">
        <v>55.5</v>
      </c>
      <c r="D69">
        <v>26.9</v>
      </c>
      <c r="E69">
        <v>34.28</v>
      </c>
      <c r="F69">
        <v>32.81</v>
      </c>
      <c r="G69">
        <v>54.23</v>
      </c>
      <c r="H69">
        <v>61.41</v>
      </c>
      <c r="I69">
        <v>81.47</v>
      </c>
      <c r="J69">
        <v>85.97</v>
      </c>
      <c r="K69">
        <v>86.3</v>
      </c>
    </row>
    <row r="70" spans="1:11">
      <c r="A70" s="4" t="s">
        <v>171</v>
      </c>
      <c r="B70">
        <v>33231500</v>
      </c>
      <c r="C70">
        <v>33231544</v>
      </c>
      <c r="D70">
        <v>33231673</v>
      </c>
      <c r="E70">
        <v>332316730</v>
      </c>
      <c r="F70">
        <v>332316730</v>
      </c>
      <c r="G70">
        <v>332316730</v>
      </c>
      <c r="H70">
        <v>355487461</v>
      </c>
      <c r="I70">
        <v>355487461</v>
      </c>
      <c r="J70">
        <v>355487461</v>
      </c>
      <c r="K70">
        <v>355487461</v>
      </c>
    </row>
    <row r="71" spans="1:11">
      <c r="A71" s="4" t="s">
        <v>172</v>
      </c>
    </row>
    <row r="72" spans="1:11">
      <c r="A72" s="4" t="s">
        <v>173</v>
      </c>
      <c r="B72">
        <v>10</v>
      </c>
      <c r="C72">
        <v>10</v>
      </c>
      <c r="D72">
        <v>10</v>
      </c>
      <c r="E72">
        <v>1</v>
      </c>
      <c r="F72">
        <v>1</v>
      </c>
      <c r="G72">
        <v>1</v>
      </c>
      <c r="H72">
        <v>1</v>
      </c>
      <c r="I72">
        <v>1</v>
      </c>
      <c r="J72">
        <v>1</v>
      </c>
      <c r="K72">
        <v>1</v>
      </c>
    </row>
    <row r="74" spans="1:11">
      <c r="A74" s="6"/>
    </row>
    <row r="75" spans="1:11">
      <c r="A75" s="6"/>
    </row>
    <row r="76" spans="1:11">
      <c r="A76" s="6"/>
    </row>
    <row r="77" spans="1:11">
      <c r="A77" s="6"/>
    </row>
    <row r="78" spans="1:11">
      <c r="A78" s="6"/>
    </row>
    <row r="79" spans="1:11">
      <c r="A79" s="6"/>
    </row>
    <row r="80" spans="1:11">
      <c r="A80" s="1" t="s">
        <v>174</v>
      </c>
    </row>
    <row r="81" spans="1:11" s="18" customFormat="1">
      <c r="A81" s="17" t="s">
        <v>158</v>
      </c>
      <c r="B81" s="12">
        <v>41729</v>
      </c>
      <c r="C81" s="12">
        <v>42094</v>
      </c>
      <c r="D81" s="12">
        <v>42460</v>
      </c>
      <c r="E81" s="12">
        <v>42825</v>
      </c>
      <c r="F81" s="12">
        <v>43190</v>
      </c>
      <c r="G81" s="12">
        <v>43555</v>
      </c>
      <c r="H81" s="12">
        <v>43921</v>
      </c>
      <c r="I81" s="12">
        <v>44286</v>
      </c>
      <c r="J81" s="12">
        <v>44651</v>
      </c>
      <c r="K81" s="12">
        <v>45016</v>
      </c>
    </row>
    <row r="82" spans="1:11" s="1" customFormat="1">
      <c r="A82" s="6" t="s">
        <v>132</v>
      </c>
      <c r="B82">
        <v>-45.63</v>
      </c>
      <c r="C82">
        <v>-10.1</v>
      </c>
      <c r="D82">
        <v>109.42</v>
      </c>
      <c r="E82">
        <v>102.44</v>
      </c>
      <c r="F82">
        <v>76.86</v>
      </c>
      <c r="G82">
        <v>20.98</v>
      </c>
      <c r="H82">
        <v>361.16</v>
      </c>
      <c r="I82">
        <v>285.02999999999997</v>
      </c>
      <c r="J82">
        <v>58.08</v>
      </c>
      <c r="K82">
        <v>594.88</v>
      </c>
    </row>
    <row r="83" spans="1:11" s="6" customFormat="1">
      <c r="A83" s="6" t="s">
        <v>133</v>
      </c>
      <c r="B83">
        <v>-48.47</v>
      </c>
      <c r="C83">
        <v>-306.2</v>
      </c>
      <c r="D83">
        <v>-98.4</v>
      </c>
      <c r="E83">
        <v>-43.7</v>
      </c>
      <c r="F83">
        <v>-4.0199999999999996</v>
      </c>
      <c r="G83">
        <v>-37.03</v>
      </c>
      <c r="H83">
        <v>-808.56</v>
      </c>
      <c r="I83">
        <v>17.71</v>
      </c>
      <c r="J83">
        <v>56.03</v>
      </c>
      <c r="K83">
        <v>-102.63</v>
      </c>
    </row>
    <row r="84" spans="1:11" s="6" customFormat="1">
      <c r="A84" s="6" t="s">
        <v>134</v>
      </c>
      <c r="B84">
        <v>-50.48</v>
      </c>
      <c r="C84">
        <v>309.87</v>
      </c>
      <c r="D84">
        <v>-13.33</v>
      </c>
      <c r="E84">
        <v>-51.36</v>
      </c>
      <c r="F84">
        <v>-74.31</v>
      </c>
      <c r="G84">
        <v>37.47</v>
      </c>
      <c r="H84">
        <v>451.94</v>
      </c>
      <c r="I84">
        <v>-283.11</v>
      </c>
      <c r="J84">
        <v>-107.98</v>
      </c>
      <c r="K84">
        <v>-491.41</v>
      </c>
    </row>
    <row r="85" spans="1:11" s="1" customFormat="1">
      <c r="A85" s="6" t="s">
        <v>135</v>
      </c>
      <c r="B85">
        <v>-144.58000000000001</v>
      </c>
      <c r="C85">
        <v>-6.43</v>
      </c>
      <c r="D85">
        <v>-2.31</v>
      </c>
      <c r="E85">
        <v>7.38</v>
      </c>
      <c r="F85">
        <v>-1.47</v>
      </c>
      <c r="G85">
        <v>21.42</v>
      </c>
      <c r="H85">
        <v>4.54</v>
      </c>
      <c r="I85">
        <v>19.63</v>
      </c>
      <c r="J85">
        <v>6.13</v>
      </c>
      <c r="K85">
        <v>0.84</v>
      </c>
    </row>
    <row r="86" spans="1:11">
      <c r="A86" s="6"/>
    </row>
    <row r="87" spans="1:11">
      <c r="A87" s="6"/>
    </row>
    <row r="88" spans="1:11">
      <c r="A88" s="6"/>
    </row>
    <row r="89" spans="1:11">
      <c r="A89" s="6"/>
    </row>
    <row r="90" spans="1:11" s="1" customFormat="1">
      <c r="A90" s="1" t="s">
        <v>175</v>
      </c>
      <c r="B90">
        <v>102.83</v>
      </c>
      <c r="C90">
        <v>146.97999999999999</v>
      </c>
      <c r="D90">
        <v>159.18</v>
      </c>
      <c r="E90">
        <v>266.7</v>
      </c>
      <c r="F90">
        <v>345.05</v>
      </c>
      <c r="G90">
        <v>361.9</v>
      </c>
      <c r="H90">
        <v>484.35</v>
      </c>
      <c r="I90">
        <v>751.05</v>
      </c>
      <c r="J90">
        <v>1275.5</v>
      </c>
      <c r="K90">
        <v>1374.95</v>
      </c>
    </row>
    <row r="92" spans="1:11" s="1" customFormat="1">
      <c r="A92" s="1" t="s">
        <v>176</v>
      </c>
    </row>
    <row r="93" spans="1:11">
      <c r="A93" s="4" t="s">
        <v>177</v>
      </c>
      <c r="B93" s="24">
        <v>33.229999999999997</v>
      </c>
      <c r="C93" s="24">
        <v>33.229999999999997</v>
      </c>
      <c r="D93" s="24">
        <v>33.229999999999997</v>
      </c>
      <c r="E93" s="24">
        <v>33.229999999999997</v>
      </c>
      <c r="F93" s="24">
        <v>33.229999999999997</v>
      </c>
      <c r="G93" s="24">
        <v>33.229999999999997</v>
      </c>
      <c r="H93" s="24">
        <v>35.549999999999997</v>
      </c>
      <c r="I93" s="24">
        <v>35.549999999999997</v>
      </c>
      <c r="J93" s="24">
        <v>35.549999999999997</v>
      </c>
      <c r="K93" s="24">
        <v>35.549999999999997</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Pratyush</dc:creator>
  <cp:keywords/>
  <dc:description/>
  <cp:lastModifiedBy/>
  <cp:revision/>
  <dcterms:created xsi:type="dcterms:W3CDTF">2012-08-17T09:55:37Z</dcterms:created>
  <dcterms:modified xsi:type="dcterms:W3CDTF">2024-02-14T03:53:53Z</dcterms:modified>
  <cp:category/>
  <cp:contentStatus/>
</cp:coreProperties>
</file>