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g67266\Downloads\"/>
    </mc:Choice>
  </mc:AlternateContent>
  <workbookProtection workbookAlgorithmName="SHA-512" workbookHashValue="CIZaskN7l59t+BaFPzHYdt3d6C72uGXax8R3AC4EyOJ1SOJmD7V3KokDWcDO790fq4ZBjgmsketndthf9/gIlQ==" workbookSaltValue="bUiwcsdIqSu3ykVq+epfhQ==" workbookSpinCount="100000" lockStructure="1"/>
  <bookViews>
    <workbookView xWindow="0" yWindow="0" windowWidth="24000" windowHeight="10290" tabRatio="916" activeTab="1"/>
  </bookViews>
  <sheets>
    <sheet name="ValuationOfSensex -&gt;" sheetId="4" r:id="rId1"/>
    <sheet name="Valuation" sheetId="3" r:id="rId2"/>
    <sheet name="Data -&gt;" sheetId="2" r:id="rId3"/>
    <sheet name="SensexHistorical" sheetId="5" r:id="rId4"/>
    <sheet name="SensexEPS" sheetId="1" r:id="rId5"/>
    <sheet name="ExpDiv&amp;BB" sheetId="10" r:id="rId6"/>
    <sheet name="IndiasRFs" sheetId="8" r:id="rId7"/>
    <sheet name="ERP" sheetId="9" r:id="rId8"/>
    <sheet name="2024 BB" sheetId="7" r:id="rId9"/>
  </sheets>
  <definedNames>
    <definedName name="_xlnm._FilterDatabase" localSheetId="4" hidden="1">SensexEPS!$P$2:$V$28</definedName>
    <definedName name="_xlnm.Print_Area" localSheetId="3">SensexHistorical!$A$1:$O$320</definedName>
    <definedName name="_xlnm.Print_Area" localSheetId="1">Valuation!$A$1:$F$23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4" i="3" s="1"/>
  <c r="B15" i="3" s="1"/>
  <c r="B16" i="3" s="1"/>
  <c r="B17" i="3" s="1"/>
  <c r="B18" i="3" s="1"/>
  <c r="B19" i="3" s="1"/>
  <c r="B20" i="3" s="1"/>
  <c r="B21" i="3" s="1"/>
  <c r="B22" i="3" s="1"/>
  <c r="D9" i="3"/>
  <c r="D8" i="3"/>
  <c r="D7" i="3"/>
  <c r="D6" i="3"/>
  <c r="D5" i="3"/>
  <c r="C4" i="3"/>
  <c r="D4" i="3" s="1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E28" i="1"/>
  <c r="E27" i="1"/>
  <c r="E26" i="1"/>
  <c r="E25" i="1"/>
  <c r="F28" i="1" s="1"/>
  <c r="E24" i="1"/>
  <c r="E23" i="1"/>
  <c r="E22" i="1"/>
  <c r="G27" i="1" s="1"/>
  <c r="E21" i="1"/>
  <c r="H28" i="1" s="1"/>
  <c r="E20" i="1"/>
  <c r="E19" i="1"/>
  <c r="E18" i="1"/>
  <c r="I28" i="1" s="1"/>
  <c r="E17" i="1"/>
  <c r="H24" i="1" s="1"/>
  <c r="E16" i="1"/>
  <c r="E15" i="1"/>
  <c r="E14" i="1"/>
  <c r="I24" i="1" s="1"/>
  <c r="E13" i="1"/>
  <c r="H20" i="1" s="1"/>
  <c r="E12" i="1"/>
  <c r="E11" i="1"/>
  <c r="E10" i="1"/>
  <c r="I20" i="1" s="1"/>
  <c r="E9" i="1"/>
  <c r="H16" i="1" s="1"/>
  <c r="E8" i="1"/>
  <c r="E7" i="1"/>
  <c r="E6" i="1"/>
  <c r="I16" i="1" s="1"/>
  <c r="E5" i="1"/>
  <c r="H12" i="1" s="1"/>
  <c r="E4" i="1"/>
  <c r="E3" i="1"/>
  <c r="B4" i="1"/>
  <c r="J3" i="5"/>
  <c r="J3" i="8"/>
  <c r="I4" i="5"/>
  <c r="J4" i="5" s="1"/>
  <c r="K4" i="5" s="1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I4" i="8"/>
  <c r="J4" i="8" s="1"/>
  <c r="G3" i="9"/>
  <c r="G5" i="9"/>
  <c r="G7" i="9"/>
  <c r="G9" i="9"/>
  <c r="G11" i="9"/>
  <c r="G95" i="7"/>
  <c r="G94" i="7"/>
  <c r="G91" i="7"/>
  <c r="G90" i="7"/>
  <c r="G87" i="7"/>
  <c r="G86" i="7"/>
  <c r="G83" i="7"/>
  <c r="G82" i="7"/>
  <c r="G79" i="7"/>
  <c r="G78" i="7"/>
  <c r="G75" i="7"/>
  <c r="G74" i="7"/>
  <c r="G71" i="7"/>
  <c r="G70" i="7"/>
  <c r="G67" i="7"/>
  <c r="G66" i="7"/>
  <c r="G63" i="7"/>
  <c r="G62" i="7"/>
  <c r="G59" i="7"/>
  <c r="G58" i="7"/>
  <c r="G55" i="7"/>
  <c r="G54" i="7"/>
  <c r="G51" i="7"/>
  <c r="G50" i="7"/>
  <c r="G47" i="7"/>
  <c r="G46" i="7"/>
  <c r="G43" i="7"/>
  <c r="G42" i="7"/>
  <c r="G39" i="7"/>
  <c r="G38" i="7"/>
  <c r="G35" i="7"/>
  <c r="G34" i="7"/>
  <c r="G31" i="7"/>
  <c r="G30" i="7"/>
  <c r="G27" i="7"/>
  <c r="G26" i="7"/>
  <c r="G23" i="7"/>
  <c r="G22" i="7"/>
  <c r="G19" i="7"/>
  <c r="G18" i="7"/>
  <c r="G15" i="7"/>
  <c r="G14" i="7"/>
  <c r="G11" i="7"/>
  <c r="G10" i="7"/>
  <c r="G7" i="7"/>
  <c r="G6" i="7"/>
  <c r="G3" i="7"/>
  <c r="F96" i="7"/>
  <c r="G96" i="7" s="1"/>
  <c r="F95" i="7"/>
  <c r="F94" i="7"/>
  <c r="F93" i="7"/>
  <c r="G93" i="7" s="1"/>
  <c r="F92" i="7"/>
  <c r="G92" i="7" s="1"/>
  <c r="F91" i="7"/>
  <c r="F90" i="7"/>
  <c r="F89" i="7"/>
  <c r="G89" i="7" s="1"/>
  <c r="F88" i="7"/>
  <c r="G88" i="7" s="1"/>
  <c r="F87" i="7"/>
  <c r="F86" i="7"/>
  <c r="F85" i="7"/>
  <c r="G85" i="7" s="1"/>
  <c r="F84" i="7"/>
  <c r="G84" i="7" s="1"/>
  <c r="F83" i="7"/>
  <c r="F82" i="7"/>
  <c r="F81" i="7"/>
  <c r="G81" i="7" s="1"/>
  <c r="F80" i="7"/>
  <c r="G80" i="7" s="1"/>
  <c r="F79" i="7"/>
  <c r="F78" i="7"/>
  <c r="F77" i="7"/>
  <c r="G77" i="7" s="1"/>
  <c r="F76" i="7"/>
  <c r="G76" i="7" s="1"/>
  <c r="F75" i="7"/>
  <c r="F74" i="7"/>
  <c r="F73" i="7"/>
  <c r="G73" i="7" s="1"/>
  <c r="F72" i="7"/>
  <c r="G72" i="7" s="1"/>
  <c r="F71" i="7"/>
  <c r="F70" i="7"/>
  <c r="F69" i="7"/>
  <c r="G69" i="7" s="1"/>
  <c r="F68" i="7"/>
  <c r="G68" i="7" s="1"/>
  <c r="F67" i="7"/>
  <c r="F66" i="7"/>
  <c r="F65" i="7"/>
  <c r="G65" i="7" s="1"/>
  <c r="F64" i="7"/>
  <c r="G64" i="7" s="1"/>
  <c r="F63" i="7"/>
  <c r="F62" i="7"/>
  <c r="F61" i="7"/>
  <c r="G61" i="7" s="1"/>
  <c r="F60" i="7"/>
  <c r="G60" i="7" s="1"/>
  <c r="F59" i="7"/>
  <c r="F58" i="7"/>
  <c r="F57" i="7"/>
  <c r="G57" i="7" s="1"/>
  <c r="F56" i="7"/>
  <c r="G56" i="7" s="1"/>
  <c r="F55" i="7"/>
  <c r="F54" i="7"/>
  <c r="F53" i="7"/>
  <c r="G53" i="7" s="1"/>
  <c r="F52" i="7"/>
  <c r="G52" i="7" s="1"/>
  <c r="F51" i="7"/>
  <c r="F50" i="7"/>
  <c r="F49" i="7"/>
  <c r="G49" i="7" s="1"/>
  <c r="F48" i="7"/>
  <c r="G48" i="7" s="1"/>
  <c r="F47" i="7"/>
  <c r="F46" i="7"/>
  <c r="F45" i="7"/>
  <c r="G45" i="7" s="1"/>
  <c r="F44" i="7"/>
  <c r="G44" i="7" s="1"/>
  <c r="F43" i="7"/>
  <c r="F42" i="7"/>
  <c r="F41" i="7"/>
  <c r="G41" i="7" s="1"/>
  <c r="F40" i="7"/>
  <c r="G40" i="7" s="1"/>
  <c r="F39" i="7"/>
  <c r="F38" i="7"/>
  <c r="F37" i="7"/>
  <c r="G37" i="7" s="1"/>
  <c r="F36" i="7"/>
  <c r="G36" i="7" s="1"/>
  <c r="F35" i="7"/>
  <c r="F34" i="7"/>
  <c r="F33" i="7"/>
  <c r="G33" i="7" s="1"/>
  <c r="F32" i="7"/>
  <c r="G32" i="7" s="1"/>
  <c r="F31" i="7"/>
  <c r="F30" i="7"/>
  <c r="F29" i="7"/>
  <c r="G29" i="7" s="1"/>
  <c r="F28" i="7"/>
  <c r="G28" i="7" s="1"/>
  <c r="F27" i="7"/>
  <c r="F26" i="7"/>
  <c r="F25" i="7"/>
  <c r="G25" i="7" s="1"/>
  <c r="F24" i="7"/>
  <c r="G24" i="7" s="1"/>
  <c r="F23" i="7"/>
  <c r="F22" i="7"/>
  <c r="F21" i="7"/>
  <c r="G21" i="7" s="1"/>
  <c r="F20" i="7"/>
  <c r="G20" i="7" s="1"/>
  <c r="F19" i="7"/>
  <c r="F18" i="7"/>
  <c r="F17" i="7"/>
  <c r="G17" i="7" s="1"/>
  <c r="F16" i="7"/>
  <c r="G16" i="7" s="1"/>
  <c r="F15" i="7"/>
  <c r="F14" i="7"/>
  <c r="F13" i="7"/>
  <c r="G13" i="7" s="1"/>
  <c r="F12" i="7"/>
  <c r="G12" i="7" s="1"/>
  <c r="F11" i="7"/>
  <c r="F10" i="7"/>
  <c r="F9" i="7"/>
  <c r="G9" i="7" s="1"/>
  <c r="F8" i="7"/>
  <c r="G8" i="7" s="1"/>
  <c r="F7" i="7"/>
  <c r="F6" i="7"/>
  <c r="F5" i="7"/>
  <c r="G5" i="7" s="1"/>
  <c r="F4" i="7"/>
  <c r="G4" i="7" s="1"/>
  <c r="F3" i="7"/>
  <c r="C19" i="3" l="1"/>
  <c r="C15" i="3"/>
  <c r="C14" i="3"/>
  <c r="C18" i="3"/>
  <c r="C21" i="3"/>
  <c r="C22" i="3" s="1"/>
  <c r="C12" i="3"/>
  <c r="C16" i="3"/>
  <c r="C20" i="3"/>
  <c r="C13" i="3"/>
  <c r="C17" i="3"/>
  <c r="D10" i="3"/>
  <c r="J4" i="7"/>
  <c r="F3" i="10" s="1"/>
  <c r="G3" i="10" s="1"/>
  <c r="H3" i="10" s="1"/>
  <c r="F27" i="10"/>
  <c r="G27" i="10" s="1"/>
  <c r="H27" i="10" s="1"/>
  <c r="F7" i="10"/>
  <c r="G7" i="10" s="1"/>
  <c r="H7" i="10" s="1"/>
  <c r="F16" i="10"/>
  <c r="G16" i="10" s="1"/>
  <c r="H16" i="10" s="1"/>
  <c r="J3" i="7"/>
  <c r="I5" i="8"/>
  <c r="I5" i="5"/>
  <c r="I6" i="5" s="1"/>
  <c r="I7" i="5"/>
  <c r="J6" i="5"/>
  <c r="K6" i="5" s="1"/>
  <c r="J5" i="5"/>
  <c r="K5" i="5" s="1"/>
  <c r="I13" i="1"/>
  <c r="H11" i="1"/>
  <c r="H15" i="1"/>
  <c r="G12" i="1"/>
  <c r="H23" i="1"/>
  <c r="H27" i="1"/>
  <c r="G24" i="1"/>
  <c r="G28" i="1"/>
  <c r="F13" i="1"/>
  <c r="H13" i="1"/>
  <c r="H10" i="1"/>
  <c r="H14" i="1"/>
  <c r="H18" i="1"/>
  <c r="H22" i="1"/>
  <c r="H26" i="1"/>
  <c r="F26" i="1"/>
  <c r="F17" i="1"/>
  <c r="H17" i="1"/>
  <c r="I17" i="1"/>
  <c r="F21" i="1"/>
  <c r="H21" i="1"/>
  <c r="I21" i="1"/>
  <c r="F9" i="1"/>
  <c r="F25" i="1"/>
  <c r="H25" i="1"/>
  <c r="I25" i="1"/>
  <c r="G16" i="1"/>
  <c r="F6" i="1"/>
  <c r="F10" i="1"/>
  <c r="F14" i="1"/>
  <c r="F18" i="1"/>
  <c r="F22" i="1"/>
  <c r="G9" i="1"/>
  <c r="G13" i="1"/>
  <c r="G17" i="1"/>
  <c r="G21" i="1"/>
  <c r="G25" i="1"/>
  <c r="I14" i="1"/>
  <c r="I18" i="1"/>
  <c r="I22" i="1"/>
  <c r="I26" i="1"/>
  <c r="G8" i="1"/>
  <c r="G20" i="1"/>
  <c r="F7" i="1"/>
  <c r="F11" i="1"/>
  <c r="F15" i="1"/>
  <c r="F19" i="1"/>
  <c r="F23" i="1"/>
  <c r="F27" i="1"/>
  <c r="G10" i="1"/>
  <c r="G14" i="1"/>
  <c r="G18" i="1"/>
  <c r="G22" i="1"/>
  <c r="G26" i="1"/>
  <c r="H19" i="1"/>
  <c r="I15" i="1"/>
  <c r="I19" i="1"/>
  <c r="I23" i="1"/>
  <c r="I27" i="1"/>
  <c r="F8" i="1"/>
  <c r="F12" i="1"/>
  <c r="F16" i="1"/>
  <c r="F20" i="1"/>
  <c r="F24" i="1"/>
  <c r="G11" i="1"/>
  <c r="G15" i="1"/>
  <c r="G19" i="1"/>
  <c r="G23" i="1"/>
  <c r="B5" i="1"/>
  <c r="D21" i="3" l="1"/>
  <c r="D17" i="3"/>
  <c r="E17" i="3" s="1"/>
  <c r="D13" i="3"/>
  <c r="E13" i="3" s="1"/>
  <c r="D18" i="3"/>
  <c r="E18" i="3" s="1"/>
  <c r="D14" i="3"/>
  <c r="E14" i="3" s="1"/>
  <c r="D20" i="3"/>
  <c r="E20" i="3" s="1"/>
  <c r="D16" i="3"/>
  <c r="E16" i="3" s="1"/>
  <c r="D19" i="3"/>
  <c r="E19" i="3" s="1"/>
  <c r="D15" i="3"/>
  <c r="E15" i="3" s="1"/>
  <c r="D12" i="3"/>
  <c r="E12" i="3" s="1"/>
  <c r="F8" i="10"/>
  <c r="G8" i="10" s="1"/>
  <c r="H8" i="10" s="1"/>
  <c r="F24" i="10"/>
  <c r="G24" i="10" s="1"/>
  <c r="H24" i="10" s="1"/>
  <c r="F19" i="10"/>
  <c r="G19" i="10" s="1"/>
  <c r="H19" i="10" s="1"/>
  <c r="F28" i="10"/>
  <c r="G28" i="10" s="1"/>
  <c r="H28" i="10" s="1"/>
  <c r="F23" i="10"/>
  <c r="G23" i="10" s="1"/>
  <c r="H23" i="10" s="1"/>
  <c r="F12" i="10"/>
  <c r="G12" i="10" s="1"/>
  <c r="H12" i="10" s="1"/>
  <c r="F11" i="10"/>
  <c r="G11" i="10" s="1"/>
  <c r="H11" i="10" s="1"/>
  <c r="F20" i="10"/>
  <c r="G20" i="10" s="1"/>
  <c r="H20" i="10" s="1"/>
  <c r="F15" i="10"/>
  <c r="G15" i="10" s="1"/>
  <c r="H15" i="10" s="1"/>
  <c r="F4" i="10"/>
  <c r="G4" i="10" s="1"/>
  <c r="H4" i="10" s="1"/>
  <c r="F22" i="10"/>
  <c r="G22" i="10" s="1"/>
  <c r="H22" i="10" s="1"/>
  <c r="F14" i="10"/>
  <c r="G14" i="10" s="1"/>
  <c r="H14" i="10" s="1"/>
  <c r="F6" i="10"/>
  <c r="G6" i="10" s="1"/>
  <c r="H6" i="10" s="1"/>
  <c r="F26" i="10"/>
  <c r="G26" i="10" s="1"/>
  <c r="H26" i="10" s="1"/>
  <c r="F10" i="10"/>
  <c r="G10" i="10" s="1"/>
  <c r="H10" i="10" s="1"/>
  <c r="F9" i="10"/>
  <c r="G9" i="10" s="1"/>
  <c r="H9" i="10" s="1"/>
  <c r="F21" i="10"/>
  <c r="G21" i="10" s="1"/>
  <c r="H21" i="10" s="1"/>
  <c r="F13" i="10"/>
  <c r="G13" i="10" s="1"/>
  <c r="H13" i="10" s="1"/>
  <c r="F5" i="10"/>
  <c r="G5" i="10" s="1"/>
  <c r="H5" i="10" s="1"/>
  <c r="F18" i="10"/>
  <c r="G18" i="10" s="1"/>
  <c r="H18" i="10" s="1"/>
  <c r="F25" i="10"/>
  <c r="G25" i="10" s="1"/>
  <c r="H25" i="10" s="1"/>
  <c r="F17" i="10"/>
  <c r="G17" i="10" s="1"/>
  <c r="H17" i="10" s="1"/>
  <c r="I6" i="8"/>
  <c r="J5" i="8"/>
  <c r="M7" i="1"/>
  <c r="M5" i="1"/>
  <c r="M3" i="1"/>
  <c r="M9" i="1"/>
  <c r="I8" i="5"/>
  <c r="J7" i="5"/>
  <c r="K7" i="5" s="1"/>
  <c r="B6" i="1"/>
  <c r="D22" i="3" l="1"/>
  <c r="E22" i="3" s="1"/>
  <c r="E21" i="3"/>
  <c r="E2" i="3" s="1"/>
  <c r="L3" i="10"/>
  <c r="L9" i="10"/>
  <c r="L13" i="10"/>
  <c r="L5" i="10"/>
  <c r="L7" i="10"/>
  <c r="L11" i="10"/>
  <c r="I7" i="8"/>
  <c r="J6" i="8"/>
  <c r="I9" i="5"/>
  <c r="J8" i="5"/>
  <c r="K8" i="5" s="1"/>
  <c r="B7" i="1"/>
  <c r="I8" i="8" l="1"/>
  <c r="J7" i="8"/>
  <c r="I10" i="5"/>
  <c r="J9" i="5"/>
  <c r="K9" i="5" s="1"/>
  <c r="B8" i="1"/>
  <c r="E3" i="3" l="1"/>
  <c r="E5" i="3" s="1"/>
  <c r="I9" i="8"/>
  <c r="J8" i="8"/>
  <c r="I11" i="5"/>
  <c r="J10" i="5"/>
  <c r="B9" i="1"/>
  <c r="I10" i="8" l="1"/>
  <c r="J9" i="8"/>
  <c r="K10" i="5"/>
  <c r="I12" i="5"/>
  <c r="J11" i="5"/>
  <c r="K11" i="5" s="1"/>
  <c r="B10" i="1"/>
  <c r="I11" i="8" l="1"/>
  <c r="J10" i="8"/>
  <c r="I13" i="5"/>
  <c r="J12" i="5"/>
  <c r="K12" i="5" s="1"/>
  <c r="B11" i="1"/>
  <c r="I12" i="8" l="1"/>
  <c r="J11" i="8"/>
  <c r="I14" i="5"/>
  <c r="J13" i="5"/>
  <c r="K13" i="5" s="1"/>
  <c r="B12" i="1"/>
  <c r="I13" i="8" l="1"/>
  <c r="J12" i="8"/>
  <c r="I15" i="5"/>
  <c r="J14" i="5"/>
  <c r="K14" i="5" s="1"/>
  <c r="B13" i="1"/>
  <c r="I14" i="8" l="1"/>
  <c r="J13" i="8"/>
  <c r="I16" i="5"/>
  <c r="J15" i="5"/>
  <c r="B14" i="1"/>
  <c r="I15" i="8" l="1"/>
  <c r="J14" i="8"/>
  <c r="K15" i="5"/>
  <c r="I17" i="5"/>
  <c r="J16" i="5"/>
  <c r="K16" i="5" s="1"/>
  <c r="B15" i="1"/>
  <c r="I16" i="8" l="1"/>
  <c r="J15" i="8"/>
  <c r="I18" i="5"/>
  <c r="J17" i="5"/>
  <c r="K17" i="5" s="1"/>
  <c r="B16" i="1"/>
  <c r="I17" i="8" l="1"/>
  <c r="J16" i="8"/>
  <c r="I19" i="5"/>
  <c r="J18" i="5"/>
  <c r="K18" i="5" s="1"/>
  <c r="B17" i="1"/>
  <c r="I18" i="8" l="1"/>
  <c r="J17" i="8"/>
  <c r="I20" i="5"/>
  <c r="J19" i="5"/>
  <c r="K19" i="5" s="1"/>
  <c r="B18" i="1"/>
  <c r="I19" i="8" l="1"/>
  <c r="J18" i="8"/>
  <c r="I21" i="5"/>
  <c r="J20" i="5"/>
  <c r="K20" i="5" s="1"/>
  <c r="B19" i="1"/>
  <c r="I20" i="8" l="1"/>
  <c r="J19" i="8"/>
  <c r="I22" i="5"/>
  <c r="J21" i="5"/>
  <c r="K21" i="5" s="1"/>
  <c r="B20" i="1"/>
  <c r="I21" i="8" l="1"/>
  <c r="J20" i="8"/>
  <c r="I23" i="5"/>
  <c r="J22" i="5"/>
  <c r="K22" i="5" s="1"/>
  <c r="B21" i="1"/>
  <c r="I22" i="8" l="1"/>
  <c r="J21" i="8"/>
  <c r="I24" i="5"/>
  <c r="J23" i="5"/>
  <c r="B22" i="1"/>
  <c r="I23" i="8" l="1"/>
  <c r="J22" i="8"/>
  <c r="K23" i="5"/>
  <c r="I25" i="5"/>
  <c r="J24" i="5"/>
  <c r="K24" i="5" s="1"/>
  <c r="B23" i="1"/>
  <c r="I24" i="8" l="1"/>
  <c r="J23" i="8"/>
  <c r="I26" i="5"/>
  <c r="J25" i="5"/>
  <c r="B24" i="1"/>
  <c r="I25" i="8" l="1"/>
  <c r="J24" i="8"/>
  <c r="K25" i="5"/>
  <c r="I27" i="5"/>
  <c r="J26" i="5"/>
  <c r="K26" i="5" s="1"/>
  <c r="B25" i="1"/>
  <c r="I26" i="8" l="1"/>
  <c r="J25" i="8"/>
  <c r="I28" i="5"/>
  <c r="J27" i="5"/>
  <c r="K27" i="5" s="1"/>
  <c r="B26" i="1"/>
  <c r="J26" i="8" l="1"/>
  <c r="I27" i="8"/>
  <c r="I29" i="5"/>
  <c r="J29" i="5" s="1"/>
  <c r="J28" i="5"/>
  <c r="K28" i="5" s="1"/>
  <c r="B27" i="1"/>
  <c r="I28" i="8" l="1"/>
  <c r="J27" i="8"/>
  <c r="K29" i="5"/>
  <c r="O3" i="5"/>
  <c r="O5" i="5"/>
  <c r="O7" i="5"/>
  <c r="O9" i="5"/>
  <c r="B28" i="1"/>
  <c r="I29" i="8" l="1"/>
  <c r="J29" i="8" s="1"/>
  <c r="J28" i="8"/>
  <c r="N11" i="8" l="1"/>
  <c r="N3" i="8"/>
  <c r="N5" i="8"/>
  <c r="N7" i="8"/>
  <c r="N9" i="8"/>
</calcChain>
</file>

<file path=xl/sharedStrings.xml><?xml version="1.0" encoding="utf-8"?>
<sst xmlns="http://schemas.openxmlformats.org/spreadsheetml/2006/main" count="285" uniqueCount="186">
  <si>
    <t>Year</t>
  </si>
  <si>
    <t>High</t>
  </si>
  <si>
    <t>Low</t>
  </si>
  <si>
    <t>Close</t>
  </si>
  <si>
    <t>PE Ratios</t>
  </si>
  <si>
    <t>PB Ratios</t>
  </si>
  <si>
    <t>Dividend Yield</t>
  </si>
  <si>
    <t>Month</t>
  </si>
  <si>
    <t>Open</t>
  </si>
  <si>
    <t>Source: BSE Wesites</t>
  </si>
  <si>
    <t>Industry name</t>
  </si>
  <si>
    <t>Number of firms</t>
  </si>
  <si>
    <t xml:space="preserve">  Dividends </t>
  </si>
  <si>
    <t>Dividends + Buybacks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</si>
  <si>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</si>
  <si>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</si>
  <si>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</si>
  <si>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</si>
  <si>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</si>
  <si>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</si>
  <si>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</si>
  <si>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</si>
  <si>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</si>
  <si>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</si>
  <si>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</si>
  <si>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</si>
  <si>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</si>
  <si>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</si>
  <si>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</si>
  <si>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</si>
  <si>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</si>
  <si>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</si>
  <si>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</si>
  <si>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</si>
  <si>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</si>
  <si>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</si>
  <si>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</si>
  <si>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</si>
  <si>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</si>
  <si>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</si>
  <si>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</si>
  <si>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</si>
  <si>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</si>
  <si>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</si>
  <si>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</si>
  <si>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</si>
  <si>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</si>
  <si>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</si>
  <si>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</si>
  <si>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</si>
  <si>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</si>
  <si>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</si>
  <si>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</si>
  <si>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</si>
  <si>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</si>
  <si>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</si>
  <si>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</si>
  <si>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</si>
  <si>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</si>
  <si>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</si>
  <si>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</si>
  <si>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</si>
  <si>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</si>
  <si>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</si>
  <si>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</si>
  <si>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</si>
  <si>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</si>
  <si>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</si>
  <si>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</si>
  <si>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</si>
  <si>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</si>
  <si>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</si>
  <si>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</si>
  <si>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</si>
  <si>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</si>
  <si>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</si>
  <si>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</si>
  <si>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</si>
  <si>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</si>
  <si>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</si>
  <si>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</si>
  <si>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</si>
  <si>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</si>
  <si>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</si>
  <si>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</si>
  <si>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</si>
  <si>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</si>
  <si>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</si>
  <si>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</si>
  <si>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</si>
  <si>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</si>
  <si>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</si>
  <si>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</si>
  <si>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</si>
  <si>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</si>
  <si>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</si>
  <si>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</si>
  <si>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</si>
  <si>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</si>
  <si>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</si>
  <si>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</si>
  <si>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</si>
  <si>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</si>
  <si>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</si>
  <si>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</si>
  <si>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</si>
  <si>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</si>
  <si>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</si>
  <si>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Buybacks</t>
  </si>
  <si>
    <t>Source: Damodaran Websites</t>
  </si>
  <si>
    <t>Date</t>
  </si>
  <si>
    <t>Price</t>
  </si>
  <si>
    <t>Change %</t>
  </si>
  <si>
    <t>Data Source: Investing.com</t>
  </si>
  <si>
    <t>Buybacks%Dividend</t>
  </si>
  <si>
    <t>Mean</t>
  </si>
  <si>
    <t>Trimmed mean 10%</t>
  </si>
  <si>
    <t>Beginning Year</t>
  </si>
  <si>
    <t>Implied ERP in India</t>
  </si>
  <si>
    <t>20 Years</t>
  </si>
  <si>
    <t>15 Years</t>
  </si>
  <si>
    <t>7 Years</t>
  </si>
  <si>
    <t>5 Years</t>
  </si>
  <si>
    <t>Latest</t>
  </si>
  <si>
    <t xml:space="preserve">Average ERP- </t>
  </si>
  <si>
    <t>Data Source: Market Premia</t>
  </si>
  <si>
    <t>10Y Bond Average Range</t>
  </si>
  <si>
    <t xml:space="preserve">Avareg Rate - </t>
  </si>
  <si>
    <t>Monthly Return</t>
  </si>
  <si>
    <t>Sensex Average Range</t>
  </si>
  <si>
    <t>Average Return</t>
  </si>
  <si>
    <t>CAGR Sensex Return -</t>
  </si>
  <si>
    <t>PE Ratio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</si>
  <si>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</si>
  <si>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</si>
  <si>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</si>
  <si>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</si>
  <si>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</si>
  <si>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</si>
  <si>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</si>
  <si>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</si>
  <si>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</si>
  <si>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</si>
  <si>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</si>
  <si>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</si>
  <si>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</si>
  <si>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</si>
  <si>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</si>
  <si>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</si>
  <si>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</si>
  <si>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</si>
  <si>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</si>
  <si>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</si>
  <si>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</si>
  <si>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</si>
  <si>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</si>
  <si>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</si>
  <si>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</si>
  <si>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</si>
  <si>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Sensex EPS</t>
  </si>
  <si>
    <t>EPS CAGR 3 Years</t>
  </si>
  <si>
    <t>EPS CAGR 5 Years</t>
  </si>
  <si>
    <t>EPS CAGR 7 Years</t>
  </si>
  <si>
    <t>EPS CAGR 10 Years</t>
  </si>
  <si>
    <t>-</t>
  </si>
  <si>
    <t>Average EPS CAGR -</t>
  </si>
  <si>
    <t>3 Years</t>
  </si>
  <si>
    <t>10 Years</t>
  </si>
  <si>
    <t>Dividend Amount</t>
  </si>
  <si>
    <t>BB Amount</t>
  </si>
  <si>
    <t>Total Yield</t>
  </si>
  <si>
    <t>Total Earnings</t>
  </si>
  <si>
    <t>Sensex Total Earnings Yield</t>
  </si>
  <si>
    <t>Average Sensex Earning Yield -</t>
  </si>
  <si>
    <t>Source: BSE</t>
  </si>
  <si>
    <t>Valuing the S&amp;P BSE SENSEX</t>
  </si>
  <si>
    <t>Key Input</t>
  </si>
  <si>
    <t>Assumptions</t>
  </si>
  <si>
    <t>Current SENSEX Level</t>
  </si>
  <si>
    <t>Expected Growth</t>
  </si>
  <si>
    <t>Risk-free Rate</t>
  </si>
  <si>
    <t>Equity Risk Premium</t>
  </si>
  <si>
    <t>Cost of Equity</t>
  </si>
  <si>
    <t>Expected Dividends and Buyback</t>
  </si>
  <si>
    <t>Cumulative PV Factor [Risk-free Rate + Equity Risk Premium]</t>
  </si>
  <si>
    <t>Present Value of Expected Dividends and Buyback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</si>
</sst>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0.0"/>
    <numFmt numFmtId="165" formatCode="_ * #,##0.0_ ;_ * \-#,##0.0_ ;_ * &quot;-&quot;??_ ;_ @_ "/>
    <numFmt numFmtId="166" formatCode="&quot;₹&quot;\ #,##0.0;[Red]&quot;₹&quot;\ #,##0.0"/>
    <numFmt numFmtId="167" formatCode="&quot;₹&quot;\ #,##0.00;[Red]&quot;₹&quot;\ #,##0.00"/>
    <numFmt numFmtId="168" formatCode="&quot;₹&quot;\ #,##0.00"/>
    <numFmt numFmtId="169" formatCode="0.0000"/>
  </numFmts>
  <fonts count="18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i/>
      <sz val="12"/>
      <color theme="1"/>
      <name val="Calibri"/>
      <family val="2"/>
    </font>
    <font>
      <b/>
      <sz val="18"/>
      <color theme="0"/>
      <name val="Calibri"/>
      <family val="2"/>
    </font>
    <font>
      <b/>
      <sz val="15"/>
      <color theme="1" tint="0.34998626667073579"/>
      <name val="Calibri"/>
      <family val="2"/>
    </font>
    <font>
      <sz val="11"/>
      <color theme="0" tint="-0.34998626667073579"/>
      <name val="Calibri"/>
      <family val="2"/>
    </font>
    <font>
      <b/>
      <sz val="11"/>
      <color theme="0" tint="-0.34998626667073579"/>
      <name val="Calibri"/>
      <family val="2"/>
    </font>
    <font>
      <b/>
      <sz val="20"/>
      <color theme="1"/>
      <name val="Calibri"/>
      <family val="2"/>
    </font>
    <font>
      <b/>
      <sz val="2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theme="3" tint="0.499984740745262"/>
      </left>
      <right style="thin">
        <color theme="3" tint="0.499984740745262"/>
      </right>
      <top/>
      <bottom/>
      <diagonal/>
    </border>
    <border>
      <left style="thin">
        <color theme="3" tint="0.499984740745262"/>
      </left>
      <right style="thin">
        <color theme="3" tint="0.499984740745262"/>
      </right>
      <top/>
      <bottom style="thin">
        <color theme="3" tint="0.499984740745262"/>
      </bottom>
      <diagonal/>
    </border>
    <border>
      <left style="thin">
        <color theme="3" tint="0.499984740745262"/>
      </left>
      <right/>
      <top/>
      <bottom/>
      <diagonal/>
    </border>
    <border>
      <left style="thin">
        <color theme="3" tint="0.499984740745262"/>
      </left>
      <right/>
      <top/>
      <bottom style="thin">
        <color theme="3" tint="0.499984740745262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/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/>
    </xf>
    <xf numFmtId="0" fontId="2" fillId="0" borderId="0" xfId="0" applyFont="1"/>
    <xf numFmtId="164" fontId="0" fillId="0" borderId="0" xfId="0" applyNumberFormat="1"/>
    <xf numFmtId="0" fontId="4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right"/>
    </xf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/>
    <xf numFmtId="0" fontId="3" fillId="0" borderId="0" xfId="0" applyFon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3" fillId="3" borderId="0" xfId="0" applyNumberFormat="1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0" fontId="0" fillId="0" borderId="0" xfId="1" applyNumberFormat="1" applyFont="1" applyAlignment="1">
      <alignment horizontal="right"/>
    </xf>
    <xf numFmtId="0" fontId="8" fillId="0" borderId="0" xfId="0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165" fontId="0" fillId="0" borderId="0" xfId="2" applyNumberFormat="1" applyFont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0" fontId="3" fillId="0" borderId="0" xfId="0" applyNumberFormat="1" applyFont="1"/>
    <xf numFmtId="165" fontId="0" fillId="0" borderId="0" xfId="2" applyNumberFormat="1" applyFont="1" applyAlignment="1">
      <alignment horizontal="right"/>
    </xf>
    <xf numFmtId="166" fontId="0" fillId="0" borderId="0" xfId="2" applyNumberFormat="1" applyFont="1"/>
    <xf numFmtId="167" fontId="0" fillId="0" borderId="0" xfId="0" applyNumberFormat="1"/>
    <xf numFmtId="0" fontId="9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center"/>
    </xf>
    <xf numFmtId="0" fontId="12" fillId="2" borderId="0" xfId="0" applyFont="1" applyFill="1" applyAlignment="1">
      <alignment horizontal="centerContinuous"/>
    </xf>
    <xf numFmtId="0" fontId="6" fillId="2" borderId="0" xfId="0" applyFont="1" applyFill="1" applyAlignment="1">
      <alignment horizontal="centerContinuous"/>
    </xf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14" fillId="0" borderId="0" xfId="0" applyFont="1" applyFill="1"/>
    <xf numFmtId="0" fontId="15" fillId="0" borderId="0" xfId="0" applyFont="1" applyFill="1" applyAlignment="1">
      <alignment wrapText="1"/>
    </xf>
    <xf numFmtId="2" fontId="16" fillId="4" borderId="5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3"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C000"/>
      </font>
      <fill>
        <patternFill>
          <bgColor rgb="FFFFFF99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Calibri" panose="020F0502020204030204" pitchFamily="34" charset="0"/>
                <a:cs typeface="Calibri" panose="020F0502020204030204" pitchFamily="34" charset="0"/>
              </a:rPr>
              <a:t>Historical Dividends &amp; Buybacks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'ExpDiv&amp;BB'!$E$2</c:f>
              <c:strCache>
                <c:ptCount val="1"/>
                <c:pt idx="0">
                  <c:v>Dividend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'ExpDiv&amp;BB'!$B$3:$B$28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'ExpDiv&amp;BB'!$E$3:$E$28</c:f>
              <c:numCache>
                <c:formatCode>"₹"\ #,##0.00;[Red]"₹"\ #,##0.00</c:formatCode>
                <c:ptCount val="26"/>
                <c:pt idx="0">
                  <c:v>60.073998833333334</c:v>
                </c:pt>
                <c:pt idx="1">
                  <c:v>51.416767499999992</c:v>
                </c:pt>
                <c:pt idx="2">
                  <c:v>56.273083333333318</c:v>
                </c:pt>
                <c:pt idx="3">
                  <c:v>67.780472500000002</c:v>
                </c:pt>
                <c:pt idx="4">
                  <c:v>71.395781166666666</c:v>
                </c:pt>
                <c:pt idx="5">
                  <c:v>80.543058166666668</c:v>
                </c:pt>
                <c:pt idx="6">
                  <c:v>111.03201666666666</c:v>
                </c:pt>
                <c:pt idx="7">
                  <c:v>110.97583899999997</c:v>
                </c:pt>
                <c:pt idx="8">
                  <c:v>152.79291983333331</c:v>
                </c:pt>
                <c:pt idx="9">
                  <c:v>165.37500199999999</c:v>
                </c:pt>
                <c:pt idx="10">
                  <c:v>213.23718999999997</c:v>
                </c:pt>
                <c:pt idx="11">
                  <c:v>172.87438299999999</c:v>
                </c:pt>
                <c:pt idx="12">
                  <c:v>202.10392525</c:v>
                </c:pt>
                <c:pt idx="13">
                  <c:v>249.91379325000005</c:v>
                </c:pt>
                <c:pt idx="14">
                  <c:v>292.49156733333325</c:v>
                </c:pt>
                <c:pt idx="15">
                  <c:v>295.90612499999992</c:v>
                </c:pt>
                <c:pt idx="16">
                  <c:v>321.73888925</c:v>
                </c:pt>
                <c:pt idx="17">
                  <c:v>380.62258799999995</c:v>
                </c:pt>
                <c:pt idx="18">
                  <c:v>379.03141466666665</c:v>
                </c:pt>
                <c:pt idx="19">
                  <c:v>380.18661749999995</c:v>
                </c:pt>
                <c:pt idx="20">
                  <c:v>424.63903474999995</c:v>
                </c:pt>
                <c:pt idx="21">
                  <c:v>456.85201549999999</c:v>
                </c:pt>
                <c:pt idx="22">
                  <c:v>371.88143300000007</c:v>
                </c:pt>
                <c:pt idx="23">
                  <c:v>502.8910934999999</c:v>
                </c:pt>
                <c:pt idx="24">
                  <c:v>697.69740000000002</c:v>
                </c:pt>
                <c:pt idx="25">
                  <c:v>772.6332991666668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64-4855-B3D0-52CCEAEC80A8}"/>
            </c:ext>
          </c:extLst>
        </c:ser>
        <c:ser>
          <c:idx val="1"/>
          <c:order val="1"/>
          <c:tx>
            <c:strRef>
              <c:f>'ExpDiv&amp;BB'!$F$2</c:f>
              <c:strCache>
                <c:ptCount val="1"/>
                <c:pt idx="0">
                  <c:v>BB Amount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'ExpDiv&amp;BB'!$B$3:$B$28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'ExpDiv&amp;BB'!$F$3:$F$28</c:f>
              <c:numCache>
                <c:formatCode>"₹"\ #,##0.00;[Red]"₹"\ #,##0.00</c:formatCode>
                <c:ptCount val="26"/>
                <c:pt idx="0">
                  <c:v>8.7532540149449201</c:v>
                </c:pt>
                <c:pt idx="1">
                  <c:v>7.491827334542891</c:v>
                </c:pt>
                <c:pt idx="2">
                  <c:v>8.1994307385363463</c:v>
                </c:pt>
                <c:pt idx="3">
                  <c:v>9.8761478271408798</c:v>
                </c:pt>
                <c:pt idx="4">
                  <c:v>10.402926728434959</c:v>
                </c:pt>
                <c:pt idx="5">
                  <c:v>11.735756915887633</c:v>
                </c:pt>
                <c:pt idx="6">
                  <c:v>16.178237915729635</c:v>
                </c:pt>
                <c:pt idx="7">
                  <c:v>16.170052387949724</c:v>
                </c:pt>
                <c:pt idx="8">
                  <c:v>22.263129889135627</c:v>
                </c:pt>
                <c:pt idx="9">
                  <c:v>24.096438198564027</c:v>
                </c:pt>
                <c:pt idx="10">
                  <c:v>31.070335348932932</c:v>
                </c:pt>
                <c:pt idx="11">
                  <c:v>25.189156980777465</c:v>
                </c:pt>
                <c:pt idx="12">
                  <c:v>29.448131129720736</c:v>
                </c:pt>
                <c:pt idx="13">
                  <c:v>36.414404844677392</c:v>
                </c:pt>
                <c:pt idx="14">
                  <c:v>42.61832133401149</c:v>
                </c:pt>
                <c:pt idx="15">
                  <c:v>43.115849236023351</c:v>
                </c:pt>
                <c:pt idx="16">
                  <c:v>46.879886120196453</c:v>
                </c:pt>
                <c:pt idx="17">
                  <c:v>55.459704053212931</c:v>
                </c:pt>
                <c:pt idx="18">
                  <c:v>55.227857586539152</c:v>
                </c:pt>
                <c:pt idx="19">
                  <c:v>55.396179723159428</c:v>
                </c:pt>
                <c:pt idx="20">
                  <c:v>61.873246462916178</c:v>
                </c:pt>
                <c:pt idx="21">
                  <c:v>66.566931061232367</c:v>
                </c:pt>
                <c:pt idx="22">
                  <c:v>54.186049034653557</c:v>
                </c:pt>
                <c:pt idx="23">
                  <c:v>73.27518674878705</c:v>
                </c:pt>
                <c:pt idx="24">
                  <c:v>101.65999744265343</c:v>
                </c:pt>
                <c:pt idx="25">
                  <c:v>112.57874720099606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64-4855-B3D0-52CCEAEC8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503903"/>
        <c:axId val="1889488063"/>
      </c:lineChart>
      <c:catAx>
        <c:axId val="18895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89488063"/>
        <c:crosses val="autoZero"/>
        <c:auto val="1"/>
        <c:lblAlgn val="ctr"/>
        <c:lblOffset val="100"/>
        <c:noMultiLvlLbl val="0"/>
      </c:catAx>
      <c:valAx>
        <c:axId val="1889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;[Red]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8950390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>
                <a:latin typeface="Calibri" panose="020F0502020204030204" pitchFamily="34" charset="0"/>
                <a:cs typeface="Calibri" panose="020F0502020204030204" pitchFamily="34" charset="0"/>
              </a:rPr>
              <a:t>10Y GOI Bond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IndiasRFs!$J$2</c:f>
              <c:strCache>
                <c:ptCount val="1"/>
                <c:pt idx="0">
                  <c:v>10Y Bond Average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IndiasRFs!$I$3:$I$29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IndiasRFs!$J$3:$J$29</c:f>
              <c:numCache>
                <c:formatCode>0.00%</c:formatCode>
                <c:ptCount val="27"/>
                <c:pt idx="0">
                  <c:v>0.12149700000000001</c:v>
                </c:pt>
                <c:pt idx="1">
                  <c:v>0.11739166666666667</c:v>
                </c:pt>
                <c:pt idx="2">
                  <c:v>0.11044916666666667</c:v>
                </c:pt>
                <c:pt idx="3">
                  <c:v>9.3700833333333344E-2</c:v>
                </c:pt>
                <c:pt idx="4">
                  <c:v>7.1952500000000016E-2</c:v>
                </c:pt>
                <c:pt idx="5">
                  <c:v>5.6047500000000007E-2</c:v>
                </c:pt>
                <c:pt idx="6">
                  <c:v>5.9314166666666675E-2</c:v>
                </c:pt>
                <c:pt idx="7">
                  <c:v>6.9710000000000008E-2</c:v>
                </c:pt>
                <c:pt idx="8">
                  <c:v>7.662833333333334E-2</c:v>
                </c:pt>
                <c:pt idx="9">
                  <c:v>7.9529166666666651E-2</c:v>
                </c:pt>
                <c:pt idx="10">
                  <c:v>7.8546666666666667E-2</c:v>
                </c:pt>
                <c:pt idx="11">
                  <c:v>6.948583333333333E-2</c:v>
                </c:pt>
                <c:pt idx="12">
                  <c:v>7.8485000000000013E-2</c:v>
                </c:pt>
                <c:pt idx="13">
                  <c:v>8.3657499999999996E-2</c:v>
                </c:pt>
                <c:pt idx="14">
                  <c:v>8.2949999999999996E-2</c:v>
                </c:pt>
                <c:pt idx="15">
                  <c:v>8.1975833333333317E-2</c:v>
                </c:pt>
                <c:pt idx="16">
                  <c:v>8.555083333333334E-2</c:v>
                </c:pt>
                <c:pt idx="17">
                  <c:v>7.7501666666666677E-2</c:v>
                </c:pt>
                <c:pt idx="18">
                  <c:v>7.1738333333333348E-2</c:v>
                </c:pt>
                <c:pt idx="19">
                  <c:v>6.7472499999999991E-2</c:v>
                </c:pt>
                <c:pt idx="20">
                  <c:v>7.718916666666667E-2</c:v>
                </c:pt>
                <c:pt idx="21">
                  <c:v>6.918500000000001E-2</c:v>
                </c:pt>
                <c:pt idx="22">
                  <c:v>6.0612500000000007E-2</c:v>
                </c:pt>
                <c:pt idx="23">
                  <c:v>6.1889999999999994E-2</c:v>
                </c:pt>
                <c:pt idx="24">
                  <c:v>7.1882500000000002E-2</c:v>
                </c:pt>
                <c:pt idx="25">
                  <c:v>7.2236666666666671E-2</c:v>
                </c:pt>
                <c:pt idx="26">
                  <c:v>7.1029999999999996E-2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8-442C-992E-5F894125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501503"/>
        <c:axId val="1889493343"/>
      </c:lineChart>
      <c:catAx>
        <c:axId val="18895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89493343"/>
        <c:crosses val="autoZero"/>
        <c:auto val="1"/>
        <c:lblAlgn val="ctr"/>
        <c:lblOffset val="100"/>
        <c:noMultiLvlLbl val="0"/>
      </c:catAx>
      <c:valAx>
        <c:axId val="1889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895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ERP in 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ERP!$C$2</c:f>
              <c:strCache>
                <c:ptCount val="1"/>
                <c:pt idx="0">
                  <c:v>Implied ERP in 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5000"/>
                  <a:lumOff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ERP!$B$3:$B$30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ERP!$C$3:$C$30</c:f>
              <c:numCache>
                <c:formatCode>0%</c:formatCode>
                <c:ptCount val="28"/>
                <c:pt idx="0">
                  <c:v>0.02</c:v>
                </c:pt>
                <c:pt idx="1">
                  <c:v>0.02</c:v>
                </c:pt>
                <c:pt idx="2" formatCode="0.00%">
                  <c:v>1.9699999999999999E-2</c:v>
                </c:pt>
                <c:pt idx="3" formatCode="0.00%">
                  <c:v>1.9900000000000001E-2</c:v>
                </c:pt>
                <c:pt idx="4" formatCode="0.00%">
                  <c:v>5.5E-2</c:v>
                </c:pt>
                <c:pt idx="5" formatCode="0.00%">
                  <c:v>4.9200000000000001E-2</c:v>
                </c:pt>
                <c:pt idx="6" formatCode="0.00%">
                  <c:v>7.0800000000000002E-2</c:v>
                </c:pt>
                <c:pt idx="7" formatCode="0.00%">
                  <c:v>4.5600000000000002E-2</c:v>
                </c:pt>
                <c:pt idx="8" formatCode="0.00%">
                  <c:v>4.8599999999999997E-2</c:v>
                </c:pt>
                <c:pt idx="9" formatCode="0.00%">
                  <c:v>3.1800000000000002E-2</c:v>
                </c:pt>
                <c:pt idx="10" formatCode="0.00%">
                  <c:v>3.0800000000000001E-2</c:v>
                </c:pt>
                <c:pt idx="11" formatCode="0.00%">
                  <c:v>4.1099999999999998E-2</c:v>
                </c:pt>
                <c:pt idx="12" formatCode="0.00%">
                  <c:v>3.2199999999999999E-2</c:v>
                </c:pt>
                <c:pt idx="13" formatCode="0.00%">
                  <c:v>2.7E-2</c:v>
                </c:pt>
                <c:pt idx="14" formatCode="0.00%">
                  <c:v>3.6600000000000001E-2</c:v>
                </c:pt>
                <c:pt idx="15" formatCode="0.00%">
                  <c:v>3.6499999999999998E-2</c:v>
                </c:pt>
                <c:pt idx="16" formatCode="0.00%">
                  <c:v>2.8199999999999999E-2</c:v>
                </c:pt>
                <c:pt idx="17" formatCode="0.00%">
                  <c:v>2.3599999999999999E-2</c:v>
                </c:pt>
                <c:pt idx="18" formatCode="0.00%">
                  <c:v>2.5600000000000001E-2</c:v>
                </c:pt>
                <c:pt idx="19" formatCode="0.00%">
                  <c:v>2.3800000000000002E-2</c:v>
                </c:pt>
                <c:pt idx="20" formatCode="0.00%">
                  <c:v>1.9300000000000001E-2</c:v>
                </c:pt>
                <c:pt idx="21" formatCode="0.00%">
                  <c:v>2.01E-2</c:v>
                </c:pt>
                <c:pt idx="22" formatCode="0.00%">
                  <c:v>2.1899999999999999E-2</c:v>
                </c:pt>
                <c:pt idx="23" formatCode="0.00%">
                  <c:v>1.95E-2</c:v>
                </c:pt>
                <c:pt idx="24" formatCode="0.00%">
                  <c:v>1.8100000000000002E-2</c:v>
                </c:pt>
                <c:pt idx="25" formatCode="0.00%">
                  <c:v>1.5800000000000002E-2</c:v>
                </c:pt>
                <c:pt idx="26" formatCode="0.00%">
                  <c:v>1.6500000000000001E-2</c:v>
                </c:pt>
                <c:pt idx="27" formatCode="0.00%">
                  <c:v>1.43E-2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48-4D57-BC96-E1BDD0DE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84591"/>
        <c:axId val="1196385071"/>
      </c:lineChart>
      <c:catAx>
        <c:axId val="119638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96385071"/>
        <c:crosses val="autoZero"/>
        <c:auto val="1"/>
        <c:lblAlgn val="ctr"/>
        <c:lblOffset val="100"/>
        <c:noMultiLvlLbl val="0"/>
      </c:catAx>
      <c:valAx>
        <c:axId val="11963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963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13</xdr:row>
      <xdr:rowOff>121920</xdr:rowOff>
    </xdr:from>
    <xdr:to>
      <xdr:col>15</xdr:col>
      <xdr:colOff>548640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E59C5-DD79-96CB-9C23-63C2E3BA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11</xdr:row>
      <xdr:rowOff>163830</xdr:rowOff>
    </xdr:from>
    <xdr:to>
      <xdr:col>17</xdr:col>
      <xdr:colOff>106680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DC50D-5BD8-6576-E67D-A72E22176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424815</xdr:colOff>
      <xdr:row>12</xdr:row>
      <xdr:rowOff>102870</xdr:rowOff>
    </xdr:from>
    <xdr:to>
      <xdr:col>10</xdr:col>
      <xdr:colOff>205740</xdr:colOff>
      <xdr:row>26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03D09-CD0C-49DB-7043-11C51242E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BBAE200-C73D-4458-A5B1-265FB6FFB16F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07C919A-B192-4071-9E09-71CA1E4EF237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9.9978637043366805E-2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showGridLines="0" tabSelected="1" view="pageBreakPreview" zoomScale="120" zoomScaleNormal="100" zoomScaleSheetLayoutView="120" workbookViewId="0">
      <selection activeCell="C10" sqref="C10"/>
    </sheetView>
  </sheetViews>
  <sheetFormatPr defaultRowHeight="15" x14ac:dyDescent="0.25"/>
  <cols>
    <col min="1" max="1" width="3.140625" customWidth="1"/>
    <col min="2" max="2" width="28" customWidth="1"/>
    <col min="3" max="3" width="21.7109375" customWidth="1"/>
    <col min="4" max="4" width="30.28515625" style="46" customWidth="1"/>
    <col min="5" max="5" width="48.42578125" customWidth="1"/>
    <col min="6" max="6" width="3" customWidth="1"/>
    <col min="7" max="9" width="8.85546875" customWidth="1"/>
    <col min="10" max="13" width="10.140625" style="66" customWidth="1"/>
  </cols>
  <sheetData>
    <row r="1" spans="2:13" x14ac:dyDescent="0.25">
      <c r="J1" s="66" t="s">
        <v>119</v>
      </c>
      <c r="K1" s="66" t="s">
        <v>166</v>
      </c>
      <c r="L1" s="66" t="s">
        <v>119</v>
      </c>
      <c r="M1" s="66" t="s">
        <v>119</v>
      </c>
    </row>
    <row r="2" spans="2:13" ht="26.25" x14ac:dyDescent="0.35">
      <c r="B2" s="47" t="s">
        <v>175</v>
      </c>
      <c r="C2" s="48"/>
      <c r="D2" s="48"/>
      <c r="E2" s="68">
        <f>+IF(OR(C5="",C6="",C7="",C8="",C9=""),"Provide Correct Inputs",SUM(E12:E22))</f>
        <v>119038.04396786437</v>
      </c>
      <c r="J2" s="66" t="s">
        <v>120</v>
      </c>
      <c r="K2" s="66" t="s">
        <v>122</v>
      </c>
      <c r="L2" s="66" t="s">
        <v>120</v>
      </c>
      <c r="M2" s="66" t="s">
        <v>120</v>
      </c>
    </row>
    <row r="3" spans="2:13" x14ac:dyDescent="0.25">
      <c r="B3" s="70" t="s">
        <v>176</v>
      </c>
      <c r="C3" s="70"/>
      <c r="D3" s="49" t="s">
        <v>177</v>
      </c>
      <c r="E3" s="71" t="str">
        <f>+IF(OR(C5="",C6="",C7="",C8="",C9=""),"Provide Correct Inputs",IF(E2&gt;1.05*D5,"Undervalued",IF(E2&lt;0.95*D5,"Overvalued","Fairly Valued")))</f>
        <v>Undervalued</v>
      </c>
      <c r="J3" s="66" t="s">
        <v>167</v>
      </c>
      <c r="K3" s="66" t="s">
        <v>121</v>
      </c>
      <c r="L3" s="66" t="s">
        <v>121</v>
      </c>
      <c r="M3" s="66" t="s">
        <v>121</v>
      </c>
    </row>
    <row r="4" spans="2:13" x14ac:dyDescent="0.25">
      <c r="B4" s="53" t="s">
        <v>110</v>
      </c>
      <c r="C4" s="50">
        <f ca="1">+TODAY()</f>
        <v>45378</v>
      </c>
      <c r="D4" s="63">
        <f ca="1">+C4</f>
        <v>45378</v>
      </c>
      <c r="E4" s="71"/>
      <c r="J4" s="66" t="s">
        <v>121</v>
      </c>
      <c r="K4" s="66" t="s">
        <v>167</v>
      </c>
      <c r="L4" s="66" t="s">
        <v>122</v>
      </c>
      <c r="M4" s="66" t="s">
        <v>122</v>
      </c>
    </row>
    <row r="5" spans="2:13" x14ac:dyDescent="0.25">
      <c r="B5" s="53" t="s">
        <v>178</v>
      </c>
      <c r="C5" s="69">
        <v>72831</v>
      </c>
      <c r="D5" s="56">
        <f>+C5</f>
        <v>72831</v>
      </c>
      <c r="E5" s="72" t="str">
        <f>+IF(OR(C5="",C6="",C7="",C8="",C9=""),"Provide Correct Inputs","The market implied fair value of Sensex is "&amp;ROUNDUP(E2,0)&amp;". The Sensex is currently trading at "&amp;ROUNDUP(D5,0)&amp;". A "&amp;TEXT(ABS((D5-E2)/D5),"0.00%"))&amp;" "&amp;IF(E3="Undervalued","appreciation",IF(E3="Overvalued","correction","adjustment")) &amp;" is expected from this level."</f>
        <v>The market implied fair value of Sensex is 119039. The Sensex is currently trading at 72831. A 63.44% appreciation is expected from this level.</v>
      </c>
      <c r="J5" s="66" t="s">
        <v>122</v>
      </c>
      <c r="L5" s="66" t="s">
        <v>123</v>
      </c>
      <c r="M5" s="66" t="s">
        <v>123</v>
      </c>
    </row>
    <row r="6" spans="2:13" x14ac:dyDescent="0.25">
      <c r="B6" s="53" t="s">
        <v>170</v>
      </c>
      <c r="C6" s="69" t="s">
        <v>119</v>
      </c>
      <c r="D6" s="64">
        <f>VLOOKUP(C6,'ExpDiv&amp;BB'!K:L,2,0)</f>
        <v>1.505460132486729E-2</v>
      </c>
      <c r="E6" s="72"/>
      <c r="J6" s="66" t="s">
        <v>166</v>
      </c>
    </row>
    <row r="7" spans="2:13" x14ac:dyDescent="0.25">
      <c r="B7" s="53" t="s">
        <v>179</v>
      </c>
      <c r="C7" s="69" t="s">
        <v>167</v>
      </c>
      <c r="D7" s="64">
        <f>VLOOKUP(C7,SensexEPS!L:M,2,0)</f>
        <v>0.11004244647075841</v>
      </c>
      <c r="E7" s="72"/>
    </row>
    <row r="8" spans="2:13" x14ac:dyDescent="0.25">
      <c r="B8" s="53" t="s">
        <v>180</v>
      </c>
      <c r="C8" s="69" t="s">
        <v>123</v>
      </c>
      <c r="D8" s="64">
        <f>VLOOKUP(C8,IndiasRFs!M:N,2,0)</f>
        <v>7.1029999999999996E-2</v>
      </c>
      <c r="E8" s="72"/>
    </row>
    <row r="9" spans="2:13" x14ac:dyDescent="0.25">
      <c r="B9" s="53" t="s">
        <v>181</v>
      </c>
      <c r="C9" s="69" t="s">
        <v>123</v>
      </c>
      <c r="D9" s="64">
        <f>VLOOKUP(C9,ERP!F:G,2,0)</f>
        <v>1.43E-2</v>
      </c>
      <c r="E9" s="72"/>
    </row>
    <row r="10" spans="2:13" x14ac:dyDescent="0.25">
      <c r="B10" s="53" t="s">
        <v>182</v>
      </c>
      <c r="C10" s="46"/>
      <c r="D10" s="65">
        <f>+SUM(D8:D9)</f>
        <v>8.5329999999999989E-2</v>
      </c>
      <c r="E10" s="73"/>
    </row>
    <row r="11" spans="2:13" s="51" customFormat="1" ht="48" customHeight="1" x14ac:dyDescent="0.25">
      <c r="B11" s="52" t="s">
        <v>0</v>
      </c>
      <c r="C11" s="52" t="s">
        <v>183</v>
      </c>
      <c r="D11" s="52" t="s">
        <v>184</v>
      </c>
      <c r="E11" s="52" t="s">
        <v>185</v>
      </c>
      <c r="J11" s="67"/>
      <c r="K11" s="67"/>
      <c r="L11" s="67"/>
      <c r="M11" s="67"/>
    </row>
    <row r="12" spans="2:13" x14ac:dyDescent="0.25">
      <c r="B12" s="54">
        <v>2022</v>
      </c>
      <c r="C12" s="57">
        <f>+$D$5*$D$6*(1+$D$7)^(B12-($B$12-1))</f>
        <v>1217.09679277071</v>
      </c>
      <c r="D12" s="59">
        <f>1/((1+($D$10))^(B12-($B$12-1)))</f>
        <v>0.92137875116324075</v>
      </c>
      <c r="E12" s="61">
        <f>+C12*D12</f>
        <v>1121.4071229678623</v>
      </c>
    </row>
    <row r="13" spans="2:13" x14ac:dyDescent="0.25">
      <c r="B13" s="54">
        <f>+B12+1</f>
        <v>2023</v>
      </c>
      <c r="C13" s="57">
        <f t="shared" ref="C13:C21" si="0">+$D$5*$D$6*(1+$D$7)^(B13-($B$12-1))</f>
        <v>1351.0291014389122</v>
      </c>
      <c r="D13" s="59">
        <f t="shared" ref="D13:D21" si="1">1/((1+($D$10))^(B13-($B$12-1)))</f>
        <v>0.84893880309513303</v>
      </c>
      <c r="E13" s="61">
        <f t="shared" ref="E13:E22" si="2">+C13*D13</f>
        <v>1146.9410283222433</v>
      </c>
    </row>
    <row r="14" spans="2:13" x14ac:dyDescent="0.25">
      <c r="B14" s="54">
        <f t="shared" ref="B14:B21" si="3">+B13+1</f>
        <v>2024</v>
      </c>
      <c r="C14" s="57">
        <f t="shared" si="0"/>
        <v>1499.6996490144404</v>
      </c>
      <c r="D14" s="59">
        <f t="shared" si="1"/>
        <v>0.78219417420980997</v>
      </c>
      <c r="E14" s="61">
        <f t="shared" si="2"/>
        <v>1173.0563285235921</v>
      </c>
    </row>
    <row r="15" spans="2:13" x14ac:dyDescent="0.25">
      <c r="B15" s="54">
        <f t="shared" si="3"/>
        <v>2025</v>
      </c>
      <c r="C15" s="57">
        <f t="shared" si="0"/>
        <v>1664.7302673633271</v>
      </c>
      <c r="D15" s="59">
        <f t="shared" si="1"/>
        <v>0.72069709140059712</v>
      </c>
      <c r="E15" s="61">
        <f t="shared" si="2"/>
        <v>1199.7662616552882</v>
      </c>
    </row>
    <row r="16" spans="2:13" x14ac:dyDescent="0.25">
      <c r="B16" s="54">
        <f t="shared" si="3"/>
        <v>2026</v>
      </c>
      <c r="C16" s="57">
        <f t="shared" si="0"/>
        <v>1847.9212586979074</v>
      </c>
      <c r="D16" s="59">
        <f t="shared" si="1"/>
        <v>0.66403498604166211</v>
      </c>
      <c r="E16" s="61">
        <f t="shared" si="2"/>
        <v>1227.0843672255558</v>
      </c>
    </row>
    <row r="17" spans="2:5" x14ac:dyDescent="0.25">
      <c r="B17" s="54">
        <f t="shared" si="3"/>
        <v>2027</v>
      </c>
      <c r="C17" s="57">
        <f t="shared" si="0"/>
        <v>2051.2710348903479</v>
      </c>
      <c r="D17" s="59">
        <f t="shared" si="1"/>
        <v>0.61182772616776671</v>
      </c>
      <c r="E17" s="61">
        <f t="shared" si="2"/>
        <v>1255.0244930307631</v>
      </c>
    </row>
    <row r="18" spans="2:5" x14ac:dyDescent="0.25">
      <c r="B18" s="54">
        <f t="shared" si="3"/>
        <v>2028</v>
      </c>
      <c r="C18" s="57">
        <f t="shared" si="0"/>
        <v>2276.9979179442862</v>
      </c>
      <c r="D18" s="59">
        <f t="shared" si="1"/>
        <v>0.56372506626350205</v>
      </c>
      <c r="E18" s="61">
        <f t="shared" si="2"/>
        <v>1283.600802174999</v>
      </c>
    </row>
    <row r="19" spans="2:5" x14ac:dyDescent="0.25">
      <c r="B19" s="54">
        <f t="shared" si="3"/>
        <v>2029</v>
      </c>
      <c r="C19" s="57">
        <f t="shared" si="0"/>
        <v>2527.5643394436984</v>
      </c>
      <c r="D19" s="59">
        <f t="shared" si="1"/>
        <v>0.51940429755328066</v>
      </c>
      <c r="E19" s="61">
        <f t="shared" si="2"/>
        <v>1312.8277802494761</v>
      </c>
    </row>
    <row r="20" spans="2:5" x14ac:dyDescent="0.25">
      <c r="B20" s="54">
        <f t="shared" si="3"/>
        <v>2030</v>
      </c>
      <c r="C20" s="57">
        <f t="shared" si="0"/>
        <v>2805.7037029683293</v>
      </c>
      <c r="D20" s="59">
        <f t="shared" si="1"/>
        <v>0.47856808302846204</v>
      </c>
      <c r="E20" s="61">
        <f t="shared" si="2"/>
        <v>1342.7202426754109</v>
      </c>
    </row>
    <row r="21" spans="2:5" x14ac:dyDescent="0.25">
      <c r="B21" s="54">
        <f t="shared" si="3"/>
        <v>2031</v>
      </c>
      <c r="C21" s="57">
        <f t="shared" si="0"/>
        <v>3114.45020251503</v>
      </c>
      <c r="D21" s="59">
        <f t="shared" si="1"/>
        <v>0.44094246268735038</v>
      </c>
      <c r="E21" s="61">
        <f t="shared" si="2"/>
        <v>1373.2933422140945</v>
      </c>
    </row>
    <row r="22" spans="2:5" x14ac:dyDescent="0.25">
      <c r="B22" s="55" t="str">
        <f>+B21&amp;" - ∞"</f>
        <v>2031 - ∞</v>
      </c>
      <c r="C22" s="58">
        <f>+C21*(1+D7)/D9-D7</f>
        <v>241760.16423805233</v>
      </c>
      <c r="D22" s="60">
        <f>+D21</f>
        <v>0.44094246268735038</v>
      </c>
      <c r="E22" s="62">
        <f t="shared" si="2"/>
        <v>106602.32219882509</v>
      </c>
    </row>
    <row r="23" spans="2:5" ht="16.5" customHeight="1" x14ac:dyDescent="0.25"/>
  </sheetData>
  <sheetProtection algorithmName="SHA-512" hashValue="W48jlr254G//rJlTTjbltZ3KfYfQyoWbohRAogRLJWEWNkYVJd41+Cf5PpfaeW66ZgDyaHDhxmAKuPz7b8hJuw==" saltValue="MulDmZZ1Yoeg3kGnG6sx9w==" spinCount="100000" sheet="1" objects="1" scenarios="1"/>
  <mergeCells count="3">
    <mergeCell ref="B3:C3"/>
    <mergeCell ref="E3:E4"/>
    <mergeCell ref="E5:E10"/>
  </mergeCells>
  <conditionalFormatting sqref="E3:E4">
    <cfRule type="containsText" dxfId="2" priority="1" operator="containsText" text="Overvalued">
      <formula>NOT(ISERROR(SEARCH("Overvalued",E3)))</formula>
    </cfRule>
    <cfRule type="containsText" dxfId="1" priority="2" operator="containsText" text="Fairly Valued">
      <formula>NOT(ISERROR(SEARCH("Fairly Valued",E3)))</formula>
    </cfRule>
    <cfRule type="containsText" dxfId="0" priority="3" operator="containsText" text="Undervalued">
      <formula>NOT(ISERROR(SEARCH("Undervalued",E3)))</formula>
    </cfRule>
  </conditionalFormatting>
  <dataValidations count="4">
    <dataValidation type="list" allowBlank="1" showInputMessage="1" showErrorMessage="1" sqref="C6">
      <formula1>$J$1:$J$6</formula1>
    </dataValidation>
    <dataValidation type="list" allowBlank="1" showInputMessage="1" showErrorMessage="1" sqref="C7">
      <formula1>$K$1:$K$4</formula1>
    </dataValidation>
    <dataValidation type="list" allowBlank="1" showInputMessage="1" showErrorMessage="1" sqref="C8">
      <formula1>$L$1:$L$5</formula1>
    </dataValidation>
    <dataValidation type="list" allowBlank="1" showInputMessage="1" showErrorMessage="1" sqref="C9">
      <formula1>$M$1:$M$5</formula1>
    </dataValidation>
  </dataValidations>
  <pageMargins left="0.7" right="0.7" top="0.75" bottom="0.75" header="0.3" footer="0.3"/>
  <pageSetup paperSize="9" scale="62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9.9978637043366805E-2"/>
  </sheetPr>
  <dimension ref="A1"/>
  <sheetViews>
    <sheetView showGridLines="0"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9"/>
  <sheetViews>
    <sheetView showGridLines="0" zoomScaleNormal="100" workbookViewId="0">
      <selection activeCell="G17" sqref="G17"/>
    </sheetView>
  </sheetViews>
  <sheetFormatPr defaultRowHeight="15" x14ac:dyDescent="0.25"/>
  <cols>
    <col min="1" max="1" width="1.85546875" customWidth="1"/>
    <col min="2" max="2" width="10.7109375" style="9" customWidth="1"/>
    <col min="3" max="5" width="11.28515625" style="1" customWidth="1"/>
    <col min="6" max="6" width="14" style="1" customWidth="1"/>
    <col min="7" max="7" width="17.28515625" customWidth="1"/>
    <col min="9" max="9" width="8.28515625" customWidth="1"/>
    <col min="10" max="10" width="21.85546875" bestFit="1" customWidth="1"/>
    <col min="11" max="11" width="15.42578125" bestFit="1" customWidth="1"/>
    <col min="13" max="13" width="21.5703125" bestFit="1" customWidth="1"/>
    <col min="14" max="14" width="9.28515625" customWidth="1"/>
    <col min="15" max="15" width="9.85546875" customWidth="1"/>
  </cols>
  <sheetData>
    <row r="2" spans="2:15" s="4" customFormat="1" ht="15.75" x14ac:dyDescent="0.25">
      <c r="B2" s="10" t="s">
        <v>7</v>
      </c>
      <c r="C2" s="11" t="s">
        <v>8</v>
      </c>
      <c r="D2" s="11" t="s">
        <v>1</v>
      </c>
      <c r="E2" s="11" t="s">
        <v>2</v>
      </c>
      <c r="F2" s="11" t="s">
        <v>3</v>
      </c>
      <c r="G2" s="11" t="s">
        <v>128</v>
      </c>
      <c r="I2" s="6" t="s">
        <v>0</v>
      </c>
      <c r="J2" s="11" t="s">
        <v>129</v>
      </c>
      <c r="K2" s="11" t="s">
        <v>130</v>
      </c>
    </row>
    <row r="3" spans="2:15" ht="15.75" x14ac:dyDescent="0.25">
      <c r="B3" s="34">
        <v>35796</v>
      </c>
      <c r="C3" s="35">
        <v>3658.34</v>
      </c>
      <c r="D3" s="35">
        <v>3792.86</v>
      </c>
      <c r="E3" s="35">
        <v>3164.66</v>
      </c>
      <c r="F3" s="35">
        <v>3224.36</v>
      </c>
      <c r="I3" s="9">
        <v>1998</v>
      </c>
      <c r="J3" s="35">
        <f>+AVERAGEIFS($F$3:$F$317,$B$3:$B$317,"&gt;="&amp;DATE(I3,1,1),$B$3:$B$317,"&lt;="&amp;DATE(I3,12,31))</f>
        <v>3300.7691666666665</v>
      </c>
      <c r="M3" s="7" t="s">
        <v>131</v>
      </c>
      <c r="N3" s="6" t="s">
        <v>119</v>
      </c>
      <c r="O3" s="28">
        <f>+_xlfn.RRI(20,J10,J29)</f>
        <v>0.11997399310235157</v>
      </c>
    </row>
    <row r="4" spans="2:15" ht="15.75" x14ac:dyDescent="0.25">
      <c r="B4" s="34">
        <v>35827</v>
      </c>
      <c r="C4" s="35">
        <v>3288.78</v>
      </c>
      <c r="D4" s="35">
        <v>3639.84</v>
      </c>
      <c r="E4" s="35">
        <v>3261.38</v>
      </c>
      <c r="F4" s="35">
        <v>3622.22</v>
      </c>
      <c r="G4" s="17">
        <f>+F4/F3-1</f>
        <v>0.12339192894093709</v>
      </c>
      <c r="I4" s="9">
        <f>+I3+1</f>
        <v>1999</v>
      </c>
      <c r="J4" s="35">
        <f t="shared" ref="J4:J29" si="0">+AVERAGEIFS($F$3:$F$317,$B$3:$B$317,"&gt;="&amp;DATE(I4,1,1),$B$3:$B$317,"&lt;="&amp;DATE(I4,12,31))</f>
        <v>4180.2249999999995</v>
      </c>
      <c r="K4" s="17">
        <f>+J4/J3-1</f>
        <v>0.26643966570418054</v>
      </c>
      <c r="M4" s="22"/>
      <c r="N4" s="27"/>
      <c r="O4" s="4"/>
    </row>
    <row r="5" spans="2:15" ht="15.75" x14ac:dyDescent="0.25">
      <c r="B5" s="34">
        <v>35855</v>
      </c>
      <c r="C5" s="35">
        <v>3657.57</v>
      </c>
      <c r="D5" s="35">
        <v>3999.03</v>
      </c>
      <c r="E5" s="35">
        <v>3600.06</v>
      </c>
      <c r="F5" s="35">
        <v>3892.75</v>
      </c>
      <c r="G5" s="17">
        <f t="shared" ref="G5:G68" si="1">+F5/F4-1</f>
        <v>7.468624213879882E-2</v>
      </c>
      <c r="I5" s="9">
        <f>+I4+1</f>
        <v>2000</v>
      </c>
      <c r="J5" s="35">
        <f t="shared" si="0"/>
        <v>4501.8466666666654</v>
      </c>
      <c r="K5" s="17">
        <f t="shared" ref="K5:K29" si="2">+J5/J4-1</f>
        <v>7.6938841011348957E-2</v>
      </c>
      <c r="M5" s="7" t="s">
        <v>131</v>
      </c>
      <c r="N5" s="6" t="s">
        <v>120</v>
      </c>
      <c r="O5" s="28">
        <f>+_xlfn.RRI(15,J15,J29)</f>
        <v>9.6288640808563475E-2</v>
      </c>
    </row>
    <row r="6" spans="2:15" ht="15.75" x14ac:dyDescent="0.25">
      <c r="B6" s="34">
        <v>35886</v>
      </c>
      <c r="C6" s="35">
        <v>3901.44</v>
      </c>
      <c r="D6" s="35">
        <v>4322</v>
      </c>
      <c r="E6" s="35">
        <v>3901.44</v>
      </c>
      <c r="F6" s="35">
        <v>4006.81</v>
      </c>
      <c r="G6" s="17">
        <f t="shared" si="1"/>
        <v>2.9300622952925348E-2</v>
      </c>
      <c r="I6" s="9">
        <f t="shared" ref="I6:I29" si="3">+I5+1</f>
        <v>2001</v>
      </c>
      <c r="J6" s="35">
        <f t="shared" si="0"/>
        <v>3475.9216666666666</v>
      </c>
      <c r="K6" s="17">
        <f t="shared" si="2"/>
        <v>-0.2278898141059148</v>
      </c>
      <c r="M6" s="22"/>
      <c r="N6" s="27"/>
      <c r="O6" s="4"/>
    </row>
    <row r="7" spans="2:15" ht="15.75" x14ac:dyDescent="0.25">
      <c r="B7" s="34">
        <v>35916</v>
      </c>
      <c r="C7" s="35">
        <v>4058.75</v>
      </c>
      <c r="D7" s="35">
        <v>4156.58</v>
      </c>
      <c r="E7" s="35">
        <v>3589.24</v>
      </c>
      <c r="F7" s="35">
        <v>3686.39</v>
      </c>
      <c r="G7" s="17">
        <f t="shared" si="1"/>
        <v>-7.9968853027720277E-2</v>
      </c>
      <c r="I7" s="9">
        <f t="shared" si="3"/>
        <v>2002</v>
      </c>
      <c r="J7" s="35">
        <f t="shared" si="0"/>
        <v>3230.5783333333334</v>
      </c>
      <c r="K7" s="17">
        <f t="shared" si="2"/>
        <v>-7.0583677326828909E-2</v>
      </c>
      <c r="M7" s="7" t="s">
        <v>131</v>
      </c>
      <c r="N7" s="6" t="s">
        <v>121</v>
      </c>
      <c r="O7" s="28">
        <f>+_xlfn.RRI(7,J23,J29)</f>
        <v>0.10613339518636677</v>
      </c>
    </row>
    <row r="8" spans="2:15" ht="15.75" x14ac:dyDescent="0.25">
      <c r="B8" s="34">
        <v>35947</v>
      </c>
      <c r="C8" s="35">
        <v>3737.25</v>
      </c>
      <c r="D8" s="35">
        <v>3823.15</v>
      </c>
      <c r="E8" s="35">
        <v>2951.45</v>
      </c>
      <c r="F8" s="35">
        <v>3250.69</v>
      </c>
      <c r="G8" s="17">
        <f t="shared" si="1"/>
        <v>-0.11819150985110094</v>
      </c>
      <c r="I8" s="9">
        <f t="shared" si="3"/>
        <v>2003</v>
      </c>
      <c r="J8" s="35">
        <f t="shared" si="0"/>
        <v>3967.6383333333338</v>
      </c>
      <c r="K8" s="17">
        <f t="shared" si="2"/>
        <v>0.22815109988046522</v>
      </c>
      <c r="M8" s="22"/>
      <c r="N8" s="27"/>
      <c r="O8" s="4"/>
    </row>
    <row r="9" spans="2:15" ht="15.75" x14ac:dyDescent="0.25">
      <c r="B9" s="34">
        <v>35977</v>
      </c>
      <c r="C9" s="35">
        <v>3210.6</v>
      </c>
      <c r="D9" s="35">
        <v>3525.9</v>
      </c>
      <c r="E9" s="35">
        <v>3079.43</v>
      </c>
      <c r="F9" s="35">
        <v>3211.31</v>
      </c>
      <c r="G9" s="17">
        <f t="shared" si="1"/>
        <v>-1.2114351106995769E-2</v>
      </c>
      <c r="I9" s="9">
        <f t="shared" si="3"/>
        <v>2004</v>
      </c>
      <c r="J9" s="35">
        <f t="shared" si="0"/>
        <v>5551.600833333333</v>
      </c>
      <c r="K9" s="17">
        <f t="shared" si="2"/>
        <v>0.39922048506605279</v>
      </c>
      <c r="M9" s="7" t="s">
        <v>131</v>
      </c>
      <c r="N9" s="6" t="s">
        <v>122</v>
      </c>
      <c r="O9" s="28">
        <f>+_xlfn.RRI(5,J25,J29)</f>
        <v>0.13759955233465027</v>
      </c>
    </row>
    <row r="10" spans="2:15" ht="15.75" x14ac:dyDescent="0.25">
      <c r="B10" s="34">
        <v>36008</v>
      </c>
      <c r="C10" s="35">
        <v>3159.02</v>
      </c>
      <c r="D10" s="35">
        <v>3163.28</v>
      </c>
      <c r="E10" s="35">
        <v>2838.99</v>
      </c>
      <c r="F10" s="35">
        <v>2933.85</v>
      </c>
      <c r="G10" s="17">
        <f t="shared" si="1"/>
        <v>-8.6400876900704082E-2</v>
      </c>
      <c r="I10" s="9">
        <f t="shared" si="3"/>
        <v>2005</v>
      </c>
      <c r="J10" s="35">
        <f t="shared" si="0"/>
        <v>7498.3674999999976</v>
      </c>
      <c r="K10" s="17">
        <f t="shared" si="2"/>
        <v>0.35066762274725227</v>
      </c>
      <c r="M10" s="22"/>
      <c r="N10" s="27"/>
      <c r="O10" s="4"/>
    </row>
    <row r="11" spans="2:15" ht="15.75" x14ac:dyDescent="0.25">
      <c r="B11" s="34">
        <v>36039</v>
      </c>
      <c r="C11" s="35">
        <v>2862.24</v>
      </c>
      <c r="D11" s="35">
        <v>3266.71</v>
      </c>
      <c r="E11" s="35">
        <v>2850.3</v>
      </c>
      <c r="F11" s="35">
        <v>3102.29</v>
      </c>
      <c r="G11" s="17">
        <f t="shared" si="1"/>
        <v>5.7412614823525443E-2</v>
      </c>
      <c r="I11" s="9">
        <f t="shared" si="3"/>
        <v>2006</v>
      </c>
      <c r="J11" s="35">
        <f t="shared" si="0"/>
        <v>11663.581666666665</v>
      </c>
      <c r="K11" s="17">
        <f t="shared" si="2"/>
        <v>0.55548279897813346</v>
      </c>
      <c r="M11" s="36"/>
      <c r="N11" s="37"/>
      <c r="O11" s="38"/>
    </row>
    <row r="12" spans="2:15" x14ac:dyDescent="0.25">
      <c r="B12" s="34">
        <v>36069</v>
      </c>
      <c r="C12" s="35">
        <v>3036.15</v>
      </c>
      <c r="D12" s="35">
        <v>3045.54</v>
      </c>
      <c r="E12" s="35">
        <v>2741.22</v>
      </c>
      <c r="F12" s="35">
        <v>2812.49</v>
      </c>
      <c r="G12" s="17">
        <f t="shared" si="1"/>
        <v>-9.3414864503318595E-2</v>
      </c>
      <c r="I12" s="9">
        <f t="shared" si="3"/>
        <v>2007</v>
      </c>
      <c r="J12" s="35">
        <f t="shared" si="0"/>
        <v>15901.442499999999</v>
      </c>
      <c r="K12" s="17">
        <f t="shared" si="2"/>
        <v>0.3633412921045267</v>
      </c>
    </row>
    <row r="13" spans="2:15" x14ac:dyDescent="0.25">
      <c r="B13" s="34">
        <v>36100</v>
      </c>
      <c r="C13" s="35">
        <v>2820.23</v>
      </c>
      <c r="D13" s="35">
        <v>3027.2</v>
      </c>
      <c r="E13" s="35">
        <v>2741.7</v>
      </c>
      <c r="F13" s="35">
        <v>2810.66</v>
      </c>
      <c r="G13" s="17">
        <f t="shared" si="1"/>
        <v>-6.5066898015631036E-4</v>
      </c>
      <c r="I13" s="9">
        <f t="shared" si="3"/>
        <v>2008</v>
      </c>
      <c r="J13" s="35">
        <f t="shared" si="0"/>
        <v>14028.762499999999</v>
      </c>
      <c r="K13" s="17">
        <f t="shared" si="2"/>
        <v>-0.11776793206025182</v>
      </c>
    </row>
    <row r="14" spans="2:15" x14ac:dyDescent="0.25">
      <c r="B14" s="34">
        <v>36130</v>
      </c>
      <c r="C14" s="35">
        <v>2803.73</v>
      </c>
      <c r="D14" s="35">
        <v>3118.59</v>
      </c>
      <c r="E14" s="35">
        <v>2790.32</v>
      </c>
      <c r="F14" s="35">
        <v>3055.41</v>
      </c>
      <c r="G14" s="17">
        <f t="shared" si="1"/>
        <v>8.7079191364305863E-2</v>
      </c>
      <c r="I14" s="9">
        <f t="shared" si="3"/>
        <v>2009</v>
      </c>
      <c r="J14" s="35">
        <f t="shared" si="0"/>
        <v>13941.4825</v>
      </c>
      <c r="K14" s="17">
        <f t="shared" si="2"/>
        <v>-6.2215038568084191E-3</v>
      </c>
    </row>
    <row r="15" spans="2:15" x14ac:dyDescent="0.25">
      <c r="B15" s="34">
        <v>36161</v>
      </c>
      <c r="C15" s="35">
        <v>3064.95</v>
      </c>
      <c r="D15" s="35">
        <v>3515.49</v>
      </c>
      <c r="E15" s="35">
        <v>3042.25</v>
      </c>
      <c r="F15" s="35">
        <v>3315.57</v>
      </c>
      <c r="G15" s="17">
        <f t="shared" si="1"/>
        <v>8.5147328836391978E-2</v>
      </c>
      <c r="I15" s="9">
        <f t="shared" si="3"/>
        <v>2010</v>
      </c>
      <c r="J15" s="35">
        <f t="shared" si="0"/>
        <v>18207.560833333333</v>
      </c>
      <c r="K15" s="17">
        <f t="shared" si="2"/>
        <v>0.30599890171890487</v>
      </c>
    </row>
    <row r="16" spans="2:15" x14ac:dyDescent="0.25">
      <c r="B16" s="34">
        <v>36192</v>
      </c>
      <c r="C16" s="35">
        <v>3331.91</v>
      </c>
      <c r="D16" s="35">
        <v>3406.28</v>
      </c>
      <c r="E16" s="35">
        <v>3157.7</v>
      </c>
      <c r="F16" s="35">
        <v>3399.63</v>
      </c>
      <c r="G16" s="17">
        <f t="shared" si="1"/>
        <v>2.5353106705634287E-2</v>
      </c>
      <c r="I16" s="9">
        <f t="shared" si="3"/>
        <v>2011</v>
      </c>
      <c r="J16" s="35">
        <f t="shared" si="0"/>
        <v>17724.382500000003</v>
      </c>
      <c r="K16" s="17">
        <f t="shared" si="2"/>
        <v>-2.6537235698740891E-2</v>
      </c>
    </row>
    <row r="17" spans="2:11" x14ac:dyDescent="0.25">
      <c r="B17" s="34">
        <v>36220</v>
      </c>
      <c r="C17" s="35">
        <v>3447.5</v>
      </c>
      <c r="D17" s="35">
        <v>3817.94</v>
      </c>
      <c r="E17" s="35">
        <v>3417.22</v>
      </c>
      <c r="F17" s="35">
        <v>3739.96</v>
      </c>
      <c r="G17" s="17">
        <f t="shared" si="1"/>
        <v>0.10010795292428876</v>
      </c>
      <c r="I17" s="9">
        <f t="shared" si="3"/>
        <v>2012</v>
      </c>
      <c r="J17" s="35">
        <f t="shared" si="0"/>
        <v>17834.851666666666</v>
      </c>
      <c r="K17" s="17">
        <f t="shared" si="2"/>
        <v>6.2326101722676164E-3</v>
      </c>
    </row>
    <row r="18" spans="2:11" x14ac:dyDescent="0.25">
      <c r="B18" s="34">
        <v>36251</v>
      </c>
      <c r="C18" s="35">
        <v>3750.22</v>
      </c>
      <c r="D18" s="35">
        <v>3754.73</v>
      </c>
      <c r="E18" s="35">
        <v>3183.47</v>
      </c>
      <c r="F18" s="35">
        <v>3325.69</v>
      </c>
      <c r="G18" s="17">
        <f t="shared" si="1"/>
        <v>-0.11076856436967242</v>
      </c>
      <c r="I18" s="9">
        <f t="shared" si="3"/>
        <v>2013</v>
      </c>
      <c r="J18" s="35">
        <f t="shared" si="0"/>
        <v>19727.074999999997</v>
      </c>
      <c r="K18" s="17">
        <f t="shared" si="2"/>
        <v>0.10609694819441073</v>
      </c>
    </row>
    <row r="19" spans="2:11" x14ac:dyDescent="0.25">
      <c r="B19" s="34">
        <v>36281</v>
      </c>
      <c r="C19" s="35">
        <v>3380.61</v>
      </c>
      <c r="D19" s="35">
        <v>4197.08</v>
      </c>
      <c r="E19" s="35">
        <v>3363.06</v>
      </c>
      <c r="F19" s="35">
        <v>3963.56</v>
      </c>
      <c r="G19" s="17">
        <f t="shared" si="1"/>
        <v>0.19180079923264048</v>
      </c>
      <c r="I19" s="9">
        <f t="shared" si="3"/>
        <v>2014</v>
      </c>
      <c r="J19" s="35">
        <f t="shared" si="0"/>
        <v>24940.999166666665</v>
      </c>
      <c r="K19" s="17">
        <f t="shared" si="2"/>
        <v>0.26430295249887115</v>
      </c>
    </row>
    <row r="20" spans="2:11" x14ac:dyDescent="0.25">
      <c r="B20" s="34">
        <v>36312</v>
      </c>
      <c r="C20" s="35">
        <v>3954.26</v>
      </c>
      <c r="D20" s="35">
        <v>4285.99</v>
      </c>
      <c r="E20" s="35">
        <v>3830.15</v>
      </c>
      <c r="F20" s="35">
        <v>4140.7299999999996</v>
      </c>
      <c r="G20" s="17">
        <f t="shared" si="1"/>
        <v>4.4699714398167112E-2</v>
      </c>
      <c r="I20" s="9">
        <f t="shared" si="3"/>
        <v>2015</v>
      </c>
      <c r="J20" s="35">
        <f t="shared" si="0"/>
        <v>27382.92</v>
      </c>
      <c r="K20" s="17">
        <f t="shared" si="2"/>
        <v>9.7907899239134455E-2</v>
      </c>
    </row>
    <row r="21" spans="2:11" x14ac:dyDescent="0.25">
      <c r="B21" s="34">
        <v>36342</v>
      </c>
      <c r="C21" s="35">
        <v>4156.62</v>
      </c>
      <c r="D21" s="35">
        <v>4810.33</v>
      </c>
      <c r="E21" s="35">
        <v>4120.7299999999996</v>
      </c>
      <c r="F21" s="35">
        <v>4542.34</v>
      </c>
      <c r="G21" s="17">
        <f t="shared" si="1"/>
        <v>9.6990144249927024E-2</v>
      </c>
      <c r="I21" s="9">
        <f t="shared" si="3"/>
        <v>2016</v>
      </c>
      <c r="J21" s="35">
        <f t="shared" si="0"/>
        <v>26505.693333333333</v>
      </c>
      <c r="K21" s="17">
        <f t="shared" si="2"/>
        <v>-3.2035541376400523E-2</v>
      </c>
    </row>
    <row r="22" spans="2:11" x14ac:dyDescent="0.25">
      <c r="B22" s="34">
        <v>36373</v>
      </c>
      <c r="C22" s="35">
        <v>4571.3599999999997</v>
      </c>
      <c r="D22" s="35">
        <v>4965.79</v>
      </c>
      <c r="E22" s="35">
        <v>4470.5200000000004</v>
      </c>
      <c r="F22" s="35">
        <v>4898.21</v>
      </c>
      <c r="G22" s="17">
        <f t="shared" si="1"/>
        <v>7.8345082050220727E-2</v>
      </c>
      <c r="I22" s="9">
        <f t="shared" si="3"/>
        <v>2017</v>
      </c>
      <c r="J22" s="35">
        <f t="shared" si="0"/>
        <v>31162.837499999998</v>
      </c>
      <c r="K22" s="17">
        <f t="shared" si="2"/>
        <v>0.17570354067327409</v>
      </c>
    </row>
    <row r="23" spans="2:11" x14ac:dyDescent="0.25">
      <c r="B23" s="34">
        <v>36404</v>
      </c>
      <c r="C23" s="35">
        <v>4910.6400000000003</v>
      </c>
      <c r="D23" s="35">
        <v>4914.12</v>
      </c>
      <c r="E23" s="35">
        <v>4513.55</v>
      </c>
      <c r="F23" s="35">
        <v>4764.42</v>
      </c>
      <c r="G23" s="17">
        <f t="shared" si="1"/>
        <v>-2.7314059625863307E-2</v>
      </c>
      <c r="I23" s="9">
        <f t="shared" si="3"/>
        <v>2018</v>
      </c>
      <c r="J23" s="35">
        <f t="shared" si="0"/>
        <v>35683.952499999999</v>
      </c>
      <c r="K23" s="17">
        <f t="shared" si="2"/>
        <v>0.14508033807897003</v>
      </c>
    </row>
    <row r="24" spans="2:11" x14ac:dyDescent="0.25">
      <c r="B24" s="34">
        <v>36434</v>
      </c>
      <c r="C24" s="35">
        <v>4808.63</v>
      </c>
      <c r="D24" s="35">
        <v>5150.99</v>
      </c>
      <c r="E24" s="35">
        <v>4368.8500000000004</v>
      </c>
      <c r="F24" s="35">
        <v>4444.5600000000004</v>
      </c>
      <c r="G24" s="17">
        <f t="shared" si="1"/>
        <v>-6.7135139219464235E-2</v>
      </c>
      <c r="I24" s="9">
        <f t="shared" si="3"/>
        <v>2019</v>
      </c>
      <c r="J24" s="35">
        <f t="shared" si="0"/>
        <v>38716.272499999999</v>
      </c>
      <c r="K24" s="17">
        <f t="shared" si="2"/>
        <v>8.4977133628905133E-2</v>
      </c>
    </row>
    <row r="25" spans="2:11" x14ac:dyDescent="0.25">
      <c r="B25" s="34">
        <v>36465</v>
      </c>
      <c r="C25" s="35">
        <v>4490.0600000000004</v>
      </c>
      <c r="D25" s="35">
        <v>4770.1099999999997</v>
      </c>
      <c r="E25" s="35">
        <v>4209.41</v>
      </c>
      <c r="F25" s="35">
        <v>4622.21</v>
      </c>
      <c r="G25" s="17">
        <f t="shared" si="1"/>
        <v>3.9970210774519677E-2</v>
      </c>
      <c r="I25" s="9">
        <f t="shared" si="3"/>
        <v>2020</v>
      </c>
      <c r="J25" s="35">
        <f t="shared" si="0"/>
        <v>37947.085000000006</v>
      </c>
      <c r="K25" s="17">
        <f t="shared" si="2"/>
        <v>-1.9867292234808875E-2</v>
      </c>
    </row>
    <row r="26" spans="2:11" x14ac:dyDescent="0.25">
      <c r="B26" s="34">
        <v>36495</v>
      </c>
      <c r="C26" s="35">
        <v>4609.66</v>
      </c>
      <c r="D26" s="35">
        <v>5077.2299999999996</v>
      </c>
      <c r="E26" s="35">
        <v>4584.74</v>
      </c>
      <c r="F26" s="35">
        <v>5005.82</v>
      </c>
      <c r="G26" s="17">
        <f t="shared" si="1"/>
        <v>8.2992767528952571E-2</v>
      </c>
      <c r="I26" s="9">
        <f t="shared" si="3"/>
        <v>2021</v>
      </c>
      <c r="J26" s="35">
        <f t="shared" si="0"/>
        <v>53499.052499999998</v>
      </c>
      <c r="K26" s="17">
        <f t="shared" si="2"/>
        <v>0.40983299507722371</v>
      </c>
    </row>
    <row r="27" spans="2:11" x14ac:dyDescent="0.25">
      <c r="B27" s="34">
        <v>36526</v>
      </c>
      <c r="C27" s="35">
        <v>5209.54</v>
      </c>
      <c r="D27" s="35">
        <v>5668.28</v>
      </c>
      <c r="E27" s="35">
        <v>5184.4799999999996</v>
      </c>
      <c r="F27" s="35">
        <v>5205.29</v>
      </c>
      <c r="G27" s="17">
        <f t="shared" si="1"/>
        <v>3.9847617373377497E-2</v>
      </c>
      <c r="I27" s="9">
        <f t="shared" si="3"/>
        <v>2022</v>
      </c>
      <c r="J27" s="35">
        <f t="shared" si="0"/>
        <v>58141.450000000004</v>
      </c>
      <c r="K27" s="17">
        <f t="shared" si="2"/>
        <v>8.677532186200887E-2</v>
      </c>
    </row>
    <row r="28" spans="2:11" x14ac:dyDescent="0.25">
      <c r="B28" s="34">
        <v>36557</v>
      </c>
      <c r="C28" s="35">
        <v>5217.6499999999996</v>
      </c>
      <c r="D28" s="35">
        <v>6150.69</v>
      </c>
      <c r="E28" s="35">
        <v>5127.79</v>
      </c>
      <c r="F28" s="35">
        <v>5446.98</v>
      </c>
      <c r="G28" s="17">
        <f t="shared" si="1"/>
        <v>4.643161091889203E-2</v>
      </c>
      <c r="I28" s="9">
        <f t="shared" si="3"/>
        <v>2023</v>
      </c>
      <c r="J28" s="35">
        <f t="shared" si="0"/>
        <v>63853.991666666676</v>
      </c>
      <c r="K28" s="17">
        <f t="shared" si="2"/>
        <v>9.825248022996802E-2</v>
      </c>
    </row>
    <row r="29" spans="2:11" x14ac:dyDescent="0.25">
      <c r="B29" s="34">
        <v>36586</v>
      </c>
      <c r="C29" s="35">
        <v>5464.65</v>
      </c>
      <c r="D29" s="35">
        <v>5828.79</v>
      </c>
      <c r="E29" s="35">
        <v>4867.2299999999996</v>
      </c>
      <c r="F29" s="35">
        <v>5001.28</v>
      </c>
      <c r="G29" s="17">
        <f t="shared" si="1"/>
        <v>-8.1825158161035971E-2</v>
      </c>
      <c r="I29" s="9">
        <f t="shared" si="3"/>
        <v>2024</v>
      </c>
      <c r="J29" s="35">
        <f t="shared" si="0"/>
        <v>72297.866666666669</v>
      </c>
      <c r="K29" s="17">
        <f t="shared" si="2"/>
        <v>0.13223723027495393</v>
      </c>
    </row>
    <row r="30" spans="2:11" x14ac:dyDescent="0.25">
      <c r="B30" s="34">
        <v>36617</v>
      </c>
      <c r="C30" s="35">
        <v>5070.5</v>
      </c>
      <c r="D30" s="35">
        <v>5542.81</v>
      </c>
      <c r="E30" s="35">
        <v>4284.17</v>
      </c>
      <c r="F30" s="35">
        <v>4657.55</v>
      </c>
      <c r="G30" s="17">
        <f t="shared" si="1"/>
        <v>-6.8728405528184711E-2</v>
      </c>
    </row>
    <row r="31" spans="2:11" x14ac:dyDescent="0.25">
      <c r="B31" s="34">
        <v>36647</v>
      </c>
      <c r="C31" s="35">
        <v>4736.0200000000004</v>
      </c>
      <c r="D31" s="35">
        <v>4757.8900000000003</v>
      </c>
      <c r="E31" s="35">
        <v>3831.86</v>
      </c>
      <c r="F31" s="35">
        <v>4433.6099999999997</v>
      </c>
      <c r="G31" s="17">
        <f t="shared" si="1"/>
        <v>-4.8081072666960156E-2</v>
      </c>
    </row>
    <row r="32" spans="2:11" x14ac:dyDescent="0.25">
      <c r="B32" s="34">
        <v>36678</v>
      </c>
      <c r="C32" s="35">
        <v>4406.5200000000004</v>
      </c>
      <c r="D32" s="35">
        <v>4919.63</v>
      </c>
      <c r="E32" s="35">
        <v>4321.26</v>
      </c>
      <c r="F32" s="35">
        <v>4748.7700000000004</v>
      </c>
      <c r="G32" s="17">
        <f t="shared" si="1"/>
        <v>7.1084285717508022E-2</v>
      </c>
    </row>
    <row r="33" spans="2:7" x14ac:dyDescent="0.25">
      <c r="B33" s="34">
        <v>36708</v>
      </c>
      <c r="C33" s="35">
        <v>4846.6899999999996</v>
      </c>
      <c r="D33" s="35">
        <v>5058.8999999999996</v>
      </c>
      <c r="E33" s="35">
        <v>4052.61</v>
      </c>
      <c r="F33" s="35">
        <v>4279.8599999999997</v>
      </c>
      <c r="G33" s="17">
        <f t="shared" si="1"/>
        <v>-9.8743464097018951E-2</v>
      </c>
    </row>
    <row r="34" spans="2:7" x14ac:dyDescent="0.25">
      <c r="B34" s="34">
        <v>36739</v>
      </c>
      <c r="C34" s="35">
        <v>4295.3500000000004</v>
      </c>
      <c r="D34" s="35">
        <v>4500.3</v>
      </c>
      <c r="E34" s="35">
        <v>4142.8100000000004</v>
      </c>
      <c r="F34" s="35">
        <v>4477.3100000000004</v>
      </c>
      <c r="G34" s="17">
        <f t="shared" si="1"/>
        <v>4.6134686648628964E-2</v>
      </c>
    </row>
    <row r="35" spans="2:7" x14ac:dyDescent="0.25">
      <c r="B35" s="34">
        <v>36770</v>
      </c>
      <c r="C35" s="35">
        <v>4571.8900000000003</v>
      </c>
      <c r="D35" s="35">
        <v>4790.63</v>
      </c>
      <c r="E35" s="35">
        <v>4004.73</v>
      </c>
      <c r="F35" s="35">
        <v>4090.38</v>
      </c>
      <c r="G35" s="17">
        <f t="shared" si="1"/>
        <v>-8.6420194268433503E-2</v>
      </c>
    </row>
    <row r="36" spans="2:7" x14ac:dyDescent="0.25">
      <c r="B36" s="34">
        <v>36800</v>
      </c>
      <c r="C36" s="35">
        <v>4035.64</v>
      </c>
      <c r="D36" s="35">
        <v>4197.3900000000003</v>
      </c>
      <c r="E36" s="35">
        <v>3491.55</v>
      </c>
      <c r="F36" s="35">
        <v>3711.02</v>
      </c>
      <c r="G36" s="17">
        <f t="shared" si="1"/>
        <v>-9.2744439391939215E-2</v>
      </c>
    </row>
    <row r="37" spans="2:7" x14ac:dyDescent="0.25">
      <c r="B37" s="34">
        <v>36831</v>
      </c>
      <c r="C37" s="35">
        <v>3749.35</v>
      </c>
      <c r="D37" s="35">
        <v>4046.19</v>
      </c>
      <c r="E37" s="35">
        <v>3734.98</v>
      </c>
      <c r="F37" s="35">
        <v>3997.99</v>
      </c>
      <c r="G37" s="17">
        <f t="shared" si="1"/>
        <v>7.7329144008924766E-2</v>
      </c>
    </row>
    <row r="38" spans="2:7" x14ac:dyDescent="0.25">
      <c r="B38" s="34">
        <v>36861</v>
      </c>
      <c r="C38" s="35">
        <v>3968.89</v>
      </c>
      <c r="D38" s="35">
        <v>4332.6499999999996</v>
      </c>
      <c r="E38" s="35">
        <v>3803.69</v>
      </c>
      <c r="F38" s="35">
        <v>3972.12</v>
      </c>
      <c r="G38" s="17">
        <f t="shared" si="1"/>
        <v>-6.4707515526551962E-3</v>
      </c>
    </row>
    <row r="39" spans="2:7" x14ac:dyDescent="0.25">
      <c r="B39" s="34">
        <v>36892</v>
      </c>
      <c r="C39" s="35">
        <v>3990.65</v>
      </c>
      <c r="D39" s="35">
        <v>4409.33</v>
      </c>
      <c r="E39" s="35">
        <v>3929.37</v>
      </c>
      <c r="F39" s="35">
        <v>4326.72</v>
      </c>
      <c r="G39" s="17">
        <f t="shared" si="1"/>
        <v>8.9272227425153394E-2</v>
      </c>
    </row>
    <row r="40" spans="2:7" x14ac:dyDescent="0.25">
      <c r="B40" s="34">
        <v>36923</v>
      </c>
      <c r="C40" s="35">
        <v>4303.13</v>
      </c>
      <c r="D40" s="35">
        <v>4462.1099999999997</v>
      </c>
      <c r="E40" s="35">
        <v>4020.68</v>
      </c>
      <c r="F40" s="35">
        <v>4247.04</v>
      </c>
      <c r="G40" s="17">
        <f t="shared" si="1"/>
        <v>-1.8415797648102972E-2</v>
      </c>
    </row>
    <row r="41" spans="2:7" x14ac:dyDescent="0.25">
      <c r="B41" s="34">
        <v>36951</v>
      </c>
      <c r="C41" s="35">
        <v>4288.2299999999996</v>
      </c>
      <c r="D41" s="35">
        <v>4386.9799999999996</v>
      </c>
      <c r="E41" s="35">
        <v>3436.75</v>
      </c>
      <c r="F41" s="35">
        <v>3604.38</v>
      </c>
      <c r="G41" s="17">
        <f t="shared" si="1"/>
        <v>-0.15131950723327303</v>
      </c>
    </row>
    <row r="42" spans="2:7" x14ac:dyDescent="0.25">
      <c r="B42" s="34">
        <v>36982</v>
      </c>
      <c r="C42" s="35">
        <v>3491.41</v>
      </c>
      <c r="D42" s="35">
        <v>3676.82</v>
      </c>
      <c r="E42" s="35">
        <v>3096.51</v>
      </c>
      <c r="F42" s="35">
        <v>3519.16</v>
      </c>
      <c r="G42" s="17">
        <f t="shared" si="1"/>
        <v>-2.3643456017401143E-2</v>
      </c>
    </row>
    <row r="43" spans="2:7" x14ac:dyDescent="0.25">
      <c r="B43" s="34">
        <v>37012</v>
      </c>
      <c r="C43" s="35">
        <v>3565.53</v>
      </c>
      <c r="D43" s="35">
        <v>3759.96</v>
      </c>
      <c r="E43" s="35">
        <v>3420.14</v>
      </c>
      <c r="F43" s="35">
        <v>3631.91</v>
      </c>
      <c r="G43" s="17">
        <f t="shared" si="1"/>
        <v>3.2038895645551735E-2</v>
      </c>
    </row>
    <row r="44" spans="2:7" x14ac:dyDescent="0.25">
      <c r="B44" s="34">
        <v>37043</v>
      </c>
      <c r="C44" s="35">
        <v>3637.03</v>
      </c>
      <c r="D44" s="35">
        <v>3651.32</v>
      </c>
      <c r="E44" s="35">
        <v>3287.94</v>
      </c>
      <c r="F44" s="35">
        <v>3456.78</v>
      </c>
      <c r="G44" s="17">
        <f t="shared" si="1"/>
        <v>-4.8219807208878973E-2</v>
      </c>
    </row>
    <row r="45" spans="2:7" x14ac:dyDescent="0.25">
      <c r="B45" s="34">
        <v>37073</v>
      </c>
      <c r="C45" s="35">
        <v>3480.06</v>
      </c>
      <c r="D45" s="35">
        <v>3513.79</v>
      </c>
      <c r="E45" s="35">
        <v>3241.66</v>
      </c>
      <c r="F45" s="35">
        <v>3329.28</v>
      </c>
      <c r="G45" s="17">
        <f t="shared" si="1"/>
        <v>-3.6884036588964331E-2</v>
      </c>
    </row>
    <row r="46" spans="2:7" x14ac:dyDescent="0.25">
      <c r="B46" s="34">
        <v>37104</v>
      </c>
      <c r="C46" s="35">
        <v>3335</v>
      </c>
      <c r="D46" s="35">
        <v>3359.07</v>
      </c>
      <c r="E46" s="35">
        <v>3241.12</v>
      </c>
      <c r="F46" s="35">
        <v>3244.95</v>
      </c>
      <c r="G46" s="17">
        <f t="shared" si="1"/>
        <v>-2.5329801038062372E-2</v>
      </c>
    </row>
    <row r="47" spans="2:7" x14ac:dyDescent="0.25">
      <c r="B47" s="34">
        <v>37135</v>
      </c>
      <c r="C47" s="35">
        <v>3245.71</v>
      </c>
      <c r="D47" s="35">
        <v>3267.93</v>
      </c>
      <c r="E47" s="35">
        <v>2594.87</v>
      </c>
      <c r="F47" s="35">
        <v>2811.6</v>
      </c>
      <c r="G47" s="17">
        <f t="shared" si="1"/>
        <v>-0.13354597143253366</v>
      </c>
    </row>
    <row r="48" spans="2:7" x14ac:dyDescent="0.25">
      <c r="B48" s="34">
        <v>37165</v>
      </c>
      <c r="C48" s="35">
        <v>2817.74</v>
      </c>
      <c r="D48" s="35">
        <v>3083.65</v>
      </c>
      <c r="E48" s="35">
        <v>2718.41</v>
      </c>
      <c r="F48" s="35">
        <v>2989.35</v>
      </c>
      <c r="G48" s="17">
        <f t="shared" si="1"/>
        <v>6.3220230473751693E-2</v>
      </c>
    </row>
    <row r="49" spans="2:7" x14ac:dyDescent="0.25">
      <c r="B49" s="34">
        <v>37196</v>
      </c>
      <c r="C49" s="35">
        <v>3003.95</v>
      </c>
      <c r="D49" s="35">
        <v>3377.81</v>
      </c>
      <c r="E49" s="35">
        <v>3003.95</v>
      </c>
      <c r="F49" s="35">
        <v>3287.56</v>
      </c>
      <c r="G49" s="17">
        <f t="shared" si="1"/>
        <v>9.9757472360212152E-2</v>
      </c>
    </row>
    <row r="50" spans="2:7" x14ac:dyDescent="0.25">
      <c r="B50" s="34">
        <v>37226</v>
      </c>
      <c r="C50" s="35">
        <v>3301.05</v>
      </c>
      <c r="D50" s="35">
        <v>3500.2</v>
      </c>
      <c r="E50" s="35">
        <v>3100.57</v>
      </c>
      <c r="F50" s="35">
        <v>3262.33</v>
      </c>
      <c r="G50" s="17">
        <f t="shared" si="1"/>
        <v>-7.6743846500140211E-3</v>
      </c>
    </row>
    <row r="51" spans="2:7" x14ac:dyDescent="0.25">
      <c r="B51" s="34">
        <v>37257</v>
      </c>
      <c r="C51" s="35">
        <v>3262.01</v>
      </c>
      <c r="D51" s="35">
        <v>3466.73</v>
      </c>
      <c r="E51" s="35">
        <v>3236.76</v>
      </c>
      <c r="F51" s="35">
        <v>3311.03</v>
      </c>
      <c r="G51" s="17">
        <f t="shared" si="1"/>
        <v>1.4927980921611406E-2</v>
      </c>
    </row>
    <row r="52" spans="2:7" x14ac:dyDescent="0.25">
      <c r="B52" s="34">
        <v>37288</v>
      </c>
      <c r="C52" s="35">
        <v>3334.69</v>
      </c>
      <c r="D52" s="35">
        <v>3758.11</v>
      </c>
      <c r="E52" s="35">
        <v>3290</v>
      </c>
      <c r="F52" s="35">
        <v>3562.31</v>
      </c>
      <c r="G52" s="17">
        <f t="shared" si="1"/>
        <v>7.5891791980138956E-2</v>
      </c>
    </row>
    <row r="53" spans="2:7" x14ac:dyDescent="0.25">
      <c r="B53" s="34">
        <v>37316</v>
      </c>
      <c r="C53" s="35">
        <v>3551.56</v>
      </c>
      <c r="D53" s="35">
        <v>3758.27</v>
      </c>
      <c r="E53" s="35">
        <v>3454.27</v>
      </c>
      <c r="F53" s="35">
        <v>3469.35</v>
      </c>
      <c r="G53" s="17">
        <f t="shared" si="1"/>
        <v>-2.6095426843817604E-2</v>
      </c>
    </row>
    <row r="54" spans="2:7" x14ac:dyDescent="0.25">
      <c r="B54" s="34">
        <v>37347</v>
      </c>
      <c r="C54" s="35">
        <v>3482.94</v>
      </c>
      <c r="D54" s="35">
        <v>3538.49</v>
      </c>
      <c r="E54" s="35">
        <v>3296.88</v>
      </c>
      <c r="F54" s="35">
        <v>3338.16</v>
      </c>
      <c r="G54" s="17">
        <f t="shared" si="1"/>
        <v>-3.7813999740585413E-2</v>
      </c>
    </row>
    <row r="55" spans="2:7" x14ac:dyDescent="0.25">
      <c r="B55" s="34">
        <v>37377</v>
      </c>
      <c r="C55" s="35">
        <v>3361.33</v>
      </c>
      <c r="D55" s="35">
        <v>3478.02</v>
      </c>
      <c r="E55" s="35">
        <v>3097.73</v>
      </c>
      <c r="F55" s="35">
        <v>3125.73</v>
      </c>
      <c r="G55" s="17">
        <f t="shared" si="1"/>
        <v>-6.363685383564599E-2</v>
      </c>
    </row>
    <row r="56" spans="2:7" x14ac:dyDescent="0.25">
      <c r="B56" s="34">
        <v>37408</v>
      </c>
      <c r="C56" s="35">
        <v>3162.27</v>
      </c>
      <c r="D56" s="35">
        <v>3377.88</v>
      </c>
      <c r="E56" s="35">
        <v>3148.57</v>
      </c>
      <c r="F56" s="35">
        <v>3244.7</v>
      </c>
      <c r="G56" s="17">
        <f t="shared" si="1"/>
        <v>3.8061508831536806E-2</v>
      </c>
    </row>
    <row r="57" spans="2:7" x14ac:dyDescent="0.25">
      <c r="B57" s="34">
        <v>37438</v>
      </c>
      <c r="C57" s="35">
        <v>3246.44</v>
      </c>
      <c r="D57" s="35">
        <v>3366.74</v>
      </c>
      <c r="E57" s="35">
        <v>2932.35</v>
      </c>
      <c r="F57" s="35">
        <v>2987.65</v>
      </c>
      <c r="G57" s="17">
        <f t="shared" si="1"/>
        <v>-7.9221499676395246E-2</v>
      </c>
    </row>
    <row r="58" spans="2:7" x14ac:dyDescent="0.25">
      <c r="B58" s="34">
        <v>37469</v>
      </c>
      <c r="C58" s="35">
        <v>2998.46</v>
      </c>
      <c r="D58" s="35">
        <v>3185.08</v>
      </c>
      <c r="E58" s="35">
        <v>2931.78</v>
      </c>
      <c r="F58" s="35">
        <v>3181.23</v>
      </c>
      <c r="G58" s="17">
        <f t="shared" si="1"/>
        <v>6.4793399494585957E-2</v>
      </c>
    </row>
    <row r="59" spans="2:7" x14ac:dyDescent="0.25">
      <c r="B59" s="34">
        <v>37500</v>
      </c>
      <c r="C59" s="35">
        <v>3206.81</v>
      </c>
      <c r="D59" s="35">
        <v>3227.62</v>
      </c>
      <c r="E59" s="35">
        <v>2973.97</v>
      </c>
      <c r="F59" s="35">
        <v>2991.36</v>
      </c>
      <c r="G59" s="17">
        <f t="shared" si="1"/>
        <v>-5.9684461670485911E-2</v>
      </c>
    </row>
    <row r="60" spans="2:7" x14ac:dyDescent="0.25">
      <c r="B60" s="34">
        <v>37530</v>
      </c>
      <c r="C60" s="35">
        <v>2976.04</v>
      </c>
      <c r="D60" s="35">
        <v>3038.92</v>
      </c>
      <c r="E60" s="35">
        <v>2828.48</v>
      </c>
      <c r="F60" s="35">
        <v>2949.32</v>
      </c>
      <c r="G60" s="17">
        <f t="shared" si="1"/>
        <v>-1.4053808301240922E-2</v>
      </c>
    </row>
    <row r="61" spans="2:7" x14ac:dyDescent="0.25">
      <c r="B61" s="34">
        <v>37561</v>
      </c>
      <c r="C61" s="35">
        <v>2956.94</v>
      </c>
      <c r="D61" s="35">
        <v>3245.98</v>
      </c>
      <c r="E61" s="35">
        <v>2928.63</v>
      </c>
      <c r="F61" s="35">
        <v>3228.82</v>
      </c>
      <c r="G61" s="17">
        <f t="shared" si="1"/>
        <v>9.476760744849666E-2</v>
      </c>
    </row>
    <row r="62" spans="2:7" x14ac:dyDescent="0.25">
      <c r="B62" s="34">
        <v>37591</v>
      </c>
      <c r="C62" s="35">
        <v>3247.6</v>
      </c>
      <c r="D62" s="35">
        <v>3413.83</v>
      </c>
      <c r="E62" s="35">
        <v>3186.62</v>
      </c>
      <c r="F62" s="35">
        <v>3377.28</v>
      </c>
      <c r="G62" s="17">
        <f t="shared" si="1"/>
        <v>4.5979645814879788E-2</v>
      </c>
    </row>
    <row r="63" spans="2:7" x14ac:dyDescent="0.25">
      <c r="B63" s="34">
        <v>37622</v>
      </c>
      <c r="C63" s="35">
        <v>3383.85</v>
      </c>
      <c r="D63" s="35">
        <v>3416.92</v>
      </c>
      <c r="E63" s="35">
        <v>3199.18</v>
      </c>
      <c r="F63" s="35">
        <v>3250.38</v>
      </c>
      <c r="G63" s="17">
        <f t="shared" si="1"/>
        <v>-3.7574616259238192E-2</v>
      </c>
    </row>
    <row r="64" spans="2:7" x14ac:dyDescent="0.25">
      <c r="B64" s="34">
        <v>37653</v>
      </c>
      <c r="C64" s="35">
        <v>3260.04</v>
      </c>
      <c r="D64" s="35">
        <v>3341.61</v>
      </c>
      <c r="E64" s="35">
        <v>3218.37</v>
      </c>
      <c r="F64" s="35">
        <v>3283.66</v>
      </c>
      <c r="G64" s="17">
        <f t="shared" si="1"/>
        <v>1.0238802847666983E-2</v>
      </c>
    </row>
    <row r="65" spans="2:7" x14ac:dyDescent="0.25">
      <c r="B65" s="34">
        <v>37681</v>
      </c>
      <c r="C65" s="35">
        <v>3301.67</v>
      </c>
      <c r="D65" s="35">
        <v>3311.57</v>
      </c>
      <c r="E65" s="35">
        <v>3039.83</v>
      </c>
      <c r="F65" s="35">
        <v>3048.72</v>
      </c>
      <c r="G65" s="17">
        <f t="shared" si="1"/>
        <v>-7.1548211446982979E-2</v>
      </c>
    </row>
    <row r="66" spans="2:7" x14ac:dyDescent="0.25">
      <c r="B66" s="34">
        <v>37712</v>
      </c>
      <c r="C66" s="35">
        <v>3037.54</v>
      </c>
      <c r="D66" s="35">
        <v>3221.9</v>
      </c>
      <c r="E66" s="35">
        <v>2904.44</v>
      </c>
      <c r="F66" s="35">
        <v>2959.79</v>
      </c>
      <c r="G66" s="17">
        <f t="shared" si="1"/>
        <v>-2.9169618725235491E-2</v>
      </c>
    </row>
    <row r="67" spans="2:7" x14ac:dyDescent="0.25">
      <c r="B67" s="34">
        <v>37742</v>
      </c>
      <c r="C67" s="35">
        <v>2949.04</v>
      </c>
      <c r="D67" s="35">
        <v>3200.48</v>
      </c>
      <c r="E67" s="35">
        <v>2934.78</v>
      </c>
      <c r="F67" s="35">
        <v>3180.75</v>
      </c>
      <c r="G67" s="17">
        <f t="shared" si="1"/>
        <v>7.4653945043398284E-2</v>
      </c>
    </row>
    <row r="68" spans="2:7" x14ac:dyDescent="0.25">
      <c r="B68" s="34">
        <v>37773</v>
      </c>
      <c r="C68" s="35">
        <v>3176.56</v>
      </c>
      <c r="D68" s="35">
        <v>3632.84</v>
      </c>
      <c r="E68" s="35">
        <v>3170.38</v>
      </c>
      <c r="F68" s="35">
        <v>3607.13</v>
      </c>
      <c r="G68" s="17">
        <f t="shared" si="1"/>
        <v>0.13405014540595772</v>
      </c>
    </row>
    <row r="69" spans="2:7" x14ac:dyDescent="0.25">
      <c r="B69" s="34">
        <v>37803</v>
      </c>
      <c r="C69" s="35">
        <v>3617.74</v>
      </c>
      <c r="D69" s="35">
        <v>3835.75</v>
      </c>
      <c r="E69" s="35">
        <v>3534.06</v>
      </c>
      <c r="F69" s="35">
        <v>3792.61</v>
      </c>
      <c r="G69" s="17">
        <f t="shared" ref="G69:G132" si="4">+F69/F68-1</f>
        <v>5.1420381300369078E-2</v>
      </c>
    </row>
    <row r="70" spans="2:7" x14ac:dyDescent="0.25">
      <c r="B70" s="34">
        <v>37834</v>
      </c>
      <c r="C70" s="35">
        <v>3800.73</v>
      </c>
      <c r="D70" s="35">
        <v>4277.6400000000003</v>
      </c>
      <c r="E70" s="35">
        <v>3722.08</v>
      </c>
      <c r="F70" s="35">
        <v>4244.7299999999996</v>
      </c>
      <c r="G70" s="17">
        <f t="shared" si="4"/>
        <v>0.11921078096614179</v>
      </c>
    </row>
    <row r="71" spans="2:7" x14ac:dyDescent="0.25">
      <c r="B71" s="34">
        <v>37865</v>
      </c>
      <c r="C71" s="35">
        <v>4248.07</v>
      </c>
      <c r="D71" s="35">
        <v>4473.57</v>
      </c>
      <c r="E71" s="35">
        <v>4097.55</v>
      </c>
      <c r="F71" s="35">
        <v>4453.24</v>
      </c>
      <c r="G71" s="17">
        <f t="shared" si="4"/>
        <v>4.9122087859534203E-2</v>
      </c>
    </row>
    <row r="72" spans="2:7" x14ac:dyDescent="0.25">
      <c r="B72" s="34">
        <v>37895</v>
      </c>
      <c r="C72" s="35">
        <v>4452.07</v>
      </c>
      <c r="D72" s="35">
        <v>4951.1099999999997</v>
      </c>
      <c r="E72" s="35">
        <v>4432.93</v>
      </c>
      <c r="F72" s="35">
        <v>4906.87</v>
      </c>
      <c r="G72" s="17">
        <f t="shared" si="4"/>
        <v>0.10186515885063452</v>
      </c>
    </row>
    <row r="73" spans="2:7" x14ac:dyDescent="0.25">
      <c r="B73" s="34">
        <v>37926</v>
      </c>
      <c r="C73" s="35">
        <v>4946.93</v>
      </c>
      <c r="D73" s="35">
        <v>5135</v>
      </c>
      <c r="E73" s="35">
        <v>4736.7</v>
      </c>
      <c r="F73" s="35">
        <v>5044.82</v>
      </c>
      <c r="G73" s="17">
        <f t="shared" si="4"/>
        <v>2.8113644747058686E-2</v>
      </c>
    </row>
    <row r="74" spans="2:7" x14ac:dyDescent="0.25">
      <c r="B74" s="34">
        <v>37956</v>
      </c>
      <c r="C74" s="35">
        <v>5086.8599999999997</v>
      </c>
      <c r="D74" s="35">
        <v>5920.76</v>
      </c>
      <c r="E74" s="35">
        <v>5082.82</v>
      </c>
      <c r="F74" s="35">
        <v>5838.96</v>
      </c>
      <c r="G74" s="17">
        <f t="shared" si="4"/>
        <v>0.15741691477594855</v>
      </c>
    </row>
    <row r="75" spans="2:7" x14ac:dyDescent="0.25">
      <c r="B75" s="34">
        <v>37987</v>
      </c>
      <c r="C75" s="35">
        <v>5872.48</v>
      </c>
      <c r="D75" s="35">
        <v>6249.6</v>
      </c>
      <c r="E75" s="35">
        <v>5567.68</v>
      </c>
      <c r="F75" s="35">
        <v>5695.67</v>
      </c>
      <c r="G75" s="17">
        <f t="shared" si="4"/>
        <v>-2.4540329099702718E-2</v>
      </c>
    </row>
    <row r="76" spans="2:7" x14ac:dyDescent="0.25">
      <c r="B76" s="34">
        <v>38018</v>
      </c>
      <c r="C76" s="35">
        <v>5715.46</v>
      </c>
      <c r="D76" s="35">
        <v>6082.8</v>
      </c>
      <c r="E76" s="35">
        <v>5550.17</v>
      </c>
      <c r="F76" s="35">
        <v>5667.51</v>
      </c>
      <c r="G76" s="17">
        <f t="shared" si="4"/>
        <v>-4.9441066634828834E-3</v>
      </c>
    </row>
    <row r="77" spans="2:7" x14ac:dyDescent="0.25">
      <c r="B77" s="34">
        <v>38047</v>
      </c>
      <c r="C77" s="35">
        <v>5649.3</v>
      </c>
      <c r="D77" s="35">
        <v>5951.03</v>
      </c>
      <c r="E77" s="35">
        <v>5324.78</v>
      </c>
      <c r="F77" s="35">
        <v>5590.6</v>
      </c>
      <c r="G77" s="17">
        <f t="shared" si="4"/>
        <v>-1.3570333356271114E-2</v>
      </c>
    </row>
    <row r="78" spans="2:7" x14ac:dyDescent="0.25">
      <c r="B78" s="34">
        <v>38078</v>
      </c>
      <c r="C78" s="35">
        <v>5599.12</v>
      </c>
      <c r="D78" s="35">
        <v>5979.25</v>
      </c>
      <c r="E78" s="35">
        <v>5599.12</v>
      </c>
      <c r="F78" s="35">
        <v>5655.09</v>
      </c>
      <c r="G78" s="17">
        <f t="shared" si="4"/>
        <v>1.1535434479304607E-2</v>
      </c>
    </row>
    <row r="79" spans="2:7" x14ac:dyDescent="0.25">
      <c r="B79" s="34">
        <v>38108</v>
      </c>
      <c r="C79" s="35">
        <v>5645.86</v>
      </c>
      <c r="D79" s="35">
        <v>5772.64</v>
      </c>
      <c r="E79" s="35">
        <v>4227.5</v>
      </c>
      <c r="F79" s="35">
        <v>4759.62</v>
      </c>
      <c r="G79" s="17">
        <f t="shared" si="4"/>
        <v>-0.15834761250484086</v>
      </c>
    </row>
    <row r="80" spans="2:7" x14ac:dyDescent="0.25">
      <c r="B80" s="34">
        <v>38139</v>
      </c>
      <c r="C80" s="35">
        <v>4792.01</v>
      </c>
      <c r="D80" s="35">
        <v>5012.5200000000004</v>
      </c>
      <c r="E80" s="35">
        <v>4613.9399999999996</v>
      </c>
      <c r="F80" s="35">
        <v>4795.46</v>
      </c>
      <c r="G80" s="17">
        <f t="shared" si="4"/>
        <v>7.5300129001896199E-3</v>
      </c>
    </row>
    <row r="81" spans="2:7" x14ac:dyDescent="0.25">
      <c r="B81" s="34">
        <v>38169</v>
      </c>
      <c r="C81" s="35">
        <v>4813.76</v>
      </c>
      <c r="D81" s="35">
        <v>5200.8500000000004</v>
      </c>
      <c r="E81" s="35">
        <v>4723.04</v>
      </c>
      <c r="F81" s="35">
        <v>5170.32</v>
      </c>
      <c r="G81" s="17">
        <f t="shared" si="4"/>
        <v>7.816976890642402E-2</v>
      </c>
    </row>
    <row r="82" spans="2:7" x14ac:dyDescent="0.25">
      <c r="B82" s="34">
        <v>38200</v>
      </c>
      <c r="C82" s="35">
        <v>5193.25</v>
      </c>
      <c r="D82" s="35">
        <v>5269.22</v>
      </c>
      <c r="E82" s="35">
        <v>5022.29</v>
      </c>
      <c r="F82" s="35">
        <v>5192.08</v>
      </c>
      <c r="G82" s="17">
        <f t="shared" si="4"/>
        <v>4.2086369895868447E-3</v>
      </c>
    </row>
    <row r="83" spans="2:7" x14ac:dyDescent="0.25">
      <c r="B83" s="34">
        <v>38231</v>
      </c>
      <c r="C83" s="35">
        <v>5202.16</v>
      </c>
      <c r="D83" s="35">
        <v>5638.79</v>
      </c>
      <c r="E83" s="35">
        <v>5178.57</v>
      </c>
      <c r="F83" s="35">
        <v>5583.61</v>
      </c>
      <c r="G83" s="17">
        <f t="shared" si="4"/>
        <v>7.5409084605784216E-2</v>
      </c>
    </row>
    <row r="84" spans="2:7" x14ac:dyDescent="0.25">
      <c r="B84" s="34">
        <v>38261</v>
      </c>
      <c r="C84" s="35">
        <v>5587.46</v>
      </c>
      <c r="D84" s="35">
        <v>5803.82</v>
      </c>
      <c r="E84" s="35">
        <v>5558.14</v>
      </c>
      <c r="F84" s="35">
        <v>5672.27</v>
      </c>
      <c r="G84" s="17">
        <f t="shared" si="4"/>
        <v>1.5878616164094694E-2</v>
      </c>
    </row>
    <row r="85" spans="2:7" x14ac:dyDescent="0.25">
      <c r="B85" s="34">
        <v>38292</v>
      </c>
      <c r="C85" s="35">
        <v>5678.65</v>
      </c>
      <c r="D85" s="35">
        <v>6248.43</v>
      </c>
      <c r="E85" s="35">
        <v>5649.03</v>
      </c>
      <c r="F85" s="35">
        <v>6234.29</v>
      </c>
      <c r="G85" s="17">
        <f t="shared" si="4"/>
        <v>9.9082025361980186E-2</v>
      </c>
    </row>
    <row r="86" spans="2:7" x14ac:dyDescent="0.25">
      <c r="B86" s="34">
        <v>38322</v>
      </c>
      <c r="C86" s="35">
        <v>6259.28</v>
      </c>
      <c r="D86" s="35">
        <v>6617.15</v>
      </c>
      <c r="E86" s="35">
        <v>6176.09</v>
      </c>
      <c r="F86" s="35">
        <v>6602.69</v>
      </c>
      <c r="G86" s="17">
        <f t="shared" si="4"/>
        <v>5.9092534995965895E-2</v>
      </c>
    </row>
    <row r="87" spans="2:7" x14ac:dyDescent="0.25">
      <c r="B87" s="34">
        <v>38353</v>
      </c>
      <c r="C87" s="35">
        <v>6626.49</v>
      </c>
      <c r="D87" s="35">
        <v>6696.31</v>
      </c>
      <c r="E87" s="35">
        <v>6069.33</v>
      </c>
      <c r="F87" s="35">
        <v>6555.94</v>
      </c>
      <c r="G87" s="17">
        <f t="shared" si="4"/>
        <v>-7.0804475145735957E-3</v>
      </c>
    </row>
    <row r="88" spans="2:7" x14ac:dyDescent="0.25">
      <c r="B88" s="34">
        <v>38384</v>
      </c>
      <c r="C88" s="35">
        <v>6565.21</v>
      </c>
      <c r="D88" s="35">
        <v>6721.08</v>
      </c>
      <c r="E88" s="35">
        <v>6508.33</v>
      </c>
      <c r="F88" s="35">
        <v>6713.86</v>
      </c>
      <c r="G88" s="17">
        <f t="shared" si="4"/>
        <v>2.4088078902491539E-2</v>
      </c>
    </row>
    <row r="89" spans="2:7" x14ac:dyDescent="0.25">
      <c r="B89" s="34">
        <v>38412</v>
      </c>
      <c r="C89" s="35">
        <v>6725.92</v>
      </c>
      <c r="D89" s="35">
        <v>6954.86</v>
      </c>
      <c r="E89" s="35">
        <v>6321.31</v>
      </c>
      <c r="F89" s="35">
        <v>6492.82</v>
      </c>
      <c r="G89" s="17">
        <f t="shared" si="4"/>
        <v>-3.2922938518229472E-2</v>
      </c>
    </row>
    <row r="90" spans="2:7" x14ac:dyDescent="0.25">
      <c r="B90" s="34">
        <v>38443</v>
      </c>
      <c r="C90" s="35">
        <v>6506.6</v>
      </c>
      <c r="D90" s="35">
        <v>6649.42</v>
      </c>
      <c r="E90" s="35">
        <v>6118.42</v>
      </c>
      <c r="F90" s="35">
        <v>6154.44</v>
      </c>
      <c r="G90" s="17">
        <f t="shared" si="4"/>
        <v>-5.2116029706660627E-2</v>
      </c>
    </row>
    <row r="91" spans="2:7" x14ac:dyDescent="0.25">
      <c r="B91" s="34">
        <v>38473</v>
      </c>
      <c r="C91" s="35">
        <v>6183.07</v>
      </c>
      <c r="D91" s="35">
        <v>6772.74</v>
      </c>
      <c r="E91" s="35">
        <v>6140.97</v>
      </c>
      <c r="F91" s="35">
        <v>6715.11</v>
      </c>
      <c r="G91" s="17">
        <f t="shared" si="4"/>
        <v>9.1100083841909374E-2</v>
      </c>
    </row>
    <row r="92" spans="2:7" x14ac:dyDescent="0.25">
      <c r="B92" s="34">
        <v>38504</v>
      </c>
      <c r="C92" s="35">
        <v>6729.39</v>
      </c>
      <c r="D92" s="35">
        <v>7228.21</v>
      </c>
      <c r="E92" s="35">
        <v>6647.36</v>
      </c>
      <c r="F92" s="35">
        <v>7193.85</v>
      </c>
      <c r="G92" s="17">
        <f t="shared" si="4"/>
        <v>7.1292949780420667E-2</v>
      </c>
    </row>
    <row r="93" spans="2:7" x14ac:dyDescent="0.25">
      <c r="B93" s="34">
        <v>38534</v>
      </c>
      <c r="C93" s="35">
        <v>7165.45</v>
      </c>
      <c r="D93" s="35">
        <v>7708.59</v>
      </c>
      <c r="E93" s="35">
        <v>7123.11</v>
      </c>
      <c r="F93" s="35">
        <v>7635.42</v>
      </c>
      <c r="G93" s="17">
        <f t="shared" si="4"/>
        <v>6.1381596780583303E-2</v>
      </c>
    </row>
    <row r="94" spans="2:7" x14ac:dyDescent="0.25">
      <c r="B94" s="34">
        <v>38565</v>
      </c>
      <c r="C94" s="35">
        <v>7632.01</v>
      </c>
      <c r="D94" s="35">
        <v>7921.39</v>
      </c>
      <c r="E94" s="35">
        <v>7537.5</v>
      </c>
      <c r="F94" s="35">
        <v>7805.43</v>
      </c>
      <c r="G94" s="17">
        <f t="shared" si="4"/>
        <v>2.2265965722907177E-2</v>
      </c>
    </row>
    <row r="95" spans="2:7" x14ac:dyDescent="0.25">
      <c r="B95" s="34">
        <v>38596</v>
      </c>
      <c r="C95" s="35">
        <v>7818.9</v>
      </c>
      <c r="D95" s="35">
        <v>8722.17</v>
      </c>
      <c r="E95" s="35">
        <v>7818.9</v>
      </c>
      <c r="F95" s="35">
        <v>8634.48</v>
      </c>
      <c r="G95" s="17">
        <f t="shared" si="4"/>
        <v>0.10621451989192132</v>
      </c>
    </row>
    <row r="96" spans="2:7" x14ac:dyDescent="0.25">
      <c r="B96" s="34">
        <v>38626</v>
      </c>
      <c r="C96" s="35">
        <v>8662.99</v>
      </c>
      <c r="D96" s="35">
        <v>8821.84</v>
      </c>
      <c r="E96" s="35">
        <v>7656.15</v>
      </c>
      <c r="F96" s="35">
        <v>7892.32</v>
      </c>
      <c r="G96" s="17">
        <f t="shared" si="4"/>
        <v>-8.595306260481228E-2</v>
      </c>
    </row>
    <row r="97" spans="2:7" x14ac:dyDescent="0.25">
      <c r="B97" s="34">
        <v>38657</v>
      </c>
      <c r="C97" s="35">
        <v>7989.86</v>
      </c>
      <c r="D97" s="35">
        <v>9033.99</v>
      </c>
      <c r="E97" s="35">
        <v>7891.23</v>
      </c>
      <c r="F97" s="35">
        <v>8788.81</v>
      </c>
      <c r="G97" s="17">
        <f t="shared" si="4"/>
        <v>0.11359017373852054</v>
      </c>
    </row>
    <row r="98" spans="2:7" x14ac:dyDescent="0.25">
      <c r="B98" s="34">
        <v>38687</v>
      </c>
      <c r="C98" s="35">
        <v>8813.82</v>
      </c>
      <c r="D98" s="35">
        <v>9442.98</v>
      </c>
      <c r="E98" s="35">
        <v>8769.56</v>
      </c>
      <c r="F98" s="35">
        <v>9397.93</v>
      </c>
      <c r="G98" s="17">
        <f t="shared" si="4"/>
        <v>6.9306311093310757E-2</v>
      </c>
    </row>
    <row r="99" spans="2:7" x14ac:dyDescent="0.25">
      <c r="B99" s="34">
        <v>38718</v>
      </c>
      <c r="C99" s="35">
        <v>9422.49</v>
      </c>
      <c r="D99" s="35">
        <v>9945.19</v>
      </c>
      <c r="E99" s="35">
        <v>9158.44</v>
      </c>
      <c r="F99" s="35">
        <v>9919.89</v>
      </c>
      <c r="G99" s="17">
        <f t="shared" si="4"/>
        <v>5.5539890167302763E-2</v>
      </c>
    </row>
    <row r="100" spans="2:7" x14ac:dyDescent="0.25">
      <c r="B100" s="34">
        <v>38749</v>
      </c>
      <c r="C100" s="35">
        <v>9959.24</v>
      </c>
      <c r="D100" s="35">
        <v>10422.65</v>
      </c>
      <c r="E100" s="35">
        <v>9713.51</v>
      </c>
      <c r="F100" s="35">
        <v>10370.24</v>
      </c>
      <c r="G100" s="17">
        <f t="shared" si="4"/>
        <v>4.5398688896751915E-2</v>
      </c>
    </row>
    <row r="101" spans="2:7" x14ac:dyDescent="0.25">
      <c r="B101" s="34">
        <v>38777</v>
      </c>
      <c r="C101" s="35">
        <v>10368.75</v>
      </c>
      <c r="D101" s="35">
        <v>11356.95</v>
      </c>
      <c r="E101" s="35">
        <v>10344.26</v>
      </c>
      <c r="F101" s="35">
        <v>11279.96</v>
      </c>
      <c r="G101" s="17">
        <f t="shared" si="4"/>
        <v>8.7724102817292593E-2</v>
      </c>
    </row>
    <row r="102" spans="2:7" x14ac:dyDescent="0.25">
      <c r="B102" s="34">
        <v>38808</v>
      </c>
      <c r="C102" s="35">
        <v>11342.96</v>
      </c>
      <c r="D102" s="35">
        <v>12102</v>
      </c>
      <c r="E102" s="35">
        <v>11008.43</v>
      </c>
      <c r="F102" s="35">
        <v>12042.56</v>
      </c>
      <c r="G102" s="17">
        <f t="shared" si="4"/>
        <v>6.7606622718520359E-2</v>
      </c>
    </row>
    <row r="103" spans="2:7" x14ac:dyDescent="0.25">
      <c r="B103" s="34">
        <v>38838</v>
      </c>
      <c r="C103" s="35">
        <v>12103.78</v>
      </c>
      <c r="D103" s="35">
        <v>12671.11</v>
      </c>
      <c r="E103" s="35">
        <v>9826.91</v>
      </c>
      <c r="F103" s="35">
        <v>10398.61</v>
      </c>
      <c r="G103" s="17">
        <f t="shared" si="4"/>
        <v>-0.13651167193686387</v>
      </c>
    </row>
    <row r="104" spans="2:7" x14ac:dyDescent="0.25">
      <c r="B104" s="34">
        <v>38869</v>
      </c>
      <c r="C104" s="35">
        <v>10472.459999999999</v>
      </c>
      <c r="D104" s="35">
        <v>10626.84</v>
      </c>
      <c r="E104" s="35">
        <v>8799.01</v>
      </c>
      <c r="F104" s="35">
        <v>10609.25</v>
      </c>
      <c r="G104" s="17">
        <f t="shared" si="4"/>
        <v>2.025655352013378E-2</v>
      </c>
    </row>
    <row r="105" spans="2:7" x14ac:dyDescent="0.25">
      <c r="B105" s="34">
        <v>38899</v>
      </c>
      <c r="C105" s="35">
        <v>10616.97</v>
      </c>
      <c r="D105" s="35">
        <v>10940.45</v>
      </c>
      <c r="E105" s="35">
        <v>9875.35</v>
      </c>
      <c r="F105" s="35">
        <v>10743.88</v>
      </c>
      <c r="G105" s="17">
        <f t="shared" si="4"/>
        <v>1.2689869689186173E-2</v>
      </c>
    </row>
    <row r="106" spans="2:7" x14ac:dyDescent="0.25">
      <c r="B106" s="34">
        <v>38930</v>
      </c>
      <c r="C106" s="35">
        <v>10737.5</v>
      </c>
      <c r="D106" s="35">
        <v>11794.43</v>
      </c>
      <c r="E106" s="35">
        <v>10645.99</v>
      </c>
      <c r="F106" s="35">
        <v>11699.05</v>
      </c>
      <c r="G106" s="17">
        <f t="shared" si="4"/>
        <v>8.8903636302713807E-2</v>
      </c>
    </row>
    <row r="107" spans="2:7" x14ac:dyDescent="0.25">
      <c r="B107" s="34">
        <v>38961</v>
      </c>
      <c r="C107" s="35">
        <v>11699.57</v>
      </c>
      <c r="D107" s="35">
        <v>12485.17</v>
      </c>
      <c r="E107" s="35">
        <v>11444.18</v>
      </c>
      <c r="F107" s="35">
        <v>12454.42</v>
      </c>
      <c r="G107" s="17">
        <f t="shared" si="4"/>
        <v>6.4566781063419842E-2</v>
      </c>
    </row>
    <row r="108" spans="2:7" x14ac:dyDescent="0.25">
      <c r="B108" s="34">
        <v>38991</v>
      </c>
      <c r="C108" s="35">
        <v>12473.79</v>
      </c>
      <c r="D108" s="35">
        <v>13075.85</v>
      </c>
      <c r="E108" s="35">
        <v>12178.83</v>
      </c>
      <c r="F108" s="35">
        <v>12961.9</v>
      </c>
      <c r="G108" s="17">
        <f t="shared" si="4"/>
        <v>4.0746979787095627E-2</v>
      </c>
    </row>
    <row r="109" spans="2:7" x14ac:dyDescent="0.25">
      <c r="B109" s="34">
        <v>39022</v>
      </c>
      <c r="C109" s="35">
        <v>12992.62</v>
      </c>
      <c r="D109" s="35">
        <v>13799.08</v>
      </c>
      <c r="E109" s="35">
        <v>12937.3</v>
      </c>
      <c r="F109" s="35">
        <v>13696.31</v>
      </c>
      <c r="G109" s="17">
        <f t="shared" si="4"/>
        <v>5.6659131763090231E-2</v>
      </c>
    </row>
    <row r="110" spans="2:7" x14ac:dyDescent="0.25">
      <c r="B110" s="34">
        <v>39052</v>
      </c>
      <c r="C110" s="35">
        <v>13729.67</v>
      </c>
      <c r="D110" s="35">
        <v>14035.3</v>
      </c>
      <c r="E110" s="35">
        <v>12801.65</v>
      </c>
      <c r="F110" s="35">
        <v>13786.91</v>
      </c>
      <c r="G110" s="17">
        <f t="shared" si="4"/>
        <v>6.61492036906286E-3</v>
      </c>
    </row>
    <row r="111" spans="2:7" x14ac:dyDescent="0.25">
      <c r="B111" s="34">
        <v>39083</v>
      </c>
      <c r="C111" s="35">
        <v>13827.77</v>
      </c>
      <c r="D111" s="35">
        <v>14325.92</v>
      </c>
      <c r="E111" s="35">
        <v>13303.22</v>
      </c>
      <c r="F111" s="35">
        <v>14090.92</v>
      </c>
      <c r="G111" s="17">
        <f t="shared" si="4"/>
        <v>2.2050626282466457E-2</v>
      </c>
    </row>
    <row r="112" spans="2:7" x14ac:dyDescent="0.25">
      <c r="B112" s="34">
        <v>39114</v>
      </c>
      <c r="C112" s="35">
        <v>14124.36</v>
      </c>
      <c r="D112" s="35">
        <v>14723.88</v>
      </c>
      <c r="E112" s="35">
        <v>12800.91</v>
      </c>
      <c r="F112" s="35">
        <v>12938.09</v>
      </c>
      <c r="G112" s="17">
        <f t="shared" si="4"/>
        <v>-8.181367859586175E-2</v>
      </c>
    </row>
    <row r="113" spans="2:7" x14ac:dyDescent="0.25">
      <c r="B113" s="34">
        <v>39142</v>
      </c>
      <c r="C113" s="35">
        <v>13013.74</v>
      </c>
      <c r="D113" s="35">
        <v>13386.95</v>
      </c>
      <c r="E113" s="35">
        <v>12316.1</v>
      </c>
      <c r="F113" s="35">
        <v>13072.1</v>
      </c>
      <c r="G113" s="17">
        <f t="shared" si="4"/>
        <v>1.0357788514378852E-2</v>
      </c>
    </row>
    <row r="114" spans="2:7" x14ac:dyDescent="0.25">
      <c r="B114" s="34">
        <v>39173</v>
      </c>
      <c r="C114" s="35">
        <v>12811.93</v>
      </c>
      <c r="D114" s="35">
        <v>14383.72</v>
      </c>
      <c r="E114" s="35">
        <v>12425.52</v>
      </c>
      <c r="F114" s="35">
        <v>13872.37</v>
      </c>
      <c r="G114" s="17">
        <f t="shared" si="4"/>
        <v>6.1219696911743338E-2</v>
      </c>
    </row>
    <row r="115" spans="2:7" x14ac:dyDescent="0.25">
      <c r="B115" s="34">
        <v>39203</v>
      </c>
      <c r="C115" s="35">
        <v>13987.77</v>
      </c>
      <c r="D115" s="35">
        <v>14576.37</v>
      </c>
      <c r="E115" s="35">
        <v>13554.34</v>
      </c>
      <c r="F115" s="35">
        <v>14544.46</v>
      </c>
      <c r="G115" s="17">
        <f t="shared" si="4"/>
        <v>4.8448102234873947E-2</v>
      </c>
    </row>
    <row r="116" spans="2:7" x14ac:dyDescent="0.25">
      <c r="B116" s="34">
        <v>39234</v>
      </c>
      <c r="C116" s="35">
        <v>14610.28</v>
      </c>
      <c r="D116" s="35">
        <v>14683.36</v>
      </c>
      <c r="E116" s="35">
        <v>13946.99</v>
      </c>
      <c r="F116" s="35">
        <v>14650.51</v>
      </c>
      <c r="G116" s="17">
        <f t="shared" si="4"/>
        <v>7.2914360519400478E-3</v>
      </c>
    </row>
    <row r="117" spans="2:7" x14ac:dyDescent="0.25">
      <c r="B117" s="34">
        <v>39264</v>
      </c>
      <c r="C117" s="35">
        <v>14685.16</v>
      </c>
      <c r="D117" s="35">
        <v>15868.85</v>
      </c>
      <c r="E117" s="35">
        <v>14638.88</v>
      </c>
      <c r="F117" s="35">
        <v>15550.99</v>
      </c>
      <c r="G117" s="17">
        <f t="shared" si="4"/>
        <v>6.1464071899203443E-2</v>
      </c>
    </row>
    <row r="118" spans="2:7" x14ac:dyDescent="0.25">
      <c r="B118" s="34">
        <v>39295</v>
      </c>
      <c r="C118" s="35">
        <v>15344.02</v>
      </c>
      <c r="D118" s="35">
        <v>15542.4</v>
      </c>
      <c r="E118" s="35">
        <v>13779.88</v>
      </c>
      <c r="F118" s="35">
        <v>15318.6</v>
      </c>
      <c r="G118" s="17">
        <f t="shared" si="4"/>
        <v>-1.4943743131466181E-2</v>
      </c>
    </row>
    <row r="119" spans="2:7" x14ac:dyDescent="0.25">
      <c r="B119" s="34">
        <v>39326</v>
      </c>
      <c r="C119" s="35">
        <v>15401.99</v>
      </c>
      <c r="D119" s="35">
        <v>17361.47</v>
      </c>
      <c r="E119" s="35">
        <v>15323.05</v>
      </c>
      <c r="F119" s="35">
        <v>17291.099999999999</v>
      </c>
      <c r="G119" s="17">
        <f t="shared" si="4"/>
        <v>0.12876503074693502</v>
      </c>
    </row>
    <row r="120" spans="2:7" x14ac:dyDescent="0.25">
      <c r="B120" s="34">
        <v>39356</v>
      </c>
      <c r="C120" s="35">
        <v>17356.990000000002</v>
      </c>
      <c r="D120" s="35">
        <v>20238.16</v>
      </c>
      <c r="E120" s="35">
        <v>17144.580000000002</v>
      </c>
      <c r="F120" s="35">
        <v>19837.990000000002</v>
      </c>
      <c r="G120" s="17">
        <f t="shared" si="4"/>
        <v>0.14729485110837381</v>
      </c>
    </row>
    <row r="121" spans="2:7" x14ac:dyDescent="0.25">
      <c r="B121" s="34">
        <v>39387</v>
      </c>
      <c r="C121" s="35">
        <v>20130.23</v>
      </c>
      <c r="D121" s="35">
        <v>20204.21</v>
      </c>
      <c r="E121" s="35">
        <v>18182.830000000002</v>
      </c>
      <c r="F121" s="35">
        <v>19363.189999999999</v>
      </c>
      <c r="G121" s="17">
        <f t="shared" si="4"/>
        <v>-2.3933876365498818E-2</v>
      </c>
    </row>
    <row r="122" spans="2:7" x14ac:dyDescent="0.25">
      <c r="B122" s="34">
        <v>39417</v>
      </c>
      <c r="C122" s="35">
        <v>19547.09</v>
      </c>
      <c r="D122" s="35">
        <v>20498.11</v>
      </c>
      <c r="E122" s="35">
        <v>18886.400000000001</v>
      </c>
      <c r="F122" s="35">
        <v>20286.990000000002</v>
      </c>
      <c r="G122" s="17">
        <f t="shared" si="4"/>
        <v>4.7709080993369568E-2</v>
      </c>
    </row>
    <row r="123" spans="2:7" x14ac:dyDescent="0.25">
      <c r="B123" s="34">
        <v>39448</v>
      </c>
      <c r="C123" s="35">
        <v>20325.27</v>
      </c>
      <c r="D123" s="35">
        <v>21206.77</v>
      </c>
      <c r="E123" s="35">
        <v>15332.42</v>
      </c>
      <c r="F123" s="35">
        <v>17648.71</v>
      </c>
      <c r="G123" s="17">
        <f t="shared" si="4"/>
        <v>-0.13004787797499784</v>
      </c>
    </row>
    <row r="124" spans="2:7" x14ac:dyDescent="0.25">
      <c r="B124" s="34">
        <v>39479</v>
      </c>
      <c r="C124" s="35">
        <v>17820.669999999998</v>
      </c>
      <c r="D124" s="35">
        <v>18895.34</v>
      </c>
      <c r="E124" s="35">
        <v>16457.740000000002</v>
      </c>
      <c r="F124" s="35">
        <v>17578.72</v>
      </c>
      <c r="G124" s="17">
        <f t="shared" si="4"/>
        <v>-3.9657289399620543E-3</v>
      </c>
    </row>
    <row r="125" spans="2:7" x14ac:dyDescent="0.25">
      <c r="B125" s="34">
        <v>39508</v>
      </c>
      <c r="C125" s="35">
        <v>17227.560000000001</v>
      </c>
      <c r="D125" s="35">
        <v>17227.560000000001</v>
      </c>
      <c r="E125" s="35">
        <v>14677.24</v>
      </c>
      <c r="F125" s="35">
        <v>15644.44</v>
      </c>
      <c r="G125" s="17">
        <f t="shared" si="4"/>
        <v>-0.11003531542683431</v>
      </c>
    </row>
    <row r="126" spans="2:7" x14ac:dyDescent="0.25">
      <c r="B126" s="34">
        <v>39539</v>
      </c>
      <c r="C126" s="35">
        <v>15771.72</v>
      </c>
      <c r="D126" s="35">
        <v>17480.740000000002</v>
      </c>
      <c r="E126" s="35">
        <v>15297.96</v>
      </c>
      <c r="F126" s="35">
        <v>17287.310000000001</v>
      </c>
      <c r="G126" s="17">
        <f t="shared" si="4"/>
        <v>0.10501302699233728</v>
      </c>
    </row>
    <row r="127" spans="2:7" x14ac:dyDescent="0.25">
      <c r="B127" s="34">
        <v>39569</v>
      </c>
      <c r="C127" s="35">
        <v>17560.150000000001</v>
      </c>
      <c r="D127" s="35">
        <v>17735.7</v>
      </c>
      <c r="E127" s="35">
        <v>16196.02</v>
      </c>
      <c r="F127" s="35">
        <v>16415.57</v>
      </c>
      <c r="G127" s="17">
        <f t="shared" si="4"/>
        <v>-5.0426584587191514E-2</v>
      </c>
    </row>
    <row r="128" spans="2:7" x14ac:dyDescent="0.25">
      <c r="B128" s="34">
        <v>39600</v>
      </c>
      <c r="C128" s="35">
        <v>16591.46</v>
      </c>
      <c r="D128" s="35">
        <v>16632.72</v>
      </c>
      <c r="E128" s="35">
        <v>13405.54</v>
      </c>
      <c r="F128" s="35">
        <v>13461.6</v>
      </c>
      <c r="G128" s="17">
        <f t="shared" si="4"/>
        <v>-0.17994927986052267</v>
      </c>
    </row>
    <row r="129" spans="2:7" x14ac:dyDescent="0.25">
      <c r="B129" s="34">
        <v>39630</v>
      </c>
      <c r="C129" s="35">
        <v>13480.02</v>
      </c>
      <c r="D129" s="35">
        <v>15130.09</v>
      </c>
      <c r="E129" s="35">
        <v>12514.02</v>
      </c>
      <c r="F129" s="35">
        <v>14355.75</v>
      </c>
      <c r="G129" s="17">
        <f t="shared" si="4"/>
        <v>6.6422267783918576E-2</v>
      </c>
    </row>
    <row r="130" spans="2:7" x14ac:dyDescent="0.25">
      <c r="B130" s="34">
        <v>39661</v>
      </c>
      <c r="C130" s="35">
        <v>14064.26</v>
      </c>
      <c r="D130" s="35">
        <v>15579.78</v>
      </c>
      <c r="E130" s="35">
        <v>14002.43</v>
      </c>
      <c r="F130" s="35">
        <v>14564.53</v>
      </c>
      <c r="G130" s="17">
        <f t="shared" si="4"/>
        <v>1.4543301464569947E-2</v>
      </c>
    </row>
    <row r="131" spans="2:7" x14ac:dyDescent="0.25">
      <c r="B131" s="34">
        <v>39692</v>
      </c>
      <c r="C131" s="35">
        <v>14412.99</v>
      </c>
      <c r="D131" s="35">
        <v>15107.01</v>
      </c>
      <c r="E131" s="35">
        <v>12153.55</v>
      </c>
      <c r="F131" s="35">
        <v>12860.43</v>
      </c>
      <c r="G131" s="17">
        <f t="shared" si="4"/>
        <v>-0.11700343231123833</v>
      </c>
    </row>
    <row r="132" spans="2:7" x14ac:dyDescent="0.25">
      <c r="B132" s="34">
        <v>39722</v>
      </c>
      <c r="C132" s="35">
        <v>13006.72</v>
      </c>
      <c r="D132" s="35">
        <v>13203.86</v>
      </c>
      <c r="E132" s="35">
        <v>7697.39</v>
      </c>
      <c r="F132" s="35">
        <v>9788.06</v>
      </c>
      <c r="G132" s="17">
        <f t="shared" si="4"/>
        <v>-0.23890103208057589</v>
      </c>
    </row>
    <row r="133" spans="2:7" x14ac:dyDescent="0.25">
      <c r="B133" s="34">
        <v>39753</v>
      </c>
      <c r="C133" s="35">
        <v>10209.370000000001</v>
      </c>
      <c r="D133" s="35">
        <v>10945.41</v>
      </c>
      <c r="E133" s="35">
        <v>8316.39</v>
      </c>
      <c r="F133" s="35">
        <v>9092.7199999999993</v>
      </c>
      <c r="G133" s="17">
        <f t="shared" ref="G133:G196" si="5">+F133/F132-1</f>
        <v>-7.1039613570002658E-2</v>
      </c>
    </row>
    <row r="134" spans="2:7" x14ac:dyDescent="0.25">
      <c r="B134" s="34">
        <v>39783</v>
      </c>
      <c r="C134" s="35">
        <v>9162.94</v>
      </c>
      <c r="D134" s="35">
        <v>10188.540000000001</v>
      </c>
      <c r="E134" s="35">
        <v>8467.43</v>
      </c>
      <c r="F134" s="35">
        <v>9647.31</v>
      </c>
      <c r="G134" s="17">
        <f t="shared" si="5"/>
        <v>6.0992750244151406E-2</v>
      </c>
    </row>
    <row r="135" spans="2:7" x14ac:dyDescent="0.25">
      <c r="B135" s="34">
        <v>39814</v>
      </c>
      <c r="C135" s="35">
        <v>9720.5499999999993</v>
      </c>
      <c r="D135" s="35">
        <v>10469.719999999999</v>
      </c>
      <c r="E135" s="35">
        <v>8631.6</v>
      </c>
      <c r="F135" s="35">
        <v>9424.24</v>
      </c>
      <c r="G135" s="17">
        <f t="shared" si="5"/>
        <v>-2.312250772495128E-2</v>
      </c>
    </row>
    <row r="136" spans="2:7" x14ac:dyDescent="0.25">
      <c r="B136" s="34">
        <v>39845</v>
      </c>
      <c r="C136" s="35">
        <v>9363.58</v>
      </c>
      <c r="D136" s="35">
        <v>9724.8700000000008</v>
      </c>
      <c r="E136" s="35">
        <v>8619.2199999999993</v>
      </c>
      <c r="F136" s="35">
        <v>8891.61</v>
      </c>
      <c r="G136" s="17">
        <f t="shared" si="5"/>
        <v>-5.6517024184443487E-2</v>
      </c>
    </row>
    <row r="137" spans="2:7" x14ac:dyDescent="0.25">
      <c r="B137" s="34">
        <v>39873</v>
      </c>
      <c r="C137" s="35">
        <v>8762.8799999999992</v>
      </c>
      <c r="D137" s="35">
        <v>10127.09</v>
      </c>
      <c r="E137" s="35">
        <v>8047.17</v>
      </c>
      <c r="F137" s="35">
        <v>9708.5</v>
      </c>
      <c r="G137" s="17">
        <f t="shared" si="5"/>
        <v>9.1872000683790533E-2</v>
      </c>
    </row>
    <row r="138" spans="2:7" x14ac:dyDescent="0.25">
      <c r="B138" s="34">
        <v>39904</v>
      </c>
      <c r="C138" s="35">
        <v>9745.77</v>
      </c>
      <c r="D138" s="35">
        <v>11492.1</v>
      </c>
      <c r="E138" s="35">
        <v>9546.2900000000009</v>
      </c>
      <c r="F138" s="35">
        <v>11403.25</v>
      </c>
      <c r="G138" s="17">
        <f t="shared" si="5"/>
        <v>0.17456352680640674</v>
      </c>
    </row>
    <row r="139" spans="2:7" x14ac:dyDescent="0.25">
      <c r="B139" s="34">
        <v>39934</v>
      </c>
      <c r="C139" s="35">
        <v>11635.24</v>
      </c>
      <c r="D139" s="35">
        <v>14930.54</v>
      </c>
      <c r="E139" s="35">
        <v>11621.3</v>
      </c>
      <c r="F139" s="35">
        <v>14625.25</v>
      </c>
      <c r="G139" s="17">
        <f t="shared" si="5"/>
        <v>0.28255102711946156</v>
      </c>
    </row>
    <row r="140" spans="2:7" x14ac:dyDescent="0.25">
      <c r="B140" s="34">
        <v>39965</v>
      </c>
      <c r="C140" s="35">
        <v>14746.51</v>
      </c>
      <c r="D140" s="35">
        <v>15600.3</v>
      </c>
      <c r="E140" s="35">
        <v>14016.95</v>
      </c>
      <c r="F140" s="35">
        <v>14493.84</v>
      </c>
      <c r="G140" s="17">
        <f t="shared" si="5"/>
        <v>-8.9851455530675084E-3</v>
      </c>
    </row>
    <row r="141" spans="2:7" x14ac:dyDescent="0.25">
      <c r="B141" s="34">
        <v>39995</v>
      </c>
      <c r="C141" s="35">
        <v>14506.43</v>
      </c>
      <c r="D141" s="35">
        <v>15732.81</v>
      </c>
      <c r="E141" s="35">
        <v>13219.99</v>
      </c>
      <c r="F141" s="35">
        <v>15670.31</v>
      </c>
      <c r="G141" s="17">
        <f t="shared" si="5"/>
        <v>8.1170345470903404E-2</v>
      </c>
    </row>
    <row r="142" spans="2:7" x14ac:dyDescent="0.25">
      <c r="B142" s="34">
        <v>40026</v>
      </c>
      <c r="C142" s="35">
        <v>15694.78</v>
      </c>
      <c r="D142" s="35">
        <v>16002.46</v>
      </c>
      <c r="E142" s="35">
        <v>14684.45</v>
      </c>
      <c r="F142" s="35">
        <v>15666.64</v>
      </c>
      <c r="G142" s="17">
        <f t="shared" si="5"/>
        <v>-2.3420085499270549E-4</v>
      </c>
    </row>
    <row r="143" spans="2:7" x14ac:dyDescent="0.25">
      <c r="B143" s="34">
        <v>40057</v>
      </c>
      <c r="C143" s="35">
        <v>15691.27</v>
      </c>
      <c r="D143" s="35">
        <v>17142.52</v>
      </c>
      <c r="E143" s="35">
        <v>15356.72</v>
      </c>
      <c r="F143" s="35">
        <v>17126.84</v>
      </c>
      <c r="G143" s="17">
        <f t="shared" si="5"/>
        <v>9.3204413964959931E-2</v>
      </c>
    </row>
    <row r="144" spans="2:7" x14ac:dyDescent="0.25">
      <c r="B144" s="34">
        <v>40087</v>
      </c>
      <c r="C144" s="35">
        <v>17186.2</v>
      </c>
      <c r="D144" s="35">
        <v>17493.169999999998</v>
      </c>
      <c r="E144" s="35">
        <v>15805.2</v>
      </c>
      <c r="F144" s="35">
        <v>15896.28</v>
      </c>
      <c r="G144" s="17">
        <f t="shared" si="5"/>
        <v>-7.1849798328238013E-2</v>
      </c>
    </row>
    <row r="145" spans="2:7" x14ac:dyDescent="0.25">
      <c r="B145" s="34">
        <v>40118</v>
      </c>
      <c r="C145" s="35">
        <v>15838.63</v>
      </c>
      <c r="D145" s="35">
        <v>17290.48</v>
      </c>
      <c r="E145" s="35">
        <v>15330.56</v>
      </c>
      <c r="F145" s="35">
        <v>16926.22</v>
      </c>
      <c r="G145" s="17">
        <f t="shared" si="5"/>
        <v>6.479125933866281E-2</v>
      </c>
    </row>
    <row r="146" spans="2:7" x14ac:dyDescent="0.25">
      <c r="B146" s="34">
        <v>40148</v>
      </c>
      <c r="C146" s="35">
        <v>16947.46</v>
      </c>
      <c r="D146" s="35">
        <v>17530.939999999999</v>
      </c>
      <c r="E146" s="35">
        <v>16577.78</v>
      </c>
      <c r="F146" s="35">
        <v>17464.810000000001</v>
      </c>
      <c r="G146" s="17">
        <f t="shared" si="5"/>
        <v>3.1819862910915653E-2</v>
      </c>
    </row>
    <row r="147" spans="2:7" x14ac:dyDescent="0.25">
      <c r="B147" s="34">
        <v>40179</v>
      </c>
      <c r="C147" s="35">
        <v>17473.45</v>
      </c>
      <c r="D147" s="35">
        <v>17790.330000000002</v>
      </c>
      <c r="E147" s="35">
        <v>15982.08</v>
      </c>
      <c r="F147" s="35">
        <v>16357.96</v>
      </c>
      <c r="G147" s="17">
        <f t="shared" si="5"/>
        <v>-6.3376011534050591E-2</v>
      </c>
    </row>
    <row r="148" spans="2:7" x14ac:dyDescent="0.25">
      <c r="B148" s="34">
        <v>40210</v>
      </c>
      <c r="C148" s="35">
        <v>16339.32</v>
      </c>
      <c r="D148" s="35">
        <v>16669.25</v>
      </c>
      <c r="E148" s="35">
        <v>15651.99</v>
      </c>
      <c r="F148" s="35">
        <v>16429.55</v>
      </c>
      <c r="G148" s="17">
        <f t="shared" si="5"/>
        <v>4.3764625906899113E-3</v>
      </c>
    </row>
    <row r="149" spans="2:7" x14ac:dyDescent="0.25">
      <c r="B149" s="34">
        <v>40238</v>
      </c>
      <c r="C149" s="35">
        <v>16438.45</v>
      </c>
      <c r="D149" s="35">
        <v>17793.009999999998</v>
      </c>
      <c r="E149" s="35">
        <v>16438.45</v>
      </c>
      <c r="F149" s="35">
        <v>17527.77</v>
      </c>
      <c r="G149" s="17">
        <f t="shared" si="5"/>
        <v>6.6844192324196472E-2</v>
      </c>
    </row>
    <row r="150" spans="2:7" x14ac:dyDescent="0.25">
      <c r="B150" s="34">
        <v>40269</v>
      </c>
      <c r="C150" s="35">
        <v>17555.04</v>
      </c>
      <c r="D150" s="35">
        <v>18047.86</v>
      </c>
      <c r="E150" s="35">
        <v>17276.8</v>
      </c>
      <c r="F150" s="35">
        <v>17558.71</v>
      </c>
      <c r="G150" s="17">
        <f t="shared" si="5"/>
        <v>1.7651988815461372E-3</v>
      </c>
    </row>
    <row r="151" spans="2:7" x14ac:dyDescent="0.25">
      <c r="B151" s="34">
        <v>40299</v>
      </c>
      <c r="C151" s="35">
        <v>17536.86</v>
      </c>
      <c r="D151" s="35">
        <v>17536.86</v>
      </c>
      <c r="E151" s="35">
        <v>15960.15</v>
      </c>
      <c r="F151" s="35">
        <v>16944.63</v>
      </c>
      <c r="G151" s="17">
        <f t="shared" si="5"/>
        <v>-3.4972956441560843E-2</v>
      </c>
    </row>
    <row r="152" spans="2:7" x14ac:dyDescent="0.25">
      <c r="B152" s="34">
        <v>40330</v>
      </c>
      <c r="C152" s="35">
        <v>16942.82</v>
      </c>
      <c r="D152" s="35">
        <v>17919.62</v>
      </c>
      <c r="E152" s="35">
        <v>16318.39</v>
      </c>
      <c r="F152" s="35">
        <v>17700.900000000001</v>
      </c>
      <c r="G152" s="17">
        <f t="shared" si="5"/>
        <v>4.4631839113630667E-2</v>
      </c>
    </row>
    <row r="153" spans="2:7" x14ac:dyDescent="0.25">
      <c r="B153" s="34">
        <v>40360</v>
      </c>
      <c r="C153" s="35">
        <v>17679.34</v>
      </c>
      <c r="D153" s="35">
        <v>18237.560000000001</v>
      </c>
      <c r="E153" s="35">
        <v>17395.580000000002</v>
      </c>
      <c r="F153" s="35">
        <v>17868.29</v>
      </c>
      <c r="G153" s="17">
        <f t="shared" si="5"/>
        <v>9.4565813037754687E-3</v>
      </c>
    </row>
    <row r="154" spans="2:7" x14ac:dyDescent="0.25">
      <c r="B154" s="34">
        <v>40391</v>
      </c>
      <c r="C154" s="35">
        <v>17911.310000000001</v>
      </c>
      <c r="D154" s="35">
        <v>18475.27</v>
      </c>
      <c r="E154" s="35">
        <v>17819.990000000002</v>
      </c>
      <c r="F154" s="35">
        <v>17971.12</v>
      </c>
      <c r="G154" s="17">
        <f t="shared" si="5"/>
        <v>5.7548875689839019E-3</v>
      </c>
    </row>
    <row r="155" spans="2:7" x14ac:dyDescent="0.25">
      <c r="B155" s="34">
        <v>40422</v>
      </c>
      <c r="C155" s="35">
        <v>18027.12</v>
      </c>
      <c r="D155" s="35">
        <v>20267.98</v>
      </c>
      <c r="E155" s="35">
        <v>18027.12</v>
      </c>
      <c r="F155" s="35">
        <v>20069.12</v>
      </c>
      <c r="G155" s="17">
        <f t="shared" si="5"/>
        <v>0.11674286299351411</v>
      </c>
    </row>
    <row r="156" spans="2:7" x14ac:dyDescent="0.25">
      <c r="B156" s="34">
        <v>40452</v>
      </c>
      <c r="C156" s="35">
        <v>20094.099999999999</v>
      </c>
      <c r="D156" s="35">
        <v>20854.55</v>
      </c>
      <c r="E156" s="35">
        <v>19768.96</v>
      </c>
      <c r="F156" s="35">
        <v>20032.34</v>
      </c>
      <c r="G156" s="17">
        <f t="shared" si="5"/>
        <v>-1.8326663052490311E-3</v>
      </c>
    </row>
    <row r="157" spans="2:7" x14ac:dyDescent="0.25">
      <c r="B157" s="34">
        <v>40483</v>
      </c>
      <c r="C157" s="35">
        <v>20272.490000000002</v>
      </c>
      <c r="D157" s="35">
        <v>21108.639999999999</v>
      </c>
      <c r="E157" s="35">
        <v>18954.82</v>
      </c>
      <c r="F157" s="35">
        <v>19521.25</v>
      </c>
      <c r="G157" s="17">
        <f t="shared" si="5"/>
        <v>-2.5513245082701252E-2</v>
      </c>
    </row>
    <row r="158" spans="2:7" x14ac:dyDescent="0.25">
      <c r="B158" s="34">
        <v>40513</v>
      </c>
      <c r="C158" s="35">
        <v>19529.990000000002</v>
      </c>
      <c r="D158" s="35">
        <v>20552.03</v>
      </c>
      <c r="E158" s="35">
        <v>19074.57</v>
      </c>
      <c r="F158" s="35">
        <v>20509.09</v>
      </c>
      <c r="G158" s="17">
        <f t="shared" si="5"/>
        <v>5.0603316898251816E-2</v>
      </c>
    </row>
    <row r="159" spans="2:7" x14ac:dyDescent="0.25">
      <c r="B159" s="34">
        <v>40544</v>
      </c>
      <c r="C159" s="35">
        <v>20621.61</v>
      </c>
      <c r="D159" s="35">
        <v>20664.8</v>
      </c>
      <c r="E159" s="35">
        <v>18038.48</v>
      </c>
      <c r="F159" s="35">
        <v>18327.759999999998</v>
      </c>
      <c r="G159" s="17">
        <f t="shared" si="5"/>
        <v>-0.10635918024641766</v>
      </c>
    </row>
    <row r="160" spans="2:7" x14ac:dyDescent="0.25">
      <c r="B160" s="34">
        <v>40575</v>
      </c>
      <c r="C160" s="35">
        <v>18425.18</v>
      </c>
      <c r="D160" s="35">
        <v>18690.97</v>
      </c>
      <c r="E160" s="35">
        <v>17295.62</v>
      </c>
      <c r="F160" s="35">
        <v>17823.400000000001</v>
      </c>
      <c r="G160" s="17">
        <f t="shared" si="5"/>
        <v>-2.7518911203551211E-2</v>
      </c>
    </row>
    <row r="161" spans="2:7" x14ac:dyDescent="0.25">
      <c r="B161" s="34">
        <v>40603</v>
      </c>
      <c r="C161" s="35">
        <v>17982.28</v>
      </c>
      <c r="D161" s="35">
        <v>19575.16</v>
      </c>
      <c r="E161" s="35">
        <v>17792.169999999998</v>
      </c>
      <c r="F161" s="35">
        <v>19445.22</v>
      </c>
      <c r="G161" s="17">
        <f t="shared" si="5"/>
        <v>9.0993862001638171E-2</v>
      </c>
    </row>
    <row r="162" spans="2:7" x14ac:dyDescent="0.25">
      <c r="B162" s="34">
        <v>40634</v>
      </c>
      <c r="C162" s="35">
        <v>19463.11</v>
      </c>
      <c r="D162" s="35">
        <v>19811.14</v>
      </c>
      <c r="E162" s="35">
        <v>18976.189999999999</v>
      </c>
      <c r="F162" s="35">
        <v>19135.96</v>
      </c>
      <c r="G162" s="17">
        <f t="shared" si="5"/>
        <v>-1.5904165650992952E-2</v>
      </c>
    </row>
    <row r="163" spans="2:7" x14ac:dyDescent="0.25">
      <c r="B163" s="34">
        <v>40664</v>
      </c>
      <c r="C163" s="35">
        <v>19224.05</v>
      </c>
      <c r="D163" s="35">
        <v>19253.87</v>
      </c>
      <c r="E163" s="35">
        <v>17786.13</v>
      </c>
      <c r="F163" s="35">
        <v>18503.28</v>
      </c>
      <c r="G163" s="17">
        <f t="shared" si="5"/>
        <v>-3.306236008018415E-2</v>
      </c>
    </row>
    <row r="164" spans="2:7" x14ac:dyDescent="0.25">
      <c r="B164" s="34">
        <v>40695</v>
      </c>
      <c r="C164" s="35">
        <v>18527.12</v>
      </c>
      <c r="D164" s="35">
        <v>18873.39</v>
      </c>
      <c r="E164" s="35">
        <v>17314.38</v>
      </c>
      <c r="F164" s="35">
        <v>18845.87</v>
      </c>
      <c r="G164" s="17">
        <f t="shared" si="5"/>
        <v>1.8515095701951312E-2</v>
      </c>
    </row>
    <row r="165" spans="2:7" x14ac:dyDescent="0.25">
      <c r="B165" s="34">
        <v>40725</v>
      </c>
      <c r="C165" s="35">
        <v>18974.96</v>
      </c>
      <c r="D165" s="35">
        <v>19131.7</v>
      </c>
      <c r="E165" s="35">
        <v>18131.86</v>
      </c>
      <c r="F165" s="35">
        <v>18197.2</v>
      </c>
      <c r="G165" s="17">
        <f t="shared" si="5"/>
        <v>-3.4419742893270433E-2</v>
      </c>
    </row>
    <row r="166" spans="2:7" x14ac:dyDescent="0.25">
      <c r="B166" s="34">
        <v>40756</v>
      </c>
      <c r="C166" s="35">
        <v>18352.23</v>
      </c>
      <c r="D166" s="35">
        <v>18440.07</v>
      </c>
      <c r="E166" s="35">
        <v>15765.53</v>
      </c>
      <c r="F166" s="35">
        <v>16676.75</v>
      </c>
      <c r="G166" s="17">
        <f t="shared" si="5"/>
        <v>-8.3554063262479938E-2</v>
      </c>
    </row>
    <row r="167" spans="2:7" x14ac:dyDescent="0.25">
      <c r="B167" s="34">
        <v>40787</v>
      </c>
      <c r="C167" s="35">
        <v>16963.669999999998</v>
      </c>
      <c r="D167" s="35">
        <v>17211.8</v>
      </c>
      <c r="E167" s="35">
        <v>15801.01</v>
      </c>
      <c r="F167" s="35">
        <v>16453.759999999998</v>
      </c>
      <c r="G167" s="17">
        <f t="shared" si="5"/>
        <v>-1.3371310357233934E-2</v>
      </c>
    </row>
    <row r="168" spans="2:7" x14ac:dyDescent="0.25">
      <c r="B168" s="34">
        <v>40817</v>
      </c>
      <c r="C168" s="35">
        <v>16255.97</v>
      </c>
      <c r="D168" s="35">
        <v>17908.13</v>
      </c>
      <c r="E168" s="35">
        <v>15745.43</v>
      </c>
      <c r="F168" s="35">
        <v>17705.009999999998</v>
      </c>
      <c r="G168" s="17">
        <f t="shared" si="5"/>
        <v>7.604644774203595E-2</v>
      </c>
    </row>
    <row r="169" spans="2:7" x14ac:dyDescent="0.25">
      <c r="B169" s="34">
        <v>40848</v>
      </c>
      <c r="C169" s="35">
        <v>17540.55</v>
      </c>
      <c r="D169" s="35">
        <v>17702.259999999998</v>
      </c>
      <c r="E169" s="35">
        <v>15478.69</v>
      </c>
      <c r="F169" s="35">
        <v>16123.46</v>
      </c>
      <c r="G169" s="17">
        <f t="shared" si="5"/>
        <v>-8.9327823028622966E-2</v>
      </c>
    </row>
    <row r="170" spans="2:7" x14ac:dyDescent="0.25">
      <c r="B170" s="34">
        <v>40878</v>
      </c>
      <c r="C170" s="35">
        <v>16555.93</v>
      </c>
      <c r="D170" s="35">
        <v>17003.71</v>
      </c>
      <c r="E170" s="35">
        <v>15135.86</v>
      </c>
      <c r="F170" s="35">
        <v>15454.92</v>
      </c>
      <c r="G170" s="17">
        <f t="shared" si="5"/>
        <v>-4.1463804915322089E-2</v>
      </c>
    </row>
    <row r="171" spans="2:7" x14ac:dyDescent="0.25">
      <c r="B171" s="34">
        <v>40909</v>
      </c>
      <c r="C171" s="35">
        <v>15534.67</v>
      </c>
      <c r="D171" s="35">
        <v>17258.97</v>
      </c>
      <c r="E171" s="35">
        <v>15358.02</v>
      </c>
      <c r="F171" s="35">
        <v>17193.55</v>
      </c>
      <c r="G171" s="17">
        <f t="shared" si="5"/>
        <v>0.11249686184076002</v>
      </c>
    </row>
    <row r="172" spans="2:7" x14ac:dyDescent="0.25">
      <c r="B172" s="34">
        <v>40940</v>
      </c>
      <c r="C172" s="35">
        <v>17179.64</v>
      </c>
      <c r="D172" s="35">
        <v>18523.78</v>
      </c>
      <c r="E172" s="35">
        <v>17061.55</v>
      </c>
      <c r="F172" s="35">
        <v>17752.68</v>
      </c>
      <c r="G172" s="17">
        <f t="shared" si="5"/>
        <v>3.2519753046927447E-2</v>
      </c>
    </row>
    <row r="173" spans="2:7" x14ac:dyDescent="0.25">
      <c r="B173" s="34">
        <v>40969</v>
      </c>
      <c r="C173" s="35">
        <v>17714.62</v>
      </c>
      <c r="D173" s="35">
        <v>18040.689999999999</v>
      </c>
      <c r="E173" s="35">
        <v>16920.61</v>
      </c>
      <c r="F173" s="35">
        <v>17404.2</v>
      </c>
      <c r="G173" s="17">
        <f t="shared" si="5"/>
        <v>-1.9629712246263642E-2</v>
      </c>
    </row>
    <row r="174" spans="2:7" x14ac:dyDescent="0.25">
      <c r="B174" s="34">
        <v>41000</v>
      </c>
      <c r="C174" s="35">
        <v>17429.96</v>
      </c>
      <c r="D174" s="35">
        <v>17664.099999999999</v>
      </c>
      <c r="E174" s="35">
        <v>17010.16</v>
      </c>
      <c r="F174" s="35">
        <v>17318.810000000001</v>
      </c>
      <c r="G174" s="17">
        <f t="shared" si="5"/>
        <v>-4.9062869881981719E-3</v>
      </c>
    </row>
    <row r="175" spans="2:7" x14ac:dyDescent="0.25">
      <c r="B175" s="34">
        <v>41030</v>
      </c>
      <c r="C175" s="35">
        <v>17370.93</v>
      </c>
      <c r="D175" s="35">
        <v>17432.330000000002</v>
      </c>
      <c r="E175" s="35">
        <v>15809.71</v>
      </c>
      <c r="F175" s="35">
        <v>16218.53</v>
      </c>
      <c r="G175" s="17">
        <f t="shared" si="5"/>
        <v>-6.353092389142212E-2</v>
      </c>
    </row>
    <row r="176" spans="2:7" x14ac:dyDescent="0.25">
      <c r="B176" s="34">
        <v>41061</v>
      </c>
      <c r="C176" s="35">
        <v>16217.48</v>
      </c>
      <c r="D176" s="35">
        <v>17448.48</v>
      </c>
      <c r="E176" s="35">
        <v>15748.98</v>
      </c>
      <c r="F176" s="35">
        <v>17429.98</v>
      </c>
      <c r="G176" s="17">
        <f t="shared" si="5"/>
        <v>7.4695425541032368E-2</v>
      </c>
    </row>
    <row r="177" spans="2:7" x14ac:dyDescent="0.25">
      <c r="B177" s="34">
        <v>41091</v>
      </c>
      <c r="C177" s="35">
        <v>17438.68</v>
      </c>
      <c r="D177" s="35">
        <v>17631.189999999999</v>
      </c>
      <c r="E177" s="35">
        <v>16598.48</v>
      </c>
      <c r="F177" s="35">
        <v>17236.18</v>
      </c>
      <c r="G177" s="17">
        <f t="shared" si="5"/>
        <v>-1.1118773515517488E-2</v>
      </c>
    </row>
    <row r="178" spans="2:7" x14ac:dyDescent="0.25">
      <c r="B178" s="34">
        <v>41122</v>
      </c>
      <c r="C178" s="35">
        <v>17244.439999999999</v>
      </c>
      <c r="D178" s="35">
        <v>17972.54</v>
      </c>
      <c r="E178" s="35">
        <v>17026.97</v>
      </c>
      <c r="F178" s="35">
        <v>17429.560000000001</v>
      </c>
      <c r="G178" s="17">
        <f t="shared" si="5"/>
        <v>1.1219423329299261E-2</v>
      </c>
    </row>
    <row r="179" spans="2:7" x14ac:dyDescent="0.25">
      <c r="B179" s="34">
        <v>41153</v>
      </c>
      <c r="C179" s="35">
        <v>17465.599999999999</v>
      </c>
      <c r="D179" s="35">
        <v>18869.939999999999</v>
      </c>
      <c r="E179" s="35">
        <v>17250.8</v>
      </c>
      <c r="F179" s="35">
        <v>18762.740000000002</v>
      </c>
      <c r="G179" s="17">
        <f t="shared" si="5"/>
        <v>7.6489595836039426E-2</v>
      </c>
    </row>
    <row r="180" spans="2:7" x14ac:dyDescent="0.25">
      <c r="B180" s="34">
        <v>41183</v>
      </c>
      <c r="C180" s="35">
        <v>18784.64</v>
      </c>
      <c r="D180" s="35">
        <v>19137.29</v>
      </c>
      <c r="E180" s="35">
        <v>18393.419999999998</v>
      </c>
      <c r="F180" s="35">
        <v>18505.38</v>
      </c>
      <c r="G180" s="17">
        <f t="shared" si="5"/>
        <v>-1.3716546730381585E-2</v>
      </c>
    </row>
    <row r="181" spans="2:7" x14ac:dyDescent="0.25">
      <c r="B181" s="34">
        <v>41214</v>
      </c>
      <c r="C181" s="35">
        <v>18487.900000000001</v>
      </c>
      <c r="D181" s="35">
        <v>19372.7</v>
      </c>
      <c r="E181" s="35">
        <v>18255.689999999999</v>
      </c>
      <c r="F181" s="35">
        <v>19339.900000000001</v>
      </c>
      <c r="G181" s="17">
        <f t="shared" si="5"/>
        <v>4.5096074763123051E-2</v>
      </c>
    </row>
    <row r="182" spans="2:7" x14ac:dyDescent="0.25">
      <c r="B182" s="34">
        <v>41244</v>
      </c>
      <c r="C182" s="35">
        <v>19342.830000000002</v>
      </c>
      <c r="D182" s="35">
        <v>19612.18</v>
      </c>
      <c r="E182" s="35">
        <v>19149.03</v>
      </c>
      <c r="F182" s="35">
        <v>19426.71</v>
      </c>
      <c r="G182" s="17">
        <f t="shared" si="5"/>
        <v>4.4886478213432834E-3</v>
      </c>
    </row>
    <row r="183" spans="2:7" x14ac:dyDescent="0.25">
      <c r="B183" s="34">
        <v>41275</v>
      </c>
      <c r="C183" s="35">
        <v>19513.45</v>
      </c>
      <c r="D183" s="35">
        <v>20203.66</v>
      </c>
      <c r="E183" s="35">
        <v>19508.93</v>
      </c>
      <c r="F183" s="35">
        <v>19894.98</v>
      </c>
      <c r="G183" s="17">
        <f t="shared" si="5"/>
        <v>2.4104441771149121E-2</v>
      </c>
    </row>
    <row r="184" spans="2:7" x14ac:dyDescent="0.25">
      <c r="B184" s="34">
        <v>41306</v>
      </c>
      <c r="C184" s="35">
        <v>19907.21</v>
      </c>
      <c r="D184" s="35">
        <v>19966.689999999999</v>
      </c>
      <c r="E184" s="35">
        <v>18793.97</v>
      </c>
      <c r="F184" s="35">
        <v>18861.54</v>
      </c>
      <c r="G184" s="17">
        <f t="shared" si="5"/>
        <v>-5.1944761944972995E-2</v>
      </c>
    </row>
    <row r="185" spans="2:7" x14ac:dyDescent="0.25">
      <c r="B185" s="34">
        <v>41334</v>
      </c>
      <c r="C185" s="35">
        <v>18876.68</v>
      </c>
      <c r="D185" s="35">
        <v>19754.66</v>
      </c>
      <c r="E185" s="35">
        <v>18568.43</v>
      </c>
      <c r="F185" s="35">
        <v>18835.77</v>
      </c>
      <c r="G185" s="17">
        <f t="shared" si="5"/>
        <v>-1.3662723192273685E-3</v>
      </c>
    </row>
    <row r="186" spans="2:7" x14ac:dyDescent="0.25">
      <c r="B186" s="34">
        <v>41365</v>
      </c>
      <c r="C186" s="35">
        <v>18890.810000000001</v>
      </c>
      <c r="D186" s="35">
        <v>19622.68</v>
      </c>
      <c r="E186" s="35">
        <v>18144.22</v>
      </c>
      <c r="F186" s="35">
        <v>19504.18</v>
      </c>
      <c r="G186" s="17">
        <f t="shared" si="5"/>
        <v>3.5486205236101354E-2</v>
      </c>
    </row>
    <row r="187" spans="2:7" x14ac:dyDescent="0.25">
      <c r="B187" s="34">
        <v>41395</v>
      </c>
      <c r="C187" s="35">
        <v>19459.330000000002</v>
      </c>
      <c r="D187" s="35">
        <v>20443.62</v>
      </c>
      <c r="E187" s="35">
        <v>19451.259999999998</v>
      </c>
      <c r="F187" s="35">
        <v>19760.3</v>
      </c>
      <c r="G187" s="17">
        <f t="shared" si="5"/>
        <v>1.3131544110031701E-2</v>
      </c>
    </row>
    <row r="188" spans="2:7" x14ac:dyDescent="0.25">
      <c r="B188" s="34">
        <v>41426</v>
      </c>
      <c r="C188" s="35">
        <v>19859.22</v>
      </c>
      <c r="D188" s="35">
        <v>19860.189999999999</v>
      </c>
      <c r="E188" s="35">
        <v>18467.16</v>
      </c>
      <c r="F188" s="35">
        <v>19395.810000000001</v>
      </c>
      <c r="G188" s="17">
        <f t="shared" si="5"/>
        <v>-1.8445570158347691E-2</v>
      </c>
    </row>
    <row r="189" spans="2:7" x14ac:dyDescent="0.25">
      <c r="B189" s="34">
        <v>41456</v>
      </c>
      <c r="C189" s="35">
        <v>19352.48</v>
      </c>
      <c r="D189" s="35">
        <v>20351.060000000001</v>
      </c>
      <c r="E189" s="35">
        <v>19126.82</v>
      </c>
      <c r="F189" s="35">
        <v>19345.7</v>
      </c>
      <c r="G189" s="17">
        <f t="shared" si="5"/>
        <v>-2.5835476837523519E-3</v>
      </c>
    </row>
    <row r="190" spans="2:7" x14ac:dyDescent="0.25">
      <c r="B190" s="34">
        <v>41487</v>
      </c>
      <c r="C190" s="35">
        <v>19443.29</v>
      </c>
      <c r="D190" s="35">
        <v>19569.2</v>
      </c>
      <c r="E190" s="35">
        <v>17448.71</v>
      </c>
      <c r="F190" s="35">
        <v>18619.72</v>
      </c>
      <c r="G190" s="17">
        <f t="shared" si="5"/>
        <v>-3.7526685516678149E-2</v>
      </c>
    </row>
    <row r="191" spans="2:7" x14ac:dyDescent="0.25">
      <c r="B191" s="34">
        <v>41518</v>
      </c>
      <c r="C191" s="35">
        <v>18691.830000000002</v>
      </c>
      <c r="D191" s="35">
        <v>72998.070000000007</v>
      </c>
      <c r="E191" s="35">
        <v>18166.169999999998</v>
      </c>
      <c r="F191" s="35">
        <v>19379.77</v>
      </c>
      <c r="G191" s="17">
        <f t="shared" si="5"/>
        <v>4.081962564420949E-2</v>
      </c>
    </row>
    <row r="192" spans="2:7" x14ac:dyDescent="0.25">
      <c r="B192" s="34">
        <v>41548</v>
      </c>
      <c r="C192" s="35">
        <v>19452.05</v>
      </c>
      <c r="D192" s="35">
        <v>21205.439999999999</v>
      </c>
      <c r="E192" s="35">
        <v>19264.72</v>
      </c>
      <c r="F192" s="35">
        <v>21164.52</v>
      </c>
      <c r="G192" s="17">
        <f t="shared" si="5"/>
        <v>9.2093456217488656E-2</v>
      </c>
    </row>
    <row r="193" spans="2:7" x14ac:dyDescent="0.25">
      <c r="B193" s="34">
        <v>41579</v>
      </c>
      <c r="C193" s="35">
        <v>21158.81</v>
      </c>
      <c r="D193" s="35">
        <v>21321.53</v>
      </c>
      <c r="E193" s="35">
        <v>20137.669999999998</v>
      </c>
      <c r="F193" s="35">
        <v>20791.93</v>
      </c>
      <c r="G193" s="17">
        <f t="shared" si="5"/>
        <v>-1.7604462562817447E-2</v>
      </c>
    </row>
    <row r="194" spans="2:7" x14ac:dyDescent="0.25">
      <c r="B194" s="34">
        <v>41609</v>
      </c>
      <c r="C194" s="35">
        <v>20771.27</v>
      </c>
      <c r="D194" s="35">
        <v>21483.74</v>
      </c>
      <c r="E194" s="35">
        <v>20568.7</v>
      </c>
      <c r="F194" s="35">
        <v>21170.68</v>
      </c>
      <c r="G194" s="17">
        <f t="shared" si="5"/>
        <v>1.8216202151507765E-2</v>
      </c>
    </row>
    <row r="195" spans="2:7" x14ac:dyDescent="0.25">
      <c r="B195" s="34">
        <v>41640</v>
      </c>
      <c r="C195" s="35">
        <v>21222.19</v>
      </c>
      <c r="D195" s="35">
        <v>21409.66</v>
      </c>
      <c r="E195" s="35">
        <v>20343.78</v>
      </c>
      <c r="F195" s="35">
        <v>20513.849999999999</v>
      </c>
      <c r="G195" s="17">
        <f t="shared" si="5"/>
        <v>-3.1025455960791093E-2</v>
      </c>
    </row>
    <row r="196" spans="2:7" x14ac:dyDescent="0.25">
      <c r="B196" s="34">
        <v>41671</v>
      </c>
      <c r="C196" s="35">
        <v>20479.03</v>
      </c>
      <c r="D196" s="35">
        <v>21140.51</v>
      </c>
      <c r="E196" s="35">
        <v>19963.12</v>
      </c>
      <c r="F196" s="35">
        <v>21120.12</v>
      </c>
      <c r="G196" s="17">
        <f t="shared" si="5"/>
        <v>2.9554179249628998E-2</v>
      </c>
    </row>
    <row r="197" spans="2:7" x14ac:dyDescent="0.25">
      <c r="B197" s="34">
        <v>41699</v>
      </c>
      <c r="C197" s="35">
        <v>21079.27</v>
      </c>
      <c r="D197" s="35">
        <v>22467.21</v>
      </c>
      <c r="E197" s="35">
        <v>20920.98</v>
      </c>
      <c r="F197" s="35">
        <v>22386.27</v>
      </c>
      <c r="G197" s="17">
        <f t="shared" ref="G197:G260" si="6">+F197/F196-1</f>
        <v>5.9949943466230282E-2</v>
      </c>
    </row>
    <row r="198" spans="2:7" x14ac:dyDescent="0.25">
      <c r="B198" s="34">
        <v>41730</v>
      </c>
      <c r="C198" s="35">
        <v>22455.23</v>
      </c>
      <c r="D198" s="35">
        <v>22939.31</v>
      </c>
      <c r="E198" s="35">
        <v>22197.51</v>
      </c>
      <c r="F198" s="35">
        <v>22417.8</v>
      </c>
      <c r="G198" s="17">
        <f t="shared" si="6"/>
        <v>1.4084525917001933E-3</v>
      </c>
    </row>
    <row r="199" spans="2:7" x14ac:dyDescent="0.25">
      <c r="B199" s="34">
        <v>41760</v>
      </c>
      <c r="C199" s="35">
        <v>22493.59</v>
      </c>
      <c r="D199" s="35">
        <v>25375.63</v>
      </c>
      <c r="E199" s="35">
        <v>22277.040000000001</v>
      </c>
      <c r="F199" s="35">
        <v>24217.34</v>
      </c>
      <c r="G199" s="17">
        <f t="shared" si="6"/>
        <v>8.0272818920679168E-2</v>
      </c>
    </row>
    <row r="200" spans="2:7" x14ac:dyDescent="0.25">
      <c r="B200" s="34">
        <v>41791</v>
      </c>
      <c r="C200" s="35">
        <v>24368.959999999999</v>
      </c>
      <c r="D200" s="35">
        <v>25725.119999999999</v>
      </c>
      <c r="E200" s="35">
        <v>24270.2</v>
      </c>
      <c r="F200" s="35">
        <v>25413.78</v>
      </c>
      <c r="G200" s="17">
        <f t="shared" si="6"/>
        <v>4.9404269833102976E-2</v>
      </c>
    </row>
    <row r="201" spans="2:7" x14ac:dyDescent="0.25">
      <c r="B201" s="34">
        <v>41821</v>
      </c>
      <c r="C201" s="35">
        <v>25469.94</v>
      </c>
      <c r="D201" s="35">
        <v>26300.17</v>
      </c>
      <c r="E201" s="35">
        <v>24892</v>
      </c>
      <c r="F201" s="35">
        <v>25894.97</v>
      </c>
      <c r="G201" s="17">
        <f t="shared" si="6"/>
        <v>1.8934216004073523E-2</v>
      </c>
    </row>
    <row r="202" spans="2:7" x14ac:dyDescent="0.25">
      <c r="B202" s="34">
        <v>41852</v>
      </c>
      <c r="C202" s="35">
        <v>25753.919999999998</v>
      </c>
      <c r="D202" s="35">
        <v>26674.38</v>
      </c>
      <c r="E202" s="35">
        <v>25232.82</v>
      </c>
      <c r="F202" s="35">
        <v>26638.11</v>
      </c>
      <c r="G202" s="17">
        <f t="shared" si="6"/>
        <v>2.8698237534162008E-2</v>
      </c>
    </row>
    <row r="203" spans="2:7" x14ac:dyDescent="0.25">
      <c r="B203" s="34">
        <v>41883</v>
      </c>
      <c r="C203" s="35">
        <v>26733.18</v>
      </c>
      <c r="D203" s="35">
        <v>27354.99</v>
      </c>
      <c r="E203" s="35">
        <v>26220.49</v>
      </c>
      <c r="F203" s="35">
        <v>26630.51</v>
      </c>
      <c r="G203" s="17">
        <f t="shared" si="6"/>
        <v>-2.8530552655581243E-4</v>
      </c>
    </row>
    <row r="204" spans="2:7" x14ac:dyDescent="0.25">
      <c r="B204" s="34">
        <v>41913</v>
      </c>
      <c r="C204" s="35">
        <v>26681.47</v>
      </c>
      <c r="D204" s="35">
        <v>27894.32</v>
      </c>
      <c r="E204" s="35">
        <v>25910.77</v>
      </c>
      <c r="F204" s="35">
        <v>27865.83</v>
      </c>
      <c r="G204" s="17">
        <f t="shared" si="6"/>
        <v>4.6387395509887019E-2</v>
      </c>
    </row>
    <row r="205" spans="2:7" x14ac:dyDescent="0.25">
      <c r="B205" s="34">
        <v>41944</v>
      </c>
      <c r="C205" s="35">
        <v>27943.040000000001</v>
      </c>
      <c r="D205" s="35">
        <v>28822.37</v>
      </c>
      <c r="E205" s="35">
        <v>27739.56</v>
      </c>
      <c r="F205" s="35">
        <v>28693.99</v>
      </c>
      <c r="G205" s="17">
        <f t="shared" si="6"/>
        <v>2.9719552584652975E-2</v>
      </c>
    </row>
    <row r="206" spans="2:7" x14ac:dyDescent="0.25">
      <c r="B206" s="34">
        <v>41974</v>
      </c>
      <c r="C206" s="35">
        <v>28748.22</v>
      </c>
      <c r="D206" s="35">
        <v>28809.64</v>
      </c>
      <c r="E206" s="35">
        <v>26469.42</v>
      </c>
      <c r="F206" s="35">
        <v>27499.42</v>
      </c>
      <c r="G206" s="17">
        <f t="shared" si="6"/>
        <v>-4.163136601079187E-2</v>
      </c>
    </row>
    <row r="207" spans="2:7" x14ac:dyDescent="0.25">
      <c r="B207" s="34">
        <v>42005</v>
      </c>
      <c r="C207" s="35">
        <v>27485.77</v>
      </c>
      <c r="D207" s="35">
        <v>29844.16</v>
      </c>
      <c r="E207" s="35">
        <v>26776.12</v>
      </c>
      <c r="F207" s="35">
        <v>29182.95</v>
      </c>
      <c r="G207" s="17">
        <f t="shared" si="6"/>
        <v>6.1220563924621052E-2</v>
      </c>
    </row>
    <row r="208" spans="2:7" x14ac:dyDescent="0.25">
      <c r="B208" s="34">
        <v>42036</v>
      </c>
      <c r="C208" s="35">
        <v>29143.63</v>
      </c>
      <c r="D208" s="35">
        <v>29560.32</v>
      </c>
      <c r="E208" s="35">
        <v>28044.49</v>
      </c>
      <c r="F208" s="35">
        <v>29361.5</v>
      </c>
      <c r="G208" s="17">
        <f t="shared" si="6"/>
        <v>6.1182985270509249E-3</v>
      </c>
    </row>
    <row r="209" spans="2:7" x14ac:dyDescent="0.25">
      <c r="B209" s="34">
        <v>42064</v>
      </c>
      <c r="C209" s="35">
        <v>29533.42</v>
      </c>
      <c r="D209" s="35">
        <v>30024.74</v>
      </c>
      <c r="E209" s="35">
        <v>27248.45</v>
      </c>
      <c r="F209" s="35">
        <v>27957.49</v>
      </c>
      <c r="G209" s="17">
        <f t="shared" si="6"/>
        <v>-4.7818061066362327E-2</v>
      </c>
    </row>
    <row r="210" spans="2:7" x14ac:dyDescent="0.25">
      <c r="B210" s="34">
        <v>42095</v>
      </c>
      <c r="C210" s="35">
        <v>27954.86</v>
      </c>
      <c r="D210" s="35">
        <v>29094.61</v>
      </c>
      <c r="E210" s="35">
        <v>26897.54</v>
      </c>
      <c r="F210" s="35">
        <v>27011.31</v>
      </c>
      <c r="G210" s="17">
        <f t="shared" si="6"/>
        <v>-3.3843524579638573E-2</v>
      </c>
    </row>
    <row r="211" spans="2:7" x14ac:dyDescent="0.25">
      <c r="B211" s="34">
        <v>42125</v>
      </c>
      <c r="C211" s="35">
        <v>27204.63</v>
      </c>
      <c r="D211" s="35">
        <v>28071.16</v>
      </c>
      <c r="E211" s="35">
        <v>26423.99</v>
      </c>
      <c r="F211" s="35">
        <v>27828.44</v>
      </c>
      <c r="G211" s="17">
        <f t="shared" si="6"/>
        <v>3.0251402097861924E-2</v>
      </c>
    </row>
    <row r="212" spans="2:7" x14ac:dyDescent="0.25">
      <c r="B212" s="34">
        <v>42156</v>
      </c>
      <c r="C212" s="35">
        <v>27770.79</v>
      </c>
      <c r="D212" s="35">
        <v>27968.75</v>
      </c>
      <c r="E212" s="35">
        <v>26307.07</v>
      </c>
      <c r="F212" s="35">
        <v>27780.83</v>
      </c>
      <c r="G212" s="17">
        <f t="shared" si="6"/>
        <v>-1.7108397021176058E-3</v>
      </c>
    </row>
    <row r="213" spans="2:7" x14ac:dyDescent="0.25">
      <c r="B213" s="34">
        <v>42186</v>
      </c>
      <c r="C213" s="35">
        <v>27823.65</v>
      </c>
      <c r="D213" s="35">
        <v>28578.33</v>
      </c>
      <c r="E213" s="35">
        <v>27416.39</v>
      </c>
      <c r="F213" s="35">
        <v>28114.560000000001</v>
      </c>
      <c r="G213" s="17">
        <f t="shared" si="6"/>
        <v>1.2012960015953533E-2</v>
      </c>
    </row>
    <row r="214" spans="2:7" x14ac:dyDescent="0.25">
      <c r="B214" s="34">
        <v>42217</v>
      </c>
      <c r="C214" s="35">
        <v>28089.09</v>
      </c>
      <c r="D214" s="35">
        <v>28417.59</v>
      </c>
      <c r="E214" s="35">
        <v>25298.42</v>
      </c>
      <c r="F214" s="35">
        <v>26283.09</v>
      </c>
      <c r="G214" s="17">
        <f t="shared" si="6"/>
        <v>-6.5143114457419937E-2</v>
      </c>
    </row>
    <row r="215" spans="2:7" x14ac:dyDescent="0.25">
      <c r="B215" s="34">
        <v>42248</v>
      </c>
      <c r="C215" s="35">
        <v>26127.040000000001</v>
      </c>
      <c r="D215" s="35">
        <v>26471.82</v>
      </c>
      <c r="E215" s="35">
        <v>24833.54</v>
      </c>
      <c r="F215" s="35">
        <v>26154.83</v>
      </c>
      <c r="G215" s="17">
        <f t="shared" si="6"/>
        <v>-4.8799437204680718E-3</v>
      </c>
    </row>
    <row r="216" spans="2:7" x14ac:dyDescent="0.25">
      <c r="B216" s="34">
        <v>42278</v>
      </c>
      <c r="C216" s="35">
        <v>26344.19</v>
      </c>
      <c r="D216" s="35">
        <v>27618.14</v>
      </c>
      <c r="E216" s="35">
        <v>26168.71</v>
      </c>
      <c r="F216" s="35">
        <v>26656.83</v>
      </c>
      <c r="G216" s="17">
        <f t="shared" si="6"/>
        <v>1.9193395636675881E-2</v>
      </c>
    </row>
    <row r="217" spans="2:7" x14ac:dyDescent="0.25">
      <c r="B217" s="34">
        <v>42309</v>
      </c>
      <c r="C217" s="35">
        <v>26641.69</v>
      </c>
      <c r="D217" s="35">
        <v>26824.3</v>
      </c>
      <c r="E217" s="35">
        <v>25451.42</v>
      </c>
      <c r="F217" s="35">
        <v>26145.67</v>
      </c>
      <c r="G217" s="17">
        <f t="shared" si="6"/>
        <v>-1.9175573389634271E-2</v>
      </c>
    </row>
    <row r="218" spans="2:7" x14ac:dyDescent="0.25">
      <c r="B218" s="34">
        <v>42339</v>
      </c>
      <c r="C218" s="35">
        <v>26201.27</v>
      </c>
      <c r="D218" s="35">
        <v>26256.42</v>
      </c>
      <c r="E218" s="35">
        <v>24867.73</v>
      </c>
      <c r="F218" s="35">
        <v>26117.54</v>
      </c>
      <c r="G218" s="17">
        <f t="shared" si="6"/>
        <v>-1.0758951673449646E-3</v>
      </c>
    </row>
    <row r="219" spans="2:7" x14ac:dyDescent="0.25">
      <c r="B219" s="34">
        <v>42370</v>
      </c>
      <c r="C219" s="35">
        <v>26101.5</v>
      </c>
      <c r="D219" s="35">
        <v>26197.27</v>
      </c>
      <c r="E219" s="35">
        <v>23839.759999999998</v>
      </c>
      <c r="F219" s="35">
        <v>24870.69</v>
      </c>
      <c r="G219" s="17">
        <f t="shared" si="6"/>
        <v>-4.7739947943029937E-2</v>
      </c>
    </row>
    <row r="220" spans="2:7" x14ac:dyDescent="0.25">
      <c r="B220" s="34">
        <v>42401</v>
      </c>
      <c r="C220" s="35">
        <v>24982.22</v>
      </c>
      <c r="D220" s="35">
        <v>25002.32</v>
      </c>
      <c r="E220" s="35">
        <v>22494.61</v>
      </c>
      <c r="F220" s="35">
        <v>23002</v>
      </c>
      <c r="G220" s="17">
        <f t="shared" si="6"/>
        <v>-7.5136234660156176E-2</v>
      </c>
    </row>
    <row r="221" spans="2:7" x14ac:dyDescent="0.25">
      <c r="B221" s="34">
        <v>42430</v>
      </c>
      <c r="C221" s="35">
        <v>23153.32</v>
      </c>
      <c r="D221" s="35">
        <v>25479.62</v>
      </c>
      <c r="E221" s="35">
        <v>23133.18</v>
      </c>
      <c r="F221" s="35">
        <v>25341.86</v>
      </c>
      <c r="G221" s="17">
        <f t="shared" si="6"/>
        <v>0.1017241978958352</v>
      </c>
    </row>
    <row r="222" spans="2:7" x14ac:dyDescent="0.25">
      <c r="B222" s="34">
        <v>42461</v>
      </c>
      <c r="C222" s="35">
        <v>25301.7</v>
      </c>
      <c r="D222" s="35">
        <v>26100.54</v>
      </c>
      <c r="E222" s="35">
        <v>24523.200000000001</v>
      </c>
      <c r="F222" s="35">
        <v>25606.62</v>
      </c>
      <c r="G222" s="17">
        <f t="shared" si="6"/>
        <v>1.0447536210838493E-2</v>
      </c>
    </row>
    <row r="223" spans="2:7" x14ac:dyDescent="0.25">
      <c r="B223" s="34">
        <v>42491</v>
      </c>
      <c r="C223" s="35">
        <v>25565.439999999999</v>
      </c>
      <c r="D223" s="35">
        <v>26837.200000000001</v>
      </c>
      <c r="E223" s="35">
        <v>25057.93</v>
      </c>
      <c r="F223" s="35">
        <v>26667.96</v>
      </c>
      <c r="G223" s="17">
        <f t="shared" si="6"/>
        <v>4.1447875588422001E-2</v>
      </c>
    </row>
    <row r="224" spans="2:7" x14ac:dyDescent="0.25">
      <c r="B224" s="34">
        <v>42522</v>
      </c>
      <c r="C224" s="35">
        <v>26684.46</v>
      </c>
      <c r="D224" s="35">
        <v>27105.41</v>
      </c>
      <c r="E224" s="35">
        <v>25911.33</v>
      </c>
      <c r="F224" s="35">
        <v>26999.72</v>
      </c>
      <c r="G224" s="17">
        <f t="shared" si="6"/>
        <v>1.2440396640762907E-2</v>
      </c>
    </row>
    <row r="225" spans="2:7" x14ac:dyDescent="0.25">
      <c r="B225" s="34">
        <v>42552</v>
      </c>
      <c r="C225" s="35">
        <v>27064.33</v>
      </c>
      <c r="D225" s="35">
        <v>28240.2</v>
      </c>
      <c r="E225" s="35">
        <v>27034.14</v>
      </c>
      <c r="F225" s="35">
        <v>28051.86</v>
      </c>
      <c r="G225" s="17">
        <f t="shared" si="6"/>
        <v>3.8968552266468004E-2</v>
      </c>
    </row>
    <row r="226" spans="2:7" x14ac:dyDescent="0.25">
      <c r="B226" s="34">
        <v>42583</v>
      </c>
      <c r="C226" s="35">
        <v>28083.08</v>
      </c>
      <c r="D226" s="35">
        <v>28532.25</v>
      </c>
      <c r="E226" s="35">
        <v>27627.97</v>
      </c>
      <c r="F226" s="35">
        <v>28452.17</v>
      </c>
      <c r="G226" s="17">
        <f t="shared" si="6"/>
        <v>1.4270354978243693E-2</v>
      </c>
    </row>
    <row r="227" spans="2:7" x14ac:dyDescent="0.25">
      <c r="B227" s="34">
        <v>42614</v>
      </c>
      <c r="C227" s="35">
        <v>28459.09</v>
      </c>
      <c r="D227" s="35">
        <v>29077.279999999999</v>
      </c>
      <c r="E227" s="35">
        <v>27716.78</v>
      </c>
      <c r="F227" s="35">
        <v>27865.96</v>
      </c>
      <c r="G227" s="17">
        <f t="shared" si="6"/>
        <v>-2.0603349410607263E-2</v>
      </c>
    </row>
    <row r="228" spans="2:7" x14ac:dyDescent="0.25">
      <c r="B228" s="34">
        <v>42644</v>
      </c>
      <c r="C228" s="35">
        <v>27997.29</v>
      </c>
      <c r="D228" s="35">
        <v>28477.65</v>
      </c>
      <c r="E228" s="35">
        <v>27488.3</v>
      </c>
      <c r="F228" s="35">
        <v>27930.21</v>
      </c>
      <c r="G228" s="17">
        <f t="shared" si="6"/>
        <v>2.3056804789787222E-3</v>
      </c>
    </row>
    <row r="229" spans="2:7" x14ac:dyDescent="0.25">
      <c r="B229" s="34">
        <v>42675</v>
      </c>
      <c r="C229" s="35">
        <v>27966.18</v>
      </c>
      <c r="D229" s="35">
        <v>28029.8</v>
      </c>
      <c r="E229" s="35">
        <v>25717.93</v>
      </c>
      <c r="F229" s="35">
        <v>26652.81</v>
      </c>
      <c r="G229" s="17">
        <f t="shared" si="6"/>
        <v>-4.5735424116037704E-2</v>
      </c>
    </row>
    <row r="230" spans="2:7" x14ac:dyDescent="0.25">
      <c r="B230" s="34">
        <v>42705</v>
      </c>
      <c r="C230" s="35">
        <v>26756.66</v>
      </c>
      <c r="D230" s="35">
        <v>26803.759999999998</v>
      </c>
      <c r="E230" s="35">
        <v>25753.74</v>
      </c>
      <c r="F230" s="35">
        <v>26626.46</v>
      </c>
      <c r="G230" s="17">
        <f t="shared" si="6"/>
        <v>-9.8863872139565157E-4</v>
      </c>
    </row>
    <row r="231" spans="2:7" x14ac:dyDescent="0.25">
      <c r="B231" s="34">
        <v>42736</v>
      </c>
      <c r="C231" s="35">
        <v>26711.15</v>
      </c>
      <c r="D231" s="35">
        <v>27980.39</v>
      </c>
      <c r="E231" s="35">
        <v>26447.06</v>
      </c>
      <c r="F231" s="35">
        <v>27655.96</v>
      </c>
      <c r="G231" s="17">
        <f t="shared" si="6"/>
        <v>3.8664546469939998E-2</v>
      </c>
    </row>
    <row r="232" spans="2:7" x14ac:dyDescent="0.25">
      <c r="B232" s="34">
        <v>42767</v>
      </c>
      <c r="C232" s="35">
        <v>27669.08</v>
      </c>
      <c r="D232" s="35">
        <v>29065.31</v>
      </c>
      <c r="E232" s="35">
        <v>27590.1</v>
      </c>
      <c r="F232" s="35">
        <v>28743.32</v>
      </c>
      <c r="G232" s="17">
        <f t="shared" si="6"/>
        <v>3.931738402861451E-2</v>
      </c>
    </row>
    <row r="233" spans="2:7" x14ac:dyDescent="0.25">
      <c r="B233" s="34">
        <v>42795</v>
      </c>
      <c r="C233" s="35">
        <v>28849.040000000001</v>
      </c>
      <c r="D233" s="35">
        <v>29824.62</v>
      </c>
      <c r="E233" s="35">
        <v>28716.21</v>
      </c>
      <c r="F233" s="35">
        <v>29620.5</v>
      </c>
      <c r="G233" s="17">
        <f t="shared" si="6"/>
        <v>3.0517699416768851E-2</v>
      </c>
    </row>
    <row r="234" spans="2:7" x14ac:dyDescent="0.25">
      <c r="B234" s="34">
        <v>42826</v>
      </c>
      <c r="C234" s="35">
        <v>29737.73</v>
      </c>
      <c r="D234" s="35">
        <v>30184.22</v>
      </c>
      <c r="E234" s="35">
        <v>29241.48</v>
      </c>
      <c r="F234" s="35">
        <v>29918.400000000001</v>
      </c>
      <c r="G234" s="17">
        <f t="shared" si="6"/>
        <v>1.0057223882108834E-2</v>
      </c>
    </row>
    <row r="235" spans="2:7" x14ac:dyDescent="0.25">
      <c r="B235" s="34">
        <v>42856</v>
      </c>
      <c r="C235" s="35">
        <v>30021.49</v>
      </c>
      <c r="D235" s="35">
        <v>31255.279999999999</v>
      </c>
      <c r="E235" s="35">
        <v>29804.12</v>
      </c>
      <c r="F235" s="35">
        <v>31145.8</v>
      </c>
      <c r="G235" s="17">
        <f t="shared" si="6"/>
        <v>4.1024921118776314E-2</v>
      </c>
    </row>
    <row r="236" spans="2:7" x14ac:dyDescent="0.25">
      <c r="B236" s="34">
        <v>42887</v>
      </c>
      <c r="C236" s="35">
        <v>31117.09</v>
      </c>
      <c r="D236" s="35">
        <v>31522.87</v>
      </c>
      <c r="E236" s="35">
        <v>30680.66</v>
      </c>
      <c r="F236" s="35">
        <v>30921.61</v>
      </c>
      <c r="G236" s="17">
        <f t="shared" si="6"/>
        <v>-7.1980812822274309E-3</v>
      </c>
    </row>
    <row r="237" spans="2:7" x14ac:dyDescent="0.25">
      <c r="B237" s="34">
        <v>42917</v>
      </c>
      <c r="C237" s="35">
        <v>31156.04</v>
      </c>
      <c r="D237" s="35">
        <v>32672.66</v>
      </c>
      <c r="E237" s="35">
        <v>31017.11</v>
      </c>
      <c r="F237" s="35">
        <v>32514.94</v>
      </c>
      <c r="G237" s="17">
        <f t="shared" si="6"/>
        <v>5.1528041392411295E-2</v>
      </c>
    </row>
    <row r="238" spans="2:7" x14ac:dyDescent="0.25">
      <c r="B238" s="34">
        <v>42948</v>
      </c>
      <c r="C238" s="35">
        <v>32579.8</v>
      </c>
      <c r="D238" s="35">
        <v>32686.48</v>
      </c>
      <c r="E238" s="35">
        <v>31128.02</v>
      </c>
      <c r="F238" s="35">
        <v>31730.49</v>
      </c>
      <c r="G238" s="17">
        <f t="shared" si="6"/>
        <v>-2.4125832617252208E-2</v>
      </c>
    </row>
    <row r="239" spans="2:7" x14ac:dyDescent="0.25">
      <c r="B239" s="34">
        <v>42979</v>
      </c>
      <c r="C239" s="35">
        <v>31769.34</v>
      </c>
      <c r="D239" s="35">
        <v>32524.11</v>
      </c>
      <c r="E239" s="35">
        <v>31081.83</v>
      </c>
      <c r="F239" s="35">
        <v>31283.72</v>
      </c>
      <c r="G239" s="17">
        <f t="shared" si="6"/>
        <v>-1.4080148147727956E-2</v>
      </c>
    </row>
    <row r="240" spans="2:7" x14ac:dyDescent="0.25">
      <c r="B240" s="34">
        <v>43009</v>
      </c>
      <c r="C240" s="35">
        <v>31537.81</v>
      </c>
      <c r="D240" s="35">
        <v>33340.17</v>
      </c>
      <c r="E240" s="35">
        <v>31440.48</v>
      </c>
      <c r="F240" s="35">
        <v>33213.129999999997</v>
      </c>
      <c r="G240" s="17">
        <f t="shared" si="6"/>
        <v>6.1674570671262696E-2</v>
      </c>
    </row>
    <row r="241" spans="2:7" x14ac:dyDescent="0.25">
      <c r="B241" s="34">
        <v>43040</v>
      </c>
      <c r="C241" s="35">
        <v>33344.230000000003</v>
      </c>
      <c r="D241" s="35">
        <v>33865.949999999997</v>
      </c>
      <c r="E241" s="35">
        <v>32683.59</v>
      </c>
      <c r="F241" s="35">
        <v>33149.35</v>
      </c>
      <c r="G241" s="17">
        <f t="shared" si="6"/>
        <v>-1.9203248835625297E-3</v>
      </c>
    </row>
    <row r="242" spans="2:7" x14ac:dyDescent="0.25">
      <c r="B242" s="34">
        <v>43070</v>
      </c>
      <c r="C242" s="35">
        <v>33247.660000000003</v>
      </c>
      <c r="D242" s="35">
        <v>34137.97</v>
      </c>
      <c r="E242" s="35">
        <v>32565.16</v>
      </c>
      <c r="F242" s="35">
        <v>34056.83</v>
      </c>
      <c r="G242" s="17">
        <f t="shared" si="6"/>
        <v>2.7375499067100906E-2</v>
      </c>
    </row>
    <row r="243" spans="2:7" x14ac:dyDescent="0.25">
      <c r="B243" s="34">
        <v>43101</v>
      </c>
      <c r="C243" s="35">
        <v>34059.99</v>
      </c>
      <c r="D243" s="35">
        <v>36443.980000000003</v>
      </c>
      <c r="E243" s="35">
        <v>33703.370000000003</v>
      </c>
      <c r="F243" s="35">
        <v>35965.019999999997</v>
      </c>
      <c r="G243" s="17">
        <f t="shared" si="6"/>
        <v>5.6029583493237389E-2</v>
      </c>
    </row>
    <row r="244" spans="2:7" x14ac:dyDescent="0.25">
      <c r="B244" s="34">
        <v>43132</v>
      </c>
      <c r="C244" s="35">
        <v>36048.99</v>
      </c>
      <c r="D244" s="35">
        <v>36256.83</v>
      </c>
      <c r="E244" s="35">
        <v>33482.81</v>
      </c>
      <c r="F244" s="35">
        <v>34184.04</v>
      </c>
      <c r="G244" s="17">
        <f t="shared" si="6"/>
        <v>-4.9519783389526673E-2</v>
      </c>
    </row>
    <row r="245" spans="2:7" x14ac:dyDescent="0.25">
      <c r="B245" s="34">
        <v>43160</v>
      </c>
      <c r="C245" s="35">
        <v>34141.22</v>
      </c>
      <c r="D245" s="35">
        <v>34278.629999999997</v>
      </c>
      <c r="E245" s="35">
        <v>32483.84</v>
      </c>
      <c r="F245" s="35">
        <v>32968.68</v>
      </c>
      <c r="G245" s="17">
        <f t="shared" si="6"/>
        <v>-3.5553433707660065E-2</v>
      </c>
    </row>
    <row r="246" spans="2:7" x14ac:dyDescent="0.25">
      <c r="B246" s="34">
        <v>43191</v>
      </c>
      <c r="C246" s="35">
        <v>33030.870000000003</v>
      </c>
      <c r="D246" s="35">
        <v>35213.300000000003</v>
      </c>
      <c r="E246" s="35">
        <v>32972.559999999998</v>
      </c>
      <c r="F246" s="35">
        <v>35160.36</v>
      </c>
      <c r="G246" s="17">
        <f t="shared" si="6"/>
        <v>6.6477638777166614E-2</v>
      </c>
    </row>
    <row r="247" spans="2:7" x14ac:dyDescent="0.25">
      <c r="B247" s="34">
        <v>43221</v>
      </c>
      <c r="C247" s="35">
        <v>35328.910000000003</v>
      </c>
      <c r="D247" s="35">
        <v>35993.53</v>
      </c>
      <c r="E247" s="35">
        <v>34302.89</v>
      </c>
      <c r="F247" s="35">
        <v>35322.379999999997</v>
      </c>
      <c r="G247" s="17">
        <f t="shared" si="6"/>
        <v>4.6080301794406697E-3</v>
      </c>
    </row>
    <row r="248" spans="2:7" x14ac:dyDescent="0.25">
      <c r="B248" s="34">
        <v>43252</v>
      </c>
      <c r="C248" s="35">
        <v>35373.980000000003</v>
      </c>
      <c r="D248" s="35">
        <v>35877.410000000003</v>
      </c>
      <c r="E248" s="35">
        <v>34784.68</v>
      </c>
      <c r="F248" s="35">
        <v>35423.480000000003</v>
      </c>
      <c r="G248" s="17">
        <f t="shared" si="6"/>
        <v>2.8622080392093352E-3</v>
      </c>
    </row>
    <row r="249" spans="2:7" x14ac:dyDescent="0.25">
      <c r="B249" s="34">
        <v>43282</v>
      </c>
      <c r="C249" s="35">
        <v>35545.22</v>
      </c>
      <c r="D249" s="35">
        <v>37644.589999999997</v>
      </c>
      <c r="E249" s="35">
        <v>35106.57</v>
      </c>
      <c r="F249" s="35">
        <v>37606.58</v>
      </c>
      <c r="G249" s="17">
        <f t="shared" si="6"/>
        <v>6.1628614692853301E-2</v>
      </c>
    </row>
    <row r="250" spans="2:7" x14ac:dyDescent="0.25">
      <c r="B250" s="34">
        <v>43313</v>
      </c>
      <c r="C250" s="35">
        <v>37643.870000000003</v>
      </c>
      <c r="D250" s="35">
        <v>38989.65</v>
      </c>
      <c r="E250" s="35">
        <v>37128.99</v>
      </c>
      <c r="F250" s="35">
        <v>38645.07</v>
      </c>
      <c r="G250" s="17">
        <f t="shared" si="6"/>
        <v>2.7614582341707106E-2</v>
      </c>
    </row>
    <row r="251" spans="2:7" x14ac:dyDescent="0.25">
      <c r="B251" s="34">
        <v>43344</v>
      </c>
      <c r="C251" s="35">
        <v>38915.910000000003</v>
      </c>
      <c r="D251" s="35">
        <v>38934.35</v>
      </c>
      <c r="E251" s="35">
        <v>35985.629999999997</v>
      </c>
      <c r="F251" s="35">
        <v>36227.14</v>
      </c>
      <c r="G251" s="17">
        <f t="shared" si="6"/>
        <v>-6.2567618586277685E-2</v>
      </c>
    </row>
    <row r="252" spans="2:7" x14ac:dyDescent="0.25">
      <c r="B252" s="34">
        <v>43374</v>
      </c>
      <c r="C252" s="35">
        <v>36274.25</v>
      </c>
      <c r="D252" s="35">
        <v>36616.639999999999</v>
      </c>
      <c r="E252" s="35">
        <v>33291.58</v>
      </c>
      <c r="F252" s="35">
        <v>34442.050000000003</v>
      </c>
      <c r="G252" s="17">
        <f t="shared" si="6"/>
        <v>-4.9274935863002023E-2</v>
      </c>
    </row>
    <row r="253" spans="2:7" x14ac:dyDescent="0.25">
      <c r="B253" s="34">
        <v>43405</v>
      </c>
      <c r="C253" s="35">
        <v>34650.629999999997</v>
      </c>
      <c r="D253" s="35">
        <v>36389.22</v>
      </c>
      <c r="E253" s="35">
        <v>34303.379999999997</v>
      </c>
      <c r="F253" s="35">
        <v>36194.300000000003</v>
      </c>
      <c r="G253" s="17">
        <f t="shared" si="6"/>
        <v>5.0875310848221833E-2</v>
      </c>
    </row>
    <row r="254" spans="2:7" x14ac:dyDescent="0.25">
      <c r="B254" s="34">
        <v>43435</v>
      </c>
      <c r="C254" s="35">
        <v>36396.69</v>
      </c>
      <c r="D254" s="35">
        <v>36554.99</v>
      </c>
      <c r="E254" s="35">
        <v>34426.29</v>
      </c>
      <c r="F254" s="35">
        <v>36068.33</v>
      </c>
      <c r="G254" s="17">
        <f t="shared" si="6"/>
        <v>-3.4803822701364728E-3</v>
      </c>
    </row>
    <row r="255" spans="2:7" x14ac:dyDescent="0.25">
      <c r="B255" s="34">
        <v>43466</v>
      </c>
      <c r="C255" s="35">
        <v>36161.800000000003</v>
      </c>
      <c r="D255" s="35">
        <v>36701.03</v>
      </c>
      <c r="E255" s="35">
        <v>35375.51</v>
      </c>
      <c r="F255" s="35">
        <v>36256.69</v>
      </c>
      <c r="G255" s="17">
        <f t="shared" si="6"/>
        <v>5.2223099877370949E-3</v>
      </c>
    </row>
    <row r="256" spans="2:7" x14ac:dyDescent="0.25">
      <c r="B256" s="34">
        <v>43497</v>
      </c>
      <c r="C256" s="35">
        <v>36311.74</v>
      </c>
      <c r="D256" s="35">
        <v>37172.18</v>
      </c>
      <c r="E256" s="35">
        <v>35287.160000000003</v>
      </c>
      <c r="F256" s="35">
        <v>35867.440000000002</v>
      </c>
      <c r="G256" s="17">
        <f t="shared" si="6"/>
        <v>-1.0735949696455971E-2</v>
      </c>
    </row>
    <row r="257" spans="2:7" x14ac:dyDescent="0.25">
      <c r="B257" s="34">
        <v>43525</v>
      </c>
      <c r="C257" s="35">
        <v>36018.49</v>
      </c>
      <c r="D257" s="35">
        <v>38748.54</v>
      </c>
      <c r="E257" s="35">
        <v>35926.94</v>
      </c>
      <c r="F257" s="35">
        <v>38672.910000000003</v>
      </c>
      <c r="G257" s="17">
        <f t="shared" si="6"/>
        <v>7.8217737312727076E-2</v>
      </c>
    </row>
    <row r="258" spans="2:7" x14ac:dyDescent="0.25">
      <c r="B258" s="34">
        <v>43556</v>
      </c>
      <c r="C258" s="35">
        <v>38858.879999999997</v>
      </c>
      <c r="D258" s="35">
        <v>39487.449999999997</v>
      </c>
      <c r="E258" s="35">
        <v>38460.25</v>
      </c>
      <c r="F258" s="35">
        <v>39031.550000000003</v>
      </c>
      <c r="G258" s="17">
        <f t="shared" si="6"/>
        <v>9.2736750350568276E-3</v>
      </c>
    </row>
    <row r="259" spans="2:7" x14ac:dyDescent="0.25">
      <c r="B259" s="34">
        <v>43586</v>
      </c>
      <c r="C259" s="35">
        <v>39036.51</v>
      </c>
      <c r="D259" s="35">
        <v>40124.959999999999</v>
      </c>
      <c r="E259" s="35">
        <v>36956.1</v>
      </c>
      <c r="F259" s="35">
        <v>39714.199999999997</v>
      </c>
      <c r="G259" s="17">
        <f t="shared" si="6"/>
        <v>1.7489697437073293E-2</v>
      </c>
    </row>
    <row r="260" spans="2:7" x14ac:dyDescent="0.25">
      <c r="B260" s="34">
        <v>43617</v>
      </c>
      <c r="C260" s="35">
        <v>39806.86</v>
      </c>
      <c r="D260" s="35">
        <v>40312.07</v>
      </c>
      <c r="E260" s="35">
        <v>38870.959999999999</v>
      </c>
      <c r="F260" s="35">
        <v>39394.639999999999</v>
      </c>
      <c r="G260" s="17">
        <f t="shared" si="6"/>
        <v>-8.0464921866737482E-3</v>
      </c>
    </row>
    <row r="261" spans="2:7" x14ac:dyDescent="0.25">
      <c r="B261" s="34">
        <v>43647</v>
      </c>
      <c r="C261" s="35">
        <v>39543.730000000003</v>
      </c>
      <c r="D261" s="35">
        <v>40032.410000000003</v>
      </c>
      <c r="E261" s="35">
        <v>37128.26</v>
      </c>
      <c r="F261" s="35">
        <v>37481.120000000003</v>
      </c>
      <c r="G261" s="17">
        <f t="shared" ref="G261:G317" si="7">+F261/F260-1</f>
        <v>-4.8573105376771952E-2</v>
      </c>
    </row>
    <row r="262" spans="2:7" x14ac:dyDescent="0.25">
      <c r="B262" s="34">
        <v>43678</v>
      </c>
      <c r="C262" s="35">
        <v>37387.18</v>
      </c>
      <c r="D262" s="35">
        <v>37807.550000000003</v>
      </c>
      <c r="E262" s="35">
        <v>36102.35</v>
      </c>
      <c r="F262" s="35">
        <v>37332.79</v>
      </c>
      <c r="G262" s="17">
        <f t="shared" si="7"/>
        <v>-3.9574591154160066E-3</v>
      </c>
    </row>
    <row r="263" spans="2:7" x14ac:dyDescent="0.25">
      <c r="B263" s="34">
        <v>43709</v>
      </c>
      <c r="C263" s="35">
        <v>37181.760000000002</v>
      </c>
      <c r="D263" s="35">
        <v>39441.120000000003</v>
      </c>
      <c r="E263" s="35">
        <v>35987.800000000003</v>
      </c>
      <c r="F263" s="35">
        <v>38667.33</v>
      </c>
      <c r="G263" s="17">
        <f t="shared" si="7"/>
        <v>3.5747127391229094E-2</v>
      </c>
    </row>
    <row r="264" spans="2:7" x14ac:dyDescent="0.25">
      <c r="B264" s="34">
        <v>43739</v>
      </c>
      <c r="C264" s="35">
        <v>38813.480000000003</v>
      </c>
      <c r="D264" s="35">
        <v>40392.22</v>
      </c>
      <c r="E264" s="35">
        <v>37415.83</v>
      </c>
      <c r="F264" s="35">
        <v>40129.050000000003</v>
      </c>
      <c r="G264" s="17">
        <f t="shared" si="7"/>
        <v>3.7802454940643715E-2</v>
      </c>
    </row>
    <row r="265" spans="2:7" x14ac:dyDescent="0.25">
      <c r="B265" s="34">
        <v>43770</v>
      </c>
      <c r="C265" s="35">
        <v>40196.07</v>
      </c>
      <c r="D265" s="35">
        <v>41163.79</v>
      </c>
      <c r="E265" s="35">
        <v>40014.230000000003</v>
      </c>
      <c r="F265" s="35">
        <v>40793.81</v>
      </c>
      <c r="G265" s="17">
        <f t="shared" si="7"/>
        <v>1.6565555376965024E-2</v>
      </c>
    </row>
    <row r="266" spans="2:7" x14ac:dyDescent="0.25">
      <c r="B266" s="34">
        <v>43800</v>
      </c>
      <c r="C266" s="35">
        <v>41072.94</v>
      </c>
      <c r="D266" s="35">
        <v>41809.96</v>
      </c>
      <c r="E266" s="35">
        <v>40135.370000000003</v>
      </c>
      <c r="F266" s="35">
        <v>41253.74</v>
      </c>
      <c r="G266" s="17">
        <f t="shared" si="7"/>
        <v>1.127450463685542E-2</v>
      </c>
    </row>
    <row r="267" spans="2:7" x14ac:dyDescent="0.25">
      <c r="B267" s="34">
        <v>43831</v>
      </c>
      <c r="C267" s="35">
        <v>41349.360000000001</v>
      </c>
      <c r="D267" s="35">
        <v>42273.87</v>
      </c>
      <c r="E267" s="35">
        <v>40476.550000000003</v>
      </c>
      <c r="F267" s="35">
        <v>40723.49</v>
      </c>
      <c r="G267" s="17">
        <f t="shared" si="7"/>
        <v>-1.285338008141812E-2</v>
      </c>
    </row>
    <row r="268" spans="2:7" x14ac:dyDescent="0.25">
      <c r="B268" s="34">
        <v>43862</v>
      </c>
      <c r="C268" s="35">
        <v>40753.18</v>
      </c>
      <c r="D268" s="35">
        <v>41709.300000000003</v>
      </c>
      <c r="E268" s="35">
        <v>38219.97</v>
      </c>
      <c r="F268" s="35">
        <v>38297.29</v>
      </c>
      <c r="G268" s="17">
        <f t="shared" si="7"/>
        <v>-5.957740851778659E-2</v>
      </c>
    </row>
    <row r="269" spans="2:7" x14ac:dyDescent="0.25">
      <c r="B269" s="34">
        <v>43891</v>
      </c>
      <c r="C269" s="35">
        <v>38910.949999999997</v>
      </c>
      <c r="D269" s="35">
        <v>39083.17</v>
      </c>
      <c r="E269" s="35">
        <v>25638.9</v>
      </c>
      <c r="F269" s="35">
        <v>29468.49</v>
      </c>
      <c r="G269" s="17">
        <f t="shared" si="7"/>
        <v>-0.23053328316442234</v>
      </c>
    </row>
    <row r="270" spans="2:7" x14ac:dyDescent="0.25">
      <c r="B270" s="34">
        <v>43922</v>
      </c>
      <c r="C270" s="35">
        <v>29505.33</v>
      </c>
      <c r="D270" s="35">
        <v>33887.25</v>
      </c>
      <c r="E270" s="35">
        <v>27500.79</v>
      </c>
      <c r="F270" s="35">
        <v>33717.620000000003</v>
      </c>
      <c r="G270" s="17">
        <f t="shared" si="7"/>
        <v>0.14419232203618182</v>
      </c>
    </row>
    <row r="271" spans="2:7" x14ac:dyDescent="0.25">
      <c r="B271" s="34">
        <v>43952</v>
      </c>
      <c r="C271" s="35">
        <v>32748.14</v>
      </c>
      <c r="D271" s="35">
        <v>32845.480000000003</v>
      </c>
      <c r="E271" s="35">
        <v>29968.45</v>
      </c>
      <c r="F271" s="35">
        <v>32424.1</v>
      </c>
      <c r="G271" s="17">
        <f t="shared" si="7"/>
        <v>-3.8363324576289881E-2</v>
      </c>
    </row>
    <row r="272" spans="2:7" x14ac:dyDescent="0.25">
      <c r="B272" s="34">
        <v>43983</v>
      </c>
      <c r="C272" s="35">
        <v>32906.050000000003</v>
      </c>
      <c r="D272" s="35">
        <v>35706.550000000003</v>
      </c>
      <c r="E272" s="35">
        <v>32348.1</v>
      </c>
      <c r="F272" s="35">
        <v>34915.800000000003</v>
      </c>
      <c r="G272" s="17">
        <f t="shared" si="7"/>
        <v>7.6847159982852409E-2</v>
      </c>
    </row>
    <row r="273" spans="2:7" x14ac:dyDescent="0.25">
      <c r="B273" s="34">
        <v>44013</v>
      </c>
      <c r="C273" s="35">
        <v>35009.589999999997</v>
      </c>
      <c r="D273" s="35">
        <v>38617.03</v>
      </c>
      <c r="E273" s="35">
        <v>34927.199999999997</v>
      </c>
      <c r="F273" s="35">
        <v>37606.89</v>
      </c>
      <c r="G273" s="17">
        <f t="shared" si="7"/>
        <v>7.7073703022700224E-2</v>
      </c>
    </row>
    <row r="274" spans="2:7" x14ac:dyDescent="0.25">
      <c r="B274" s="34">
        <v>44044</v>
      </c>
      <c r="C274" s="35">
        <v>37595.730000000003</v>
      </c>
      <c r="D274" s="35">
        <v>40010.17</v>
      </c>
      <c r="E274" s="35">
        <v>36911.230000000003</v>
      </c>
      <c r="F274" s="35">
        <v>38628.29</v>
      </c>
      <c r="G274" s="17">
        <f t="shared" si="7"/>
        <v>2.7159916706752441E-2</v>
      </c>
    </row>
    <row r="275" spans="2:7" x14ac:dyDescent="0.25">
      <c r="B275" s="34">
        <v>44075</v>
      </c>
      <c r="C275" s="35">
        <v>38754</v>
      </c>
      <c r="D275" s="35">
        <v>39359.51</v>
      </c>
      <c r="E275" s="35">
        <v>36495.980000000003</v>
      </c>
      <c r="F275" s="35">
        <v>38067.93</v>
      </c>
      <c r="G275" s="17">
        <f t="shared" si="7"/>
        <v>-1.4506466633651183E-2</v>
      </c>
    </row>
    <row r="276" spans="2:7" x14ac:dyDescent="0.25">
      <c r="B276" s="34">
        <v>44105</v>
      </c>
      <c r="C276" s="35">
        <v>38410.199999999997</v>
      </c>
      <c r="D276" s="35">
        <v>41048.050000000003</v>
      </c>
      <c r="E276" s="35">
        <v>38410.199999999997</v>
      </c>
      <c r="F276" s="35">
        <v>39614.07</v>
      </c>
      <c r="G276" s="17">
        <f t="shared" si="7"/>
        <v>4.061528956263194E-2</v>
      </c>
    </row>
    <row r="277" spans="2:7" x14ac:dyDescent="0.25">
      <c r="B277" s="34">
        <v>44136</v>
      </c>
      <c r="C277" s="35">
        <v>39880.379999999997</v>
      </c>
      <c r="D277" s="35">
        <v>44825.37</v>
      </c>
      <c r="E277" s="35">
        <v>39334.92</v>
      </c>
      <c r="F277" s="35">
        <v>44149.72</v>
      </c>
      <c r="G277" s="17">
        <f t="shared" si="7"/>
        <v>0.11449593540880798</v>
      </c>
    </row>
    <row r="278" spans="2:7" x14ac:dyDescent="0.25">
      <c r="B278" s="34">
        <v>44166</v>
      </c>
      <c r="C278" s="35">
        <v>44435.83</v>
      </c>
      <c r="D278" s="35">
        <v>47896.97</v>
      </c>
      <c r="E278" s="35">
        <v>44118.1</v>
      </c>
      <c r="F278" s="35">
        <v>47751.33</v>
      </c>
      <c r="G278" s="17">
        <f t="shared" si="7"/>
        <v>8.15771878054945E-2</v>
      </c>
    </row>
    <row r="279" spans="2:7" x14ac:dyDescent="0.25">
      <c r="B279" s="34">
        <v>44197</v>
      </c>
      <c r="C279" s="35">
        <v>47785.279999999999</v>
      </c>
      <c r="D279" s="35">
        <v>50184.01</v>
      </c>
      <c r="E279" s="35">
        <v>46160.46</v>
      </c>
      <c r="F279" s="35">
        <v>46285.77</v>
      </c>
      <c r="G279" s="17">
        <f t="shared" si="7"/>
        <v>-3.0691501158187751E-2</v>
      </c>
    </row>
    <row r="280" spans="2:7" x14ac:dyDescent="0.25">
      <c r="B280" s="34">
        <v>44228</v>
      </c>
      <c r="C280" s="35">
        <v>46617.95</v>
      </c>
      <c r="D280" s="35">
        <v>52516.76</v>
      </c>
      <c r="E280" s="35">
        <v>46433.65</v>
      </c>
      <c r="F280" s="35">
        <v>49099.99</v>
      </c>
      <c r="G280" s="17">
        <f t="shared" si="7"/>
        <v>6.0800976196355938E-2</v>
      </c>
    </row>
    <row r="281" spans="2:7" x14ac:dyDescent="0.25">
      <c r="B281" s="34">
        <v>44256</v>
      </c>
      <c r="C281" s="35">
        <v>49747.71</v>
      </c>
      <c r="D281" s="35">
        <v>51821.84</v>
      </c>
      <c r="E281" s="35">
        <v>48236.35</v>
      </c>
      <c r="F281" s="35">
        <v>49509.15</v>
      </c>
      <c r="G281" s="17">
        <f t="shared" si="7"/>
        <v>8.3331992531974208E-3</v>
      </c>
    </row>
    <row r="282" spans="2:7" x14ac:dyDescent="0.25">
      <c r="B282" s="34">
        <v>44287</v>
      </c>
      <c r="C282" s="35">
        <v>49868.53</v>
      </c>
      <c r="D282" s="35">
        <v>50375.77</v>
      </c>
      <c r="E282" s="35">
        <v>47204.5</v>
      </c>
      <c r="F282" s="35">
        <v>48782.36</v>
      </c>
      <c r="G282" s="17">
        <f t="shared" si="7"/>
        <v>-1.4679912703005393E-2</v>
      </c>
    </row>
    <row r="283" spans="2:7" x14ac:dyDescent="0.25">
      <c r="B283" s="34">
        <v>44317</v>
      </c>
      <c r="C283" s="35">
        <v>48356.01</v>
      </c>
      <c r="D283" s="35">
        <v>52013.22</v>
      </c>
      <c r="E283" s="35">
        <v>48028.07</v>
      </c>
      <c r="F283" s="35">
        <v>51937.440000000002</v>
      </c>
      <c r="G283" s="17">
        <f t="shared" si="7"/>
        <v>6.4676657709877183E-2</v>
      </c>
    </row>
    <row r="284" spans="2:7" x14ac:dyDescent="0.25">
      <c r="B284" s="34">
        <v>44348</v>
      </c>
      <c r="C284" s="35">
        <v>52067.51</v>
      </c>
      <c r="D284" s="35">
        <v>53126.73</v>
      </c>
      <c r="E284" s="35">
        <v>51450.58</v>
      </c>
      <c r="F284" s="35">
        <v>52482.71</v>
      </c>
      <c r="G284" s="17">
        <f t="shared" si="7"/>
        <v>1.0498592152404784E-2</v>
      </c>
    </row>
    <row r="285" spans="2:7" x14ac:dyDescent="0.25">
      <c r="B285" s="34">
        <v>44378</v>
      </c>
      <c r="C285" s="35">
        <v>52638.5</v>
      </c>
      <c r="D285" s="35">
        <v>53290.81</v>
      </c>
      <c r="E285" s="35">
        <v>51802.73</v>
      </c>
      <c r="F285" s="35">
        <v>52586.84</v>
      </c>
      <c r="G285" s="17">
        <f t="shared" si="7"/>
        <v>1.9840819957657185E-3</v>
      </c>
    </row>
    <row r="286" spans="2:7" x14ac:dyDescent="0.25">
      <c r="B286" s="34">
        <v>44409</v>
      </c>
      <c r="C286" s="35">
        <v>52901.279999999999</v>
      </c>
      <c r="D286" s="35">
        <v>57625.26</v>
      </c>
      <c r="E286" s="35">
        <v>52804.08</v>
      </c>
      <c r="F286" s="35">
        <v>57552.39</v>
      </c>
      <c r="G286" s="17">
        <f t="shared" si="7"/>
        <v>9.4425715635318763E-2</v>
      </c>
    </row>
    <row r="287" spans="2:7" x14ac:dyDescent="0.25">
      <c r="B287" s="34">
        <v>44440</v>
      </c>
      <c r="C287" s="35">
        <v>57763.53</v>
      </c>
      <c r="D287" s="35">
        <v>60412.32</v>
      </c>
      <c r="E287" s="35">
        <v>57263.9</v>
      </c>
      <c r="F287" s="35">
        <v>59126.36</v>
      </c>
      <c r="G287" s="17">
        <f t="shared" si="7"/>
        <v>2.7348473277999386E-2</v>
      </c>
    </row>
    <row r="288" spans="2:7" x14ac:dyDescent="0.25">
      <c r="B288" s="34">
        <v>44470</v>
      </c>
      <c r="C288" s="35">
        <v>58889.77</v>
      </c>
      <c r="D288" s="35">
        <v>62245.43</v>
      </c>
      <c r="E288" s="35">
        <v>58551.14</v>
      </c>
      <c r="F288" s="35">
        <v>59306.93</v>
      </c>
      <c r="G288" s="17">
        <f t="shared" si="7"/>
        <v>3.0539678072520893E-3</v>
      </c>
    </row>
    <row r="289" spans="2:7" x14ac:dyDescent="0.25">
      <c r="B289" s="34">
        <v>44501</v>
      </c>
      <c r="C289" s="35">
        <v>59577.48</v>
      </c>
      <c r="D289" s="35">
        <v>61036.56</v>
      </c>
      <c r="E289" s="35">
        <v>56382.93</v>
      </c>
      <c r="F289" s="35">
        <v>57064.87</v>
      </c>
      <c r="G289" s="17">
        <f t="shared" si="7"/>
        <v>-3.7804351026094252E-2</v>
      </c>
    </row>
    <row r="290" spans="2:7" x14ac:dyDescent="0.25">
      <c r="B290" s="34">
        <v>44531</v>
      </c>
      <c r="C290" s="35">
        <v>57365.85</v>
      </c>
      <c r="D290" s="35">
        <v>59203.37</v>
      </c>
      <c r="E290" s="35">
        <v>55132.68</v>
      </c>
      <c r="F290" s="35">
        <v>58253.82</v>
      </c>
      <c r="G290" s="17">
        <f t="shared" si="7"/>
        <v>2.0835060169242414E-2</v>
      </c>
    </row>
    <row r="291" spans="2:7" x14ac:dyDescent="0.25">
      <c r="B291" s="34">
        <v>44562</v>
      </c>
      <c r="C291" s="35">
        <v>58310.09</v>
      </c>
      <c r="D291" s="35">
        <v>61475.15</v>
      </c>
      <c r="E291" s="35">
        <v>56409.63</v>
      </c>
      <c r="F291" s="35">
        <v>58014.17</v>
      </c>
      <c r="G291" s="17">
        <f t="shared" si="7"/>
        <v>-4.113893303477778E-3</v>
      </c>
    </row>
    <row r="292" spans="2:7" x14ac:dyDescent="0.25">
      <c r="B292" s="34">
        <v>44593</v>
      </c>
      <c r="C292" s="35">
        <v>58672.86</v>
      </c>
      <c r="D292" s="35">
        <v>59618.51</v>
      </c>
      <c r="E292" s="35">
        <v>54383.199999999997</v>
      </c>
      <c r="F292" s="35">
        <v>56247.28</v>
      </c>
      <c r="G292" s="17">
        <f t="shared" si="7"/>
        <v>-3.0456179929834404E-2</v>
      </c>
    </row>
    <row r="293" spans="2:7" x14ac:dyDescent="0.25">
      <c r="B293" s="34">
        <v>44621</v>
      </c>
      <c r="C293" s="35">
        <v>55629.3</v>
      </c>
      <c r="D293" s="35">
        <v>58890.92</v>
      </c>
      <c r="E293" s="35">
        <v>52260.82</v>
      </c>
      <c r="F293" s="35">
        <v>58568.51</v>
      </c>
      <c r="G293" s="17">
        <f t="shared" si="7"/>
        <v>4.1268306663006626E-2</v>
      </c>
    </row>
    <row r="294" spans="2:7" x14ac:dyDescent="0.25">
      <c r="B294" s="34">
        <v>44652</v>
      </c>
      <c r="C294" s="35">
        <v>58530.73</v>
      </c>
      <c r="D294" s="35">
        <v>60845.1</v>
      </c>
      <c r="E294" s="35">
        <v>56009.07</v>
      </c>
      <c r="F294" s="35">
        <v>57060.87</v>
      </c>
      <c r="G294" s="17">
        <f t="shared" si="7"/>
        <v>-2.5741477800954815E-2</v>
      </c>
    </row>
    <row r="295" spans="2:7" x14ac:dyDescent="0.25">
      <c r="B295" s="34">
        <v>44682</v>
      </c>
      <c r="C295" s="35">
        <v>56429.45</v>
      </c>
      <c r="D295" s="35">
        <v>57184.21</v>
      </c>
      <c r="E295" s="35">
        <v>52632.480000000003</v>
      </c>
      <c r="F295" s="35">
        <v>55566.41</v>
      </c>
      <c r="G295" s="17">
        <f t="shared" si="7"/>
        <v>-2.6190627657797672E-2</v>
      </c>
    </row>
    <row r="296" spans="2:7" x14ac:dyDescent="0.25">
      <c r="B296" s="34">
        <v>44713</v>
      </c>
      <c r="C296" s="35">
        <v>55588.27</v>
      </c>
      <c r="D296" s="35">
        <v>56432.65</v>
      </c>
      <c r="E296" s="35">
        <v>50921.22</v>
      </c>
      <c r="F296" s="35">
        <v>53018.94</v>
      </c>
      <c r="G296" s="17">
        <f t="shared" si="7"/>
        <v>-4.5845502705681329E-2</v>
      </c>
    </row>
    <row r="297" spans="2:7" x14ac:dyDescent="0.25">
      <c r="B297" s="34">
        <v>44743</v>
      </c>
      <c r="C297" s="35">
        <v>52863.34</v>
      </c>
      <c r="D297" s="35">
        <v>57619.27</v>
      </c>
      <c r="E297" s="35">
        <v>52094.25</v>
      </c>
      <c r="F297" s="35">
        <v>57570.25</v>
      </c>
      <c r="G297" s="17">
        <f t="shared" si="7"/>
        <v>8.5843096825398479E-2</v>
      </c>
    </row>
    <row r="298" spans="2:7" x14ac:dyDescent="0.25">
      <c r="B298" s="34">
        <v>44774</v>
      </c>
      <c r="C298" s="35">
        <v>57823.1</v>
      </c>
      <c r="D298" s="35">
        <v>60411.199999999997</v>
      </c>
      <c r="E298" s="35">
        <v>57367.47</v>
      </c>
      <c r="F298" s="35">
        <v>59537.07</v>
      </c>
      <c r="G298" s="17">
        <f t="shared" si="7"/>
        <v>3.4163825934401926E-2</v>
      </c>
    </row>
    <row r="299" spans="2:7" x14ac:dyDescent="0.25">
      <c r="B299" s="34">
        <v>44805</v>
      </c>
      <c r="C299" s="35">
        <v>58710.53</v>
      </c>
      <c r="D299" s="35">
        <v>60676.12</v>
      </c>
      <c r="E299" s="35">
        <v>56147.23</v>
      </c>
      <c r="F299" s="35">
        <v>57426.92</v>
      </c>
      <c r="G299" s="17">
        <f t="shared" si="7"/>
        <v>-3.5442624233943731E-2</v>
      </c>
    </row>
    <row r="300" spans="2:7" x14ac:dyDescent="0.25">
      <c r="B300" s="34">
        <v>44835</v>
      </c>
      <c r="C300" s="35">
        <v>57403.92</v>
      </c>
      <c r="D300" s="35">
        <v>60786.7</v>
      </c>
      <c r="E300" s="35">
        <v>56683.4</v>
      </c>
      <c r="F300" s="35">
        <v>60746.59</v>
      </c>
      <c r="G300" s="17">
        <f t="shared" si="7"/>
        <v>5.7806861311733293E-2</v>
      </c>
    </row>
    <row r="301" spans="2:7" x14ac:dyDescent="0.25">
      <c r="B301" s="34">
        <v>44866</v>
      </c>
      <c r="C301" s="35">
        <v>61065.58</v>
      </c>
      <c r="D301" s="35">
        <v>63303.01</v>
      </c>
      <c r="E301" s="35">
        <v>60425.47</v>
      </c>
      <c r="F301" s="35">
        <v>63099.65</v>
      </c>
      <c r="G301" s="17">
        <f t="shared" si="7"/>
        <v>3.8735672241026364E-2</v>
      </c>
    </row>
    <row r="302" spans="2:7" x14ac:dyDescent="0.25">
      <c r="B302" s="34">
        <v>44896</v>
      </c>
      <c r="C302" s="35">
        <v>63357.99</v>
      </c>
      <c r="D302" s="35">
        <v>63583.07</v>
      </c>
      <c r="E302" s="35">
        <v>59754.1</v>
      </c>
      <c r="F302" s="35">
        <v>60840.74</v>
      </c>
      <c r="G302" s="17">
        <f t="shared" si="7"/>
        <v>-3.5799089218403024E-2</v>
      </c>
    </row>
    <row r="303" spans="2:7" x14ac:dyDescent="0.25">
      <c r="B303" s="34">
        <v>44927</v>
      </c>
      <c r="C303" s="35">
        <v>60871.24</v>
      </c>
      <c r="D303" s="35">
        <v>61343.96</v>
      </c>
      <c r="E303" s="35">
        <v>58699.199999999997</v>
      </c>
      <c r="F303" s="35">
        <v>59549.9</v>
      </c>
      <c r="G303" s="17">
        <f t="shared" si="7"/>
        <v>-2.1216704464804281E-2</v>
      </c>
    </row>
    <row r="304" spans="2:7" x14ac:dyDescent="0.25">
      <c r="B304" s="34">
        <v>44958</v>
      </c>
      <c r="C304" s="35">
        <v>60001.17</v>
      </c>
      <c r="D304" s="35">
        <v>61682.25</v>
      </c>
      <c r="E304" s="35">
        <v>58795.97</v>
      </c>
      <c r="F304" s="35">
        <v>58962.12</v>
      </c>
      <c r="G304" s="17">
        <f t="shared" si="7"/>
        <v>-9.8703776160833367E-3</v>
      </c>
    </row>
    <row r="305" spans="2:7" x14ac:dyDescent="0.25">
      <c r="B305" s="34">
        <v>44986</v>
      </c>
      <c r="C305" s="35">
        <v>59136.480000000003</v>
      </c>
      <c r="D305" s="35">
        <v>60498.48</v>
      </c>
      <c r="E305" s="35">
        <v>57084.91</v>
      </c>
      <c r="F305" s="35">
        <v>58991.519999999997</v>
      </c>
      <c r="G305" s="17">
        <f t="shared" si="7"/>
        <v>4.9862521903887291E-4</v>
      </c>
    </row>
    <row r="306" spans="2:7" x14ac:dyDescent="0.25">
      <c r="B306" s="34">
        <v>45017</v>
      </c>
      <c r="C306" s="35">
        <v>59131.16</v>
      </c>
      <c r="D306" s="35">
        <v>61209.46</v>
      </c>
      <c r="E306" s="35">
        <v>58793.08</v>
      </c>
      <c r="F306" s="35">
        <v>61112.44</v>
      </c>
      <c r="G306" s="17">
        <f t="shared" si="7"/>
        <v>3.5952964087041739E-2</v>
      </c>
    </row>
    <row r="307" spans="2:7" x14ac:dyDescent="0.25">
      <c r="B307" s="34">
        <v>45047</v>
      </c>
      <c r="C307" s="35">
        <v>61301.61</v>
      </c>
      <c r="D307" s="35">
        <v>63036.12</v>
      </c>
      <c r="E307" s="35">
        <v>61002.17</v>
      </c>
      <c r="F307" s="35">
        <v>62622.239999999998</v>
      </c>
      <c r="G307" s="17">
        <f t="shared" si="7"/>
        <v>2.4705280954254061E-2</v>
      </c>
    </row>
    <row r="308" spans="2:7" x14ac:dyDescent="0.25">
      <c r="B308" s="34">
        <v>45078</v>
      </c>
      <c r="C308" s="35">
        <v>62736.47</v>
      </c>
      <c r="D308" s="35">
        <v>64768.58</v>
      </c>
      <c r="E308" s="35">
        <v>62359.14</v>
      </c>
      <c r="F308" s="35">
        <v>64718.559999999998</v>
      </c>
      <c r="G308" s="17">
        <f t="shared" si="7"/>
        <v>3.3475646990589913E-2</v>
      </c>
    </row>
    <row r="309" spans="2:7" x14ac:dyDescent="0.25">
      <c r="B309" s="34">
        <v>45108</v>
      </c>
      <c r="C309" s="35">
        <v>64836.160000000003</v>
      </c>
      <c r="D309" s="35">
        <v>67619.17</v>
      </c>
      <c r="E309" s="35">
        <v>64836.160000000003</v>
      </c>
      <c r="F309" s="35">
        <v>66527.67</v>
      </c>
      <c r="G309" s="17">
        <f t="shared" si="7"/>
        <v>2.7953495875062684E-2</v>
      </c>
    </row>
    <row r="310" spans="2:7" x14ac:dyDescent="0.25">
      <c r="B310" s="34">
        <v>45139</v>
      </c>
      <c r="C310" s="35">
        <v>66532.98</v>
      </c>
      <c r="D310" s="35">
        <v>66658.12</v>
      </c>
      <c r="E310" s="35">
        <v>64723.63</v>
      </c>
      <c r="F310" s="35">
        <v>64831.41</v>
      </c>
      <c r="G310" s="17">
        <f t="shared" si="7"/>
        <v>-2.5497060095445945E-2</v>
      </c>
    </row>
    <row r="311" spans="2:7" x14ac:dyDescent="0.25">
      <c r="B311" s="34">
        <v>45170</v>
      </c>
      <c r="C311" s="35">
        <v>64855.51</v>
      </c>
      <c r="D311" s="35">
        <v>67927.23</v>
      </c>
      <c r="E311" s="35">
        <v>64818.37</v>
      </c>
      <c r="F311" s="35">
        <v>65828.41</v>
      </c>
      <c r="G311" s="17">
        <f t="shared" si="7"/>
        <v>1.5378348242001794E-2</v>
      </c>
    </row>
    <row r="312" spans="2:7" x14ac:dyDescent="0.25">
      <c r="B312" s="34">
        <v>45200</v>
      </c>
      <c r="C312" s="35">
        <v>65813.42</v>
      </c>
      <c r="D312" s="35">
        <v>66592.160000000003</v>
      </c>
      <c r="E312" s="35">
        <v>63092.98</v>
      </c>
      <c r="F312" s="35">
        <v>63874.93</v>
      </c>
      <c r="G312" s="17">
        <f t="shared" si="7"/>
        <v>-2.9675333188208586E-2</v>
      </c>
    </row>
    <row r="313" spans="2:7" x14ac:dyDescent="0.25">
      <c r="B313" s="34">
        <v>45231</v>
      </c>
      <c r="C313" s="35">
        <v>63829.87</v>
      </c>
      <c r="D313" s="35">
        <v>67069.89</v>
      </c>
      <c r="E313" s="35">
        <v>63550.46</v>
      </c>
      <c r="F313" s="35">
        <v>66988.44</v>
      </c>
      <c r="G313" s="17">
        <f t="shared" si="7"/>
        <v>4.8743849895412916E-2</v>
      </c>
    </row>
    <row r="314" spans="2:7" x14ac:dyDescent="0.25">
      <c r="B314" s="34">
        <v>45261</v>
      </c>
      <c r="C314" s="35">
        <v>67181.149999999994</v>
      </c>
      <c r="D314" s="35">
        <v>72484.34</v>
      </c>
      <c r="E314" s="35">
        <v>67149.070000000007</v>
      </c>
      <c r="F314" s="35">
        <v>72240.259999999995</v>
      </c>
      <c r="G314" s="17">
        <f t="shared" si="7"/>
        <v>7.8398899869887906E-2</v>
      </c>
    </row>
    <row r="315" spans="2:7" x14ac:dyDescent="0.25">
      <c r="B315" s="34">
        <v>45292</v>
      </c>
      <c r="C315" s="35">
        <v>72218.39</v>
      </c>
      <c r="D315" s="35">
        <v>73427.59</v>
      </c>
      <c r="E315" s="35">
        <v>70001.600000000006</v>
      </c>
      <c r="F315" s="35">
        <v>71752.11</v>
      </c>
      <c r="G315" s="17">
        <f t="shared" si="7"/>
        <v>-6.7573123352545617E-3</v>
      </c>
    </row>
    <row r="316" spans="2:7" x14ac:dyDescent="0.25">
      <c r="B316" s="34">
        <v>45323</v>
      </c>
      <c r="C316" s="35">
        <v>71998.78</v>
      </c>
      <c r="D316" s="35">
        <v>73413.929999999993</v>
      </c>
      <c r="E316" s="35">
        <v>70809.84</v>
      </c>
      <c r="F316" s="35">
        <v>72500.3</v>
      </c>
      <c r="G316" s="17">
        <f t="shared" si="7"/>
        <v>1.0427428545306983E-2</v>
      </c>
    </row>
    <row r="317" spans="2:7" x14ac:dyDescent="0.25">
      <c r="B317" s="34">
        <v>45352</v>
      </c>
      <c r="C317" s="35">
        <v>72606.31</v>
      </c>
      <c r="D317" s="35">
        <v>74245.17</v>
      </c>
      <c r="E317" s="35">
        <v>71674.42</v>
      </c>
      <c r="F317" s="35">
        <v>72641.19</v>
      </c>
      <c r="G317" s="17">
        <f t="shared" si="7"/>
        <v>1.9433023035766439E-3</v>
      </c>
    </row>
    <row r="319" spans="2:7" x14ac:dyDescent="0.25">
      <c r="B319" s="42" t="s">
        <v>9</v>
      </c>
    </row>
  </sheetData>
  <sheetProtection algorithmName="SHA-512" hashValue="DcNcv3Wt9898PonAWAewAyTGhbU2MbgIUaHZ5JTgI4jsz785s6AzNfK0EobyjH5BH8ZCWiw+CWO8FkFr8qqyIQ==" saltValue="glvNlBKLmu+YgO862FG4Hw==" spinCount="100000" sheet="1" objects="1" scenarios="1"/>
  <pageMargins left="0.7" right="0.7" top="0.75" bottom="0.75" header="0.3" footer="0.3"/>
  <pageSetup paperSize="9"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0"/>
  <sheetViews>
    <sheetView showGridLines="0" workbookViewId="0">
      <selection activeCell="H19" sqref="H19"/>
    </sheetView>
  </sheetViews>
  <sheetFormatPr defaultRowHeight="15" x14ac:dyDescent="0.25"/>
  <cols>
    <col min="1" max="1" width="1.85546875" customWidth="1"/>
    <col min="2" max="2" width="7.28515625" customWidth="1"/>
    <col min="3" max="3" width="21.85546875" bestFit="1" customWidth="1"/>
    <col min="4" max="4" width="8.7109375" bestFit="1" customWidth="1"/>
    <col min="5" max="5" width="11.28515625" bestFit="1" customWidth="1"/>
    <col min="6" max="8" width="17.42578125" bestFit="1" customWidth="1"/>
    <col min="9" max="9" width="18.5703125" bestFit="1" customWidth="1"/>
    <col min="10" max="10" width="6.140625" customWidth="1"/>
    <col min="11" max="11" width="17.28515625" style="1" bestFit="1" customWidth="1"/>
    <col min="12" max="12" width="10.5703125" style="2" customWidth="1"/>
    <col min="13" max="15" width="10.5703125" customWidth="1"/>
    <col min="16" max="16" width="13.28515625" style="2" customWidth="1"/>
    <col min="17" max="17" width="9.85546875" style="1" bestFit="1" customWidth="1"/>
    <col min="18" max="18" width="13.140625" style="1" customWidth="1"/>
    <col min="19" max="19" width="12.28515625" style="1" customWidth="1"/>
    <col min="20" max="20" width="13.28515625" style="1" customWidth="1"/>
    <col min="21" max="21" width="12.28515625" style="1" customWidth="1"/>
    <col min="22" max="22" width="16" style="1" customWidth="1"/>
  </cols>
  <sheetData>
    <row r="2" spans="2:22" s="4" customFormat="1" ht="15.75" x14ac:dyDescent="0.25">
      <c r="B2" s="6" t="s">
        <v>0</v>
      </c>
      <c r="C2" s="6" t="s">
        <v>129</v>
      </c>
      <c r="D2" s="6" t="s">
        <v>132</v>
      </c>
      <c r="E2" s="6" t="s">
        <v>159</v>
      </c>
      <c r="F2" s="6" t="s">
        <v>160</v>
      </c>
      <c r="G2" s="6" t="s">
        <v>161</v>
      </c>
      <c r="H2" s="6" t="s">
        <v>162</v>
      </c>
      <c r="I2" s="6" t="s">
        <v>163</v>
      </c>
      <c r="K2" s="3"/>
      <c r="L2" s="5"/>
      <c r="P2" s="6" t="s">
        <v>0</v>
      </c>
      <c r="Q2" s="7" t="s">
        <v>1</v>
      </c>
      <c r="R2" s="7" t="s">
        <v>2</v>
      </c>
      <c r="S2" s="7" t="s">
        <v>3</v>
      </c>
      <c r="T2" s="7" t="s">
        <v>4</v>
      </c>
      <c r="U2" s="7" t="s">
        <v>5</v>
      </c>
      <c r="V2" s="7" t="s">
        <v>6</v>
      </c>
    </row>
    <row r="3" spans="2:22" ht="15.75" x14ac:dyDescent="0.25">
      <c r="B3" s="9">
        <v>1998</v>
      </c>
      <c r="C3" s="35">
        <v>3300.7691666666665</v>
      </c>
      <c r="D3" s="1">
        <v>12.86</v>
      </c>
      <c r="E3" s="40">
        <f>+C3/D3</f>
        <v>256.66945308449976</v>
      </c>
      <c r="F3" s="1" t="s">
        <v>164</v>
      </c>
      <c r="G3" s="1" t="s">
        <v>164</v>
      </c>
      <c r="H3" s="1" t="s">
        <v>164</v>
      </c>
      <c r="I3" s="1" t="s">
        <v>164</v>
      </c>
      <c r="K3" s="6" t="s">
        <v>165</v>
      </c>
      <c r="L3" s="6" t="s">
        <v>166</v>
      </c>
      <c r="M3" s="28">
        <f>+AVERAGE(F6:F28)</f>
        <v>0.11272978488124527</v>
      </c>
      <c r="P3" s="2" t="s">
        <v>133</v>
      </c>
      <c r="Q3" s="39">
        <v>4322</v>
      </c>
      <c r="R3" s="39">
        <v>2741.22</v>
      </c>
      <c r="S3" s="39">
        <v>3739.96</v>
      </c>
      <c r="T3" s="1">
        <v>12.86</v>
      </c>
      <c r="U3" s="1">
        <v>2.2599999999999998</v>
      </c>
      <c r="V3" s="1">
        <v>1.82</v>
      </c>
    </row>
    <row r="4" spans="2:22" x14ac:dyDescent="0.25">
      <c r="B4" s="9">
        <f>+B3+1</f>
        <v>1999</v>
      </c>
      <c r="C4" s="35">
        <v>4180.2249999999995</v>
      </c>
      <c r="D4" s="1">
        <v>19.760000000000002</v>
      </c>
      <c r="E4" s="40">
        <f t="shared" ref="E4:E28" si="0">+C4/D4</f>
        <v>211.54984817813761</v>
      </c>
      <c r="F4" s="1" t="s">
        <v>164</v>
      </c>
      <c r="G4" s="1" t="s">
        <v>164</v>
      </c>
      <c r="H4" s="1" t="s">
        <v>164</v>
      </c>
      <c r="I4" s="1" t="s">
        <v>164</v>
      </c>
      <c r="P4" s="2" t="s">
        <v>134</v>
      </c>
      <c r="Q4" s="39">
        <v>6150.69</v>
      </c>
      <c r="R4" s="39">
        <v>3183.47</v>
      </c>
      <c r="S4" s="39">
        <v>5001.28</v>
      </c>
      <c r="T4" s="1">
        <v>19.760000000000002</v>
      </c>
      <c r="U4" s="1">
        <v>3.4</v>
      </c>
      <c r="V4" s="1">
        <v>1.23</v>
      </c>
    </row>
    <row r="5" spans="2:22" ht="15.75" x14ac:dyDescent="0.25">
      <c r="B5" s="9">
        <f>+B4+1</f>
        <v>2000</v>
      </c>
      <c r="C5" s="35">
        <v>4501.8466666666654</v>
      </c>
      <c r="D5" s="1">
        <v>23.89</v>
      </c>
      <c r="E5" s="40">
        <f t="shared" si="0"/>
        <v>188.44063066834096</v>
      </c>
      <c r="F5" s="1" t="s">
        <v>164</v>
      </c>
      <c r="G5" s="1" t="s">
        <v>164</v>
      </c>
      <c r="H5" s="1" t="s">
        <v>164</v>
      </c>
      <c r="I5" s="1" t="s">
        <v>164</v>
      </c>
      <c r="K5" s="6" t="s">
        <v>165</v>
      </c>
      <c r="L5" s="6" t="s">
        <v>122</v>
      </c>
      <c r="M5" s="28">
        <f>+AVERAGE(G8:G28)</f>
        <v>0.1113182329189448</v>
      </c>
      <c r="P5" s="2" t="s">
        <v>135</v>
      </c>
      <c r="Q5" s="39">
        <v>5542.81</v>
      </c>
      <c r="R5" s="39">
        <v>3436.75</v>
      </c>
      <c r="S5" s="39">
        <v>3604.38</v>
      </c>
      <c r="T5" s="1">
        <v>23.89</v>
      </c>
      <c r="U5" s="1">
        <v>3.6</v>
      </c>
      <c r="V5" s="1">
        <v>1.25</v>
      </c>
    </row>
    <row r="6" spans="2:22" x14ac:dyDescent="0.25">
      <c r="B6" s="9">
        <f t="shared" ref="B6:B28" si="1">+B5+1</f>
        <v>2001</v>
      </c>
      <c r="C6" s="35">
        <v>3475.9216666666666</v>
      </c>
      <c r="D6" s="1">
        <v>16.55</v>
      </c>
      <c r="E6" s="40">
        <f t="shared" si="0"/>
        <v>210.02547834843907</v>
      </c>
      <c r="F6" s="17">
        <f>+_xlfn.RRI(3,E3,E6)</f>
        <v>-6.466769943112638E-2</v>
      </c>
      <c r="G6" s="1" t="s">
        <v>164</v>
      </c>
      <c r="H6" s="1" t="s">
        <v>164</v>
      </c>
      <c r="I6" s="1" t="s">
        <v>164</v>
      </c>
      <c r="P6" s="2" t="s">
        <v>136</v>
      </c>
      <c r="Q6" s="39">
        <v>3759.96</v>
      </c>
      <c r="R6" s="39">
        <v>2594.87</v>
      </c>
      <c r="S6" s="39">
        <v>3469.35</v>
      </c>
      <c r="T6" s="1">
        <v>16.55</v>
      </c>
      <c r="U6" s="1">
        <v>2.38</v>
      </c>
      <c r="V6" s="1">
        <v>1.95</v>
      </c>
    </row>
    <row r="7" spans="2:22" ht="15.75" x14ac:dyDescent="0.25">
      <c r="B7" s="9">
        <f t="shared" si="1"/>
        <v>2002</v>
      </c>
      <c r="C7" s="35">
        <v>3230.5783333333334</v>
      </c>
      <c r="D7" s="1">
        <v>14.51</v>
      </c>
      <c r="E7" s="40">
        <f t="shared" si="0"/>
        <v>222.64495750057432</v>
      </c>
      <c r="F7" s="17">
        <f t="shared" ref="F7:F28" si="2">+_xlfn.RRI(3,E4,E7)</f>
        <v>1.7185237368739781E-2</v>
      </c>
      <c r="G7" s="1" t="s">
        <v>164</v>
      </c>
      <c r="H7" s="1" t="s">
        <v>164</v>
      </c>
      <c r="I7" s="1" t="s">
        <v>164</v>
      </c>
      <c r="K7" s="6" t="s">
        <v>165</v>
      </c>
      <c r="L7" s="6" t="s">
        <v>121</v>
      </c>
      <c r="M7" s="28">
        <f>+AVERAGE(H10:H28)</f>
        <v>0.11250489101982053</v>
      </c>
      <c r="P7" s="2" t="s">
        <v>137</v>
      </c>
      <c r="Q7" s="39">
        <v>3538.49</v>
      </c>
      <c r="R7" s="39">
        <v>2828.48</v>
      </c>
      <c r="S7" s="39">
        <v>3048.72</v>
      </c>
      <c r="T7" s="1">
        <v>14.51</v>
      </c>
      <c r="U7" s="1">
        <v>2.23</v>
      </c>
      <c r="V7" s="1">
        <v>2.21</v>
      </c>
    </row>
    <row r="8" spans="2:22" x14ac:dyDescent="0.25">
      <c r="B8" s="9">
        <f t="shared" si="1"/>
        <v>2003</v>
      </c>
      <c r="C8" s="35">
        <v>3967.6383333333338</v>
      </c>
      <c r="D8" s="1">
        <v>16.18</v>
      </c>
      <c r="E8" s="40">
        <f t="shared" si="0"/>
        <v>245.21868562010715</v>
      </c>
      <c r="F8" s="17">
        <f t="shared" si="2"/>
        <v>9.1757884655807143E-2</v>
      </c>
      <c r="G8" s="17">
        <f>+_xlfn.RRI(5,E3,E8)</f>
        <v>-9.0862037857036837E-3</v>
      </c>
      <c r="H8" s="1" t="s">
        <v>164</v>
      </c>
      <c r="I8" s="1" t="s">
        <v>164</v>
      </c>
      <c r="P8" s="2" t="s">
        <v>138</v>
      </c>
      <c r="Q8" s="39">
        <v>6249.6</v>
      </c>
      <c r="R8" s="39">
        <v>2904.44</v>
      </c>
      <c r="S8" s="39">
        <v>5590.6</v>
      </c>
      <c r="T8" s="1">
        <v>16.18</v>
      </c>
      <c r="U8" s="1">
        <v>2.82</v>
      </c>
      <c r="V8" s="1">
        <v>2.0299999999999998</v>
      </c>
    </row>
    <row r="9" spans="2:22" ht="15.75" x14ac:dyDescent="0.25">
      <c r="B9" s="9">
        <f t="shared" si="1"/>
        <v>2004</v>
      </c>
      <c r="C9" s="35">
        <v>5551.600833333333</v>
      </c>
      <c r="D9" s="1">
        <v>16.559999999999999</v>
      </c>
      <c r="E9" s="40">
        <f t="shared" si="0"/>
        <v>335.24159621578099</v>
      </c>
      <c r="F9" s="17">
        <f t="shared" si="2"/>
        <v>0.16867917626306261</v>
      </c>
      <c r="G9" s="17">
        <f t="shared" ref="G9:G28" si="3">+_xlfn.RRI(5,E4,E9)</f>
        <v>9.6450516236254558E-2</v>
      </c>
      <c r="H9" s="1" t="s">
        <v>164</v>
      </c>
      <c r="I9" s="1" t="s">
        <v>164</v>
      </c>
      <c r="K9" s="6" t="s">
        <v>165</v>
      </c>
      <c r="L9" s="6" t="s">
        <v>167</v>
      </c>
      <c r="M9" s="28">
        <f>+AVERAGE(I13:I28)</f>
        <v>0.11004244647075841</v>
      </c>
      <c r="P9" s="2" t="s">
        <v>139</v>
      </c>
      <c r="Q9" s="39">
        <v>6954.86</v>
      </c>
      <c r="R9" s="39">
        <v>4227.5</v>
      </c>
      <c r="S9" s="39">
        <v>6492.82</v>
      </c>
      <c r="T9" s="1">
        <v>16.559999999999999</v>
      </c>
      <c r="U9" s="1">
        <v>3.32</v>
      </c>
      <c r="V9" s="1">
        <v>2</v>
      </c>
    </row>
    <row r="10" spans="2:22" x14ac:dyDescent="0.25">
      <c r="B10" s="9">
        <f t="shared" si="1"/>
        <v>2005</v>
      </c>
      <c r="C10" s="35">
        <v>7498.3674999999976</v>
      </c>
      <c r="D10" s="1">
        <v>16.98</v>
      </c>
      <c r="E10" s="40">
        <f t="shared" si="0"/>
        <v>441.5999705535923</v>
      </c>
      <c r="F10" s="17">
        <f t="shared" si="2"/>
        <v>0.25643123381129151</v>
      </c>
      <c r="G10" s="17">
        <f t="shared" si="3"/>
        <v>0.1856892908676413</v>
      </c>
      <c r="H10" s="17">
        <f>+_xlfn.RRI(7,E3,E10)</f>
        <v>8.0600038437381061E-2</v>
      </c>
      <c r="I10" s="1" t="s">
        <v>164</v>
      </c>
      <c r="P10" s="2" t="s">
        <v>140</v>
      </c>
      <c r="Q10" s="39">
        <v>11356.95</v>
      </c>
      <c r="R10" s="39">
        <v>6118.42</v>
      </c>
      <c r="S10" s="39">
        <v>11279.96</v>
      </c>
      <c r="T10" s="1">
        <v>16.98</v>
      </c>
      <c r="U10" s="1">
        <v>4.16</v>
      </c>
      <c r="V10" s="1">
        <v>1.48</v>
      </c>
    </row>
    <row r="11" spans="2:22" x14ac:dyDescent="0.25">
      <c r="B11" s="9">
        <f t="shared" si="1"/>
        <v>2006</v>
      </c>
      <c r="C11" s="35">
        <v>11663.581666666665</v>
      </c>
      <c r="D11" s="1">
        <v>20.72</v>
      </c>
      <c r="E11" s="40">
        <f t="shared" si="0"/>
        <v>562.9141731016731</v>
      </c>
      <c r="F11" s="17">
        <f t="shared" si="2"/>
        <v>0.31915615372920048</v>
      </c>
      <c r="G11" s="17">
        <f t="shared" si="3"/>
        <v>0.21796284562478663</v>
      </c>
      <c r="H11" s="17">
        <f t="shared" ref="H11:H28" si="4">+_xlfn.RRI(7,E4,E11)</f>
        <v>0.15005469443738084</v>
      </c>
      <c r="I11" s="1" t="s">
        <v>164</v>
      </c>
      <c r="P11" s="2" t="s">
        <v>141</v>
      </c>
      <c r="Q11" s="39">
        <v>14723.88</v>
      </c>
      <c r="R11" s="39">
        <v>8799.01</v>
      </c>
      <c r="S11" s="39">
        <v>13072.1</v>
      </c>
      <c r="T11" s="1">
        <v>20.72</v>
      </c>
      <c r="U11" s="1">
        <v>4.88</v>
      </c>
      <c r="V11" s="1">
        <v>1.31</v>
      </c>
    </row>
    <row r="12" spans="2:22" x14ac:dyDescent="0.25">
      <c r="B12" s="9">
        <f t="shared" si="1"/>
        <v>2007</v>
      </c>
      <c r="C12" s="35">
        <v>15901.442499999999</v>
      </c>
      <c r="D12" s="1">
        <v>22.61</v>
      </c>
      <c r="E12" s="40">
        <f t="shared" si="0"/>
        <v>703.29245908889868</v>
      </c>
      <c r="F12" s="17">
        <f t="shared" si="2"/>
        <v>0.28014555820533205</v>
      </c>
      <c r="G12" s="17">
        <f t="shared" si="3"/>
        <v>0.25864895461683535</v>
      </c>
      <c r="H12" s="17">
        <f t="shared" si="4"/>
        <v>0.20700417720211273</v>
      </c>
      <c r="I12" s="1" t="s">
        <v>164</v>
      </c>
      <c r="P12" s="2" t="s">
        <v>142</v>
      </c>
      <c r="Q12" s="39">
        <v>21206.77</v>
      </c>
      <c r="R12" s="39">
        <v>12425.52</v>
      </c>
      <c r="S12" s="39">
        <v>15644.44</v>
      </c>
      <c r="T12" s="1">
        <v>22.61</v>
      </c>
      <c r="U12" s="1">
        <v>5.47</v>
      </c>
      <c r="V12" s="1">
        <v>1.04</v>
      </c>
    </row>
    <row r="13" spans="2:22" x14ac:dyDescent="0.25">
      <c r="B13" s="9">
        <f t="shared" si="1"/>
        <v>2008</v>
      </c>
      <c r="C13" s="35">
        <v>14028.762499999999</v>
      </c>
      <c r="D13" s="1">
        <v>15.66</v>
      </c>
      <c r="E13" s="40">
        <f t="shared" si="0"/>
        <v>895.83413154533832</v>
      </c>
      <c r="F13" s="17">
        <f t="shared" si="2"/>
        <v>0.26590035931780043</v>
      </c>
      <c r="G13" s="17">
        <f t="shared" si="3"/>
        <v>0.29579055179663083</v>
      </c>
      <c r="H13" s="17">
        <f t="shared" si="4"/>
        <v>0.23025081207427256</v>
      </c>
      <c r="I13" s="17">
        <f>+_xlfn.RRI(10,E3,E13)</f>
        <v>0.1331446221817485</v>
      </c>
      <c r="P13" s="2" t="s">
        <v>143</v>
      </c>
      <c r="Q13" s="39">
        <v>17735.7</v>
      </c>
      <c r="R13" s="39">
        <v>7697.39</v>
      </c>
      <c r="S13" s="39">
        <v>9708.5</v>
      </c>
      <c r="T13" s="1">
        <v>15.66</v>
      </c>
      <c r="U13" s="1">
        <v>3.38</v>
      </c>
      <c r="V13" s="1">
        <v>1.52</v>
      </c>
    </row>
    <row r="14" spans="2:22" x14ac:dyDescent="0.25">
      <c r="B14" s="9">
        <f t="shared" si="1"/>
        <v>2009</v>
      </c>
      <c r="C14" s="35">
        <v>13941.4825</v>
      </c>
      <c r="D14" s="1">
        <v>20.13</v>
      </c>
      <c r="E14" s="40">
        <f t="shared" si="0"/>
        <v>692.57240437158475</v>
      </c>
      <c r="F14" s="17">
        <f t="shared" si="2"/>
        <v>7.1538220721417467E-2</v>
      </c>
      <c r="G14" s="17">
        <f t="shared" si="3"/>
        <v>0.15616936218873967</v>
      </c>
      <c r="H14" s="17">
        <f t="shared" si="4"/>
        <v>0.17600041285160661</v>
      </c>
      <c r="I14" s="17">
        <f t="shared" ref="I14:I28" si="5">+_xlfn.RRI(10,E4,E14)</f>
        <v>0.12591407044604641</v>
      </c>
      <c r="P14" s="2" t="s">
        <v>144</v>
      </c>
      <c r="Q14" s="39">
        <v>17793.009999999998</v>
      </c>
      <c r="R14" s="39">
        <v>9546.2900000000009</v>
      </c>
      <c r="S14" s="39">
        <v>17527.77</v>
      </c>
      <c r="T14" s="1">
        <v>20.13</v>
      </c>
      <c r="U14" s="1">
        <v>3.75</v>
      </c>
      <c r="V14" s="1">
        <v>1.24</v>
      </c>
    </row>
    <row r="15" spans="2:22" x14ac:dyDescent="0.25">
      <c r="B15" s="9">
        <f t="shared" si="1"/>
        <v>2010</v>
      </c>
      <c r="C15" s="35">
        <v>18207.560833333333</v>
      </c>
      <c r="D15" s="1">
        <v>21.6</v>
      </c>
      <c r="E15" s="40">
        <f t="shared" si="0"/>
        <v>842.94263117283947</v>
      </c>
      <c r="F15" s="17">
        <f t="shared" si="2"/>
        <v>6.2235192833299591E-2</v>
      </c>
      <c r="G15" s="17">
        <f t="shared" si="3"/>
        <v>0.13803022470450488</v>
      </c>
      <c r="H15" s="17">
        <f t="shared" si="4"/>
        <v>0.19290635213834739</v>
      </c>
      <c r="I15" s="17">
        <f t="shared" si="5"/>
        <v>0.161615362379401</v>
      </c>
      <c r="P15" s="2" t="s">
        <v>145</v>
      </c>
      <c r="Q15" s="39">
        <v>21108.639999999999</v>
      </c>
      <c r="R15" s="39">
        <v>15960.15</v>
      </c>
      <c r="S15" s="39">
        <v>19445.22</v>
      </c>
      <c r="T15" s="1">
        <v>21.6</v>
      </c>
      <c r="U15" s="1">
        <v>3.58</v>
      </c>
      <c r="V15" s="1">
        <v>1.1100000000000001</v>
      </c>
    </row>
    <row r="16" spans="2:22" x14ac:dyDescent="0.25">
      <c r="B16" s="9">
        <f t="shared" si="1"/>
        <v>2011</v>
      </c>
      <c r="C16" s="35">
        <v>17724.382500000003</v>
      </c>
      <c r="D16" s="1">
        <v>18.5</v>
      </c>
      <c r="E16" s="40">
        <f t="shared" si="0"/>
        <v>958.07472972972994</v>
      </c>
      <c r="F16" s="17">
        <f t="shared" si="2"/>
        <v>2.2642709822955576E-2</v>
      </c>
      <c r="G16" s="17">
        <f t="shared" si="3"/>
        <v>0.11222189524708859</v>
      </c>
      <c r="H16" s="17">
        <f t="shared" si="4"/>
        <v>0.16184657919591583</v>
      </c>
      <c r="I16" s="17">
        <f t="shared" si="5"/>
        <v>0.16389215329485629</v>
      </c>
      <c r="P16" s="2" t="s">
        <v>146</v>
      </c>
      <c r="Q16" s="39">
        <v>19811.14</v>
      </c>
      <c r="R16" s="39">
        <v>15135.86</v>
      </c>
      <c r="S16" s="39">
        <v>17404.2</v>
      </c>
      <c r="T16" s="1">
        <v>18.5</v>
      </c>
      <c r="U16" s="1">
        <v>3.42</v>
      </c>
      <c r="V16" s="1">
        <v>1.41</v>
      </c>
    </row>
    <row r="17" spans="2:22" x14ac:dyDescent="0.25">
      <c r="B17" s="9">
        <f t="shared" si="1"/>
        <v>2012</v>
      </c>
      <c r="C17" s="35">
        <v>17834.851666666666</v>
      </c>
      <c r="D17" s="1">
        <v>17.09</v>
      </c>
      <c r="E17" s="40">
        <f t="shared" si="0"/>
        <v>1043.5840647552175</v>
      </c>
      <c r="F17" s="17">
        <f t="shared" si="2"/>
        <v>0.14644727217121156</v>
      </c>
      <c r="G17" s="17">
        <f t="shared" si="3"/>
        <v>8.2127155553680442E-2</v>
      </c>
      <c r="H17" s="17">
        <f t="shared" si="4"/>
        <v>0.13072479259056169</v>
      </c>
      <c r="I17" s="17">
        <f t="shared" si="5"/>
        <v>0.16705535991234344</v>
      </c>
      <c r="P17" s="2" t="s">
        <v>147</v>
      </c>
      <c r="Q17" s="39">
        <v>20203.66</v>
      </c>
      <c r="R17" s="39">
        <v>15748.98</v>
      </c>
      <c r="S17" s="39">
        <v>18835.77</v>
      </c>
      <c r="T17" s="1">
        <v>17.09</v>
      </c>
      <c r="U17" s="1">
        <v>2.97</v>
      </c>
      <c r="V17" s="1">
        <v>1.64</v>
      </c>
    </row>
    <row r="18" spans="2:22" x14ac:dyDescent="0.25">
      <c r="B18" s="9">
        <f t="shared" si="1"/>
        <v>2013</v>
      </c>
      <c r="C18" s="35">
        <v>19727.074999999997</v>
      </c>
      <c r="D18" s="1">
        <v>17.38</v>
      </c>
      <c r="E18" s="40">
        <f t="shared" si="0"/>
        <v>1135.0445914844647</v>
      </c>
      <c r="F18" s="17">
        <f t="shared" si="2"/>
        <v>0.10426074801253815</v>
      </c>
      <c r="G18" s="17">
        <f t="shared" si="3"/>
        <v>4.8472547526111853E-2</v>
      </c>
      <c r="H18" s="17">
        <f t="shared" si="4"/>
        <v>0.10537619041460444</v>
      </c>
      <c r="I18" s="17">
        <f t="shared" si="5"/>
        <v>0.16559033150694935</v>
      </c>
      <c r="P18" s="2" t="s">
        <v>148</v>
      </c>
      <c r="Q18" s="39">
        <v>22467.21</v>
      </c>
      <c r="R18" s="39">
        <v>17448.71</v>
      </c>
      <c r="S18" s="39">
        <v>22386.27</v>
      </c>
      <c r="T18" s="1">
        <v>17.38</v>
      </c>
      <c r="U18" s="1">
        <v>2.78</v>
      </c>
      <c r="V18" s="1">
        <v>1.5</v>
      </c>
    </row>
    <row r="19" spans="2:22" x14ac:dyDescent="0.25">
      <c r="B19" s="9">
        <f t="shared" si="1"/>
        <v>2014</v>
      </c>
      <c r="C19" s="35">
        <v>24940.999166666665</v>
      </c>
      <c r="D19" s="1">
        <v>18.73</v>
      </c>
      <c r="E19" s="40">
        <f t="shared" si="0"/>
        <v>1331.6070030254493</v>
      </c>
      <c r="F19" s="17">
        <f t="shared" si="2"/>
        <v>0.11598638190936783</v>
      </c>
      <c r="G19" s="17">
        <f t="shared" si="3"/>
        <v>0.13967803312103255</v>
      </c>
      <c r="H19" s="17">
        <f t="shared" si="4"/>
        <v>9.548322072207216E-2</v>
      </c>
      <c r="I19" s="17">
        <f t="shared" si="5"/>
        <v>0.14789408250677094</v>
      </c>
      <c r="P19" s="2" t="s">
        <v>149</v>
      </c>
      <c r="Q19" s="39">
        <v>30024.74</v>
      </c>
      <c r="R19" s="39">
        <v>22197.51</v>
      </c>
      <c r="S19" s="39">
        <v>27957.49</v>
      </c>
      <c r="T19" s="1">
        <v>18.73</v>
      </c>
      <c r="U19" s="1">
        <v>2.94</v>
      </c>
      <c r="V19" s="1">
        <v>1.29</v>
      </c>
    </row>
    <row r="20" spans="2:22" x14ac:dyDescent="0.25">
      <c r="B20" s="9">
        <f t="shared" si="1"/>
        <v>2015</v>
      </c>
      <c r="C20" s="35">
        <v>27382.92</v>
      </c>
      <c r="D20" s="1">
        <v>20.18</v>
      </c>
      <c r="E20" s="40">
        <f t="shared" si="0"/>
        <v>1356.9335976214072</v>
      </c>
      <c r="F20" s="17">
        <f t="shared" si="2"/>
        <v>9.1466437161547676E-2</v>
      </c>
      <c r="G20" s="17">
        <f t="shared" si="3"/>
        <v>9.9897248054357402E-2</v>
      </c>
      <c r="H20" s="17">
        <f t="shared" si="4"/>
        <v>6.1112840803760449E-2</v>
      </c>
      <c r="I20" s="17">
        <f t="shared" si="5"/>
        <v>0.11880128367604548</v>
      </c>
      <c r="P20" s="2" t="s">
        <v>150</v>
      </c>
      <c r="Q20" s="39">
        <v>29094.61</v>
      </c>
      <c r="R20" s="39">
        <v>22494.61</v>
      </c>
      <c r="S20" s="39">
        <v>25341.86</v>
      </c>
      <c r="T20" s="1">
        <v>20.18</v>
      </c>
      <c r="U20" s="1">
        <v>2.85</v>
      </c>
      <c r="V20" s="1">
        <v>1.39</v>
      </c>
    </row>
    <row r="21" spans="2:22" x14ac:dyDescent="0.25">
      <c r="B21" s="9">
        <f t="shared" si="1"/>
        <v>2016</v>
      </c>
      <c r="C21" s="35">
        <v>26505.693333333333</v>
      </c>
      <c r="D21" s="1">
        <v>20.62</v>
      </c>
      <c r="E21" s="40">
        <f t="shared" si="0"/>
        <v>1285.4361461364369</v>
      </c>
      <c r="F21" s="17">
        <f t="shared" si="2"/>
        <v>4.234749764836554E-2</v>
      </c>
      <c r="G21" s="17">
        <f t="shared" si="3"/>
        <v>6.0547744160045713E-2</v>
      </c>
      <c r="H21" s="17">
        <f t="shared" si="4"/>
        <v>9.2368912472192699E-2</v>
      </c>
      <c r="I21" s="17">
        <f t="shared" si="5"/>
        <v>8.6077539593610419E-2</v>
      </c>
      <c r="P21" s="2" t="s">
        <v>151</v>
      </c>
      <c r="Q21" s="39">
        <v>29824.62</v>
      </c>
      <c r="R21" s="39">
        <v>24523.200000000001</v>
      </c>
      <c r="S21" s="39">
        <v>29620.5</v>
      </c>
      <c r="T21" s="1">
        <v>20.62</v>
      </c>
      <c r="U21" s="1">
        <v>2.84</v>
      </c>
      <c r="V21" s="1">
        <v>1.43</v>
      </c>
    </row>
    <row r="22" spans="2:22" x14ac:dyDescent="0.25">
      <c r="B22" s="9">
        <f t="shared" si="1"/>
        <v>2017</v>
      </c>
      <c r="C22" s="35">
        <v>31162.837499999998</v>
      </c>
      <c r="D22" s="1">
        <v>23.78</v>
      </c>
      <c r="E22" s="40">
        <f t="shared" si="0"/>
        <v>1310.4641505466777</v>
      </c>
      <c r="F22" s="17">
        <f t="shared" si="2"/>
        <v>-5.3208266402144933E-3</v>
      </c>
      <c r="G22" s="17">
        <f t="shared" si="3"/>
        <v>4.6597134079133573E-2</v>
      </c>
      <c r="H22" s="17">
        <f t="shared" si="4"/>
        <v>6.5063014901050931E-2</v>
      </c>
      <c r="I22" s="17">
        <f t="shared" si="5"/>
        <v>6.4213878744158626E-2</v>
      </c>
      <c r="P22" s="2" t="s">
        <v>152</v>
      </c>
      <c r="Q22" s="39">
        <v>36443.980000000003</v>
      </c>
      <c r="R22" s="39">
        <v>29241.48</v>
      </c>
      <c r="S22" s="39">
        <v>32968.68</v>
      </c>
      <c r="T22" s="1">
        <v>23.78</v>
      </c>
      <c r="U22" s="1">
        <v>3.05</v>
      </c>
      <c r="V22" s="1">
        <v>1.22</v>
      </c>
    </row>
    <row r="23" spans="2:22" x14ac:dyDescent="0.25">
      <c r="B23" s="9">
        <f t="shared" si="1"/>
        <v>2018</v>
      </c>
      <c r="C23" s="35">
        <v>35683.952499999999</v>
      </c>
      <c r="D23" s="1">
        <v>23.71</v>
      </c>
      <c r="E23" s="40">
        <f t="shared" si="0"/>
        <v>1505.0169759595108</v>
      </c>
      <c r="F23" s="17">
        <f t="shared" si="2"/>
        <v>3.5128503660178279E-2</v>
      </c>
      <c r="G23" s="17">
        <f t="shared" si="3"/>
        <v>5.8048790340206935E-2</v>
      </c>
      <c r="H23" s="17">
        <f t="shared" si="4"/>
        <v>6.6645947318062948E-2</v>
      </c>
      <c r="I23" s="17">
        <f t="shared" si="5"/>
        <v>5.3249785480594447E-2</v>
      </c>
      <c r="P23" s="2" t="s">
        <v>153</v>
      </c>
      <c r="Q23" s="39">
        <v>38989.65</v>
      </c>
      <c r="R23" s="39">
        <v>32972.559999999998</v>
      </c>
      <c r="S23" s="39">
        <v>38672.910000000003</v>
      </c>
      <c r="T23" s="1">
        <v>23.71</v>
      </c>
      <c r="U23" s="1">
        <v>3.03</v>
      </c>
      <c r="V23" s="1">
        <v>1.19</v>
      </c>
    </row>
    <row r="24" spans="2:22" x14ac:dyDescent="0.25">
      <c r="B24" s="9">
        <f t="shared" si="1"/>
        <v>2019</v>
      </c>
      <c r="C24" s="35">
        <v>38716.272499999999</v>
      </c>
      <c r="D24" s="1">
        <v>26.44</v>
      </c>
      <c r="E24" s="40">
        <f t="shared" si="0"/>
        <v>1464.3068267776096</v>
      </c>
      <c r="F24" s="17">
        <f t="shared" si="2"/>
        <v>4.4384761301598852E-2</v>
      </c>
      <c r="G24" s="17">
        <f t="shared" si="3"/>
        <v>1.9180729092057591E-2</v>
      </c>
      <c r="H24" s="17">
        <f t="shared" si="4"/>
        <v>4.9578557729123007E-2</v>
      </c>
      <c r="I24" s="17">
        <f t="shared" si="5"/>
        <v>7.774667186983053E-2</v>
      </c>
      <c r="P24" s="2" t="s">
        <v>154</v>
      </c>
      <c r="Q24" s="39">
        <v>42273.87</v>
      </c>
      <c r="R24" s="39">
        <v>25638.9</v>
      </c>
      <c r="S24" s="39">
        <v>29468.49</v>
      </c>
      <c r="T24" s="1">
        <v>26.44</v>
      </c>
      <c r="U24" s="1">
        <v>2.95</v>
      </c>
      <c r="V24" s="1">
        <v>1.18</v>
      </c>
    </row>
    <row r="25" spans="2:22" x14ac:dyDescent="0.25">
      <c r="B25" s="9">
        <f t="shared" si="1"/>
        <v>2020</v>
      </c>
      <c r="C25" s="35">
        <v>37947.085000000006</v>
      </c>
      <c r="D25" s="1">
        <v>28.1</v>
      </c>
      <c r="E25" s="40">
        <f t="shared" si="0"/>
        <v>1350.4300711743774</v>
      </c>
      <c r="F25" s="17">
        <f t="shared" si="2"/>
        <v>1.0064215331375692E-2</v>
      </c>
      <c r="G25" s="17">
        <f t="shared" si="3"/>
        <v>-9.6040521113405219E-4</v>
      </c>
      <c r="H25" s="17">
        <f t="shared" si="4"/>
        <v>2.5132216982049593E-2</v>
      </c>
      <c r="I25" s="17">
        <f t="shared" si="5"/>
        <v>4.8256123762515424E-2</v>
      </c>
      <c r="P25" s="2" t="s">
        <v>155</v>
      </c>
      <c r="Q25" s="39">
        <v>52516.76</v>
      </c>
      <c r="R25" s="39">
        <v>27500.79</v>
      </c>
      <c r="S25" s="39">
        <v>49509.15</v>
      </c>
      <c r="T25" s="1">
        <v>28.1</v>
      </c>
      <c r="U25" s="1">
        <v>2.92</v>
      </c>
      <c r="V25" s="1">
        <v>0.98</v>
      </c>
    </row>
    <row r="26" spans="2:22" x14ac:dyDescent="0.25">
      <c r="B26" s="9">
        <f t="shared" si="1"/>
        <v>2021</v>
      </c>
      <c r="C26" s="35">
        <v>53499.052499999998</v>
      </c>
      <c r="D26" s="1">
        <v>29.53</v>
      </c>
      <c r="E26" s="40">
        <f t="shared" si="0"/>
        <v>1811.6848120555367</v>
      </c>
      <c r="F26" s="17">
        <f t="shared" si="2"/>
        <v>6.3768391385229162E-2</v>
      </c>
      <c r="G26" s="17">
        <f t="shared" si="3"/>
        <v>7.1041816144692183E-2</v>
      </c>
      <c r="H26" s="17">
        <f t="shared" si="4"/>
        <v>4.4963061989961695E-2</v>
      </c>
      <c r="I26" s="17">
        <f t="shared" si="5"/>
        <v>6.5781864179219163E-2</v>
      </c>
      <c r="P26" s="2" t="s">
        <v>156</v>
      </c>
      <c r="Q26" s="39">
        <v>62245.43</v>
      </c>
      <c r="R26" s="39">
        <v>47204.5</v>
      </c>
      <c r="S26" s="39">
        <v>58568.51</v>
      </c>
      <c r="T26" s="1">
        <v>29.53</v>
      </c>
      <c r="U26" s="1">
        <v>3.51</v>
      </c>
      <c r="V26" s="1">
        <v>0.94</v>
      </c>
    </row>
    <row r="27" spans="2:22" x14ac:dyDescent="0.25">
      <c r="B27" s="9">
        <f t="shared" si="1"/>
        <v>2022</v>
      </c>
      <c r="C27" s="35">
        <v>58141.450000000004</v>
      </c>
      <c r="D27" s="1">
        <v>22.91</v>
      </c>
      <c r="E27" s="40">
        <f t="shared" si="0"/>
        <v>2537.8197293758185</v>
      </c>
      <c r="F27" s="17">
        <f t="shared" si="2"/>
        <v>0.20118406100713115</v>
      </c>
      <c r="G27" s="17">
        <f t="shared" si="3"/>
        <v>0.14131920422648636</v>
      </c>
      <c r="H27" s="17">
        <f t="shared" si="4"/>
        <v>9.356138827863858E-2</v>
      </c>
      <c r="I27" s="17">
        <f t="shared" si="5"/>
        <v>9.293248108605412E-2</v>
      </c>
      <c r="P27" s="2" t="s">
        <v>157</v>
      </c>
      <c r="Q27" s="39">
        <v>63583.07</v>
      </c>
      <c r="R27" s="39">
        <v>50921.22</v>
      </c>
      <c r="S27" s="39">
        <v>58991.519999999997</v>
      </c>
      <c r="T27" s="1">
        <v>22.91</v>
      </c>
      <c r="U27" s="1">
        <v>3.32</v>
      </c>
      <c r="V27" s="1">
        <v>1.2</v>
      </c>
    </row>
    <row r="28" spans="2:22" x14ac:dyDescent="0.25">
      <c r="B28" s="9">
        <f t="shared" si="1"/>
        <v>2023</v>
      </c>
      <c r="C28" s="35">
        <v>63853.991666666676</v>
      </c>
      <c r="D28" s="1">
        <v>24.09</v>
      </c>
      <c r="E28" s="40">
        <f t="shared" si="0"/>
        <v>2650.6430745814309</v>
      </c>
      <c r="F28" s="17">
        <f t="shared" si="2"/>
        <v>0.25206358202253232</v>
      </c>
      <c r="G28" s="17">
        <f t="shared" si="3"/>
        <v>0.11985545671439213</v>
      </c>
      <c r="H28" s="17">
        <f t="shared" si="4"/>
        <v>0.10891971883749507</v>
      </c>
      <c r="I28" s="17">
        <f t="shared" si="5"/>
        <v>8.8513532911990378E-2</v>
      </c>
      <c r="P28" s="2" t="s">
        <v>158</v>
      </c>
      <c r="Q28" s="39">
        <v>74245.17</v>
      </c>
      <c r="R28" s="39">
        <v>58793.08</v>
      </c>
      <c r="S28" s="39">
        <v>72831.94</v>
      </c>
      <c r="T28" s="1">
        <v>24.09</v>
      </c>
      <c r="U28" s="1">
        <v>3.51</v>
      </c>
      <c r="V28" s="1">
        <v>1.21</v>
      </c>
    </row>
    <row r="30" spans="2:22" x14ac:dyDescent="0.25">
      <c r="B30" s="43" t="s">
        <v>174</v>
      </c>
    </row>
  </sheetData>
  <sheetProtection algorithmName="SHA-512" hashValue="+lYz3k9Lo2VPQQlC2egkK3dfvkxKE2MeqCcv5jyYqb6sbnujugv2Wa/8TXFfL5uLvx0C+ZclAI3ZtTsyJA6LmA==" saltValue="AT2/1hA+Ps1aASXpNO+99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showGridLines="0" workbookViewId="0">
      <selection activeCell="E19" sqref="E19:F19"/>
    </sheetView>
  </sheetViews>
  <sheetFormatPr defaultRowHeight="15" x14ac:dyDescent="0.25"/>
  <cols>
    <col min="1" max="1" width="1.85546875" customWidth="1"/>
    <col min="2" max="2" width="5.140625" bestFit="1" customWidth="1"/>
    <col min="3" max="3" width="21.85546875" bestFit="1" customWidth="1"/>
    <col min="4" max="4" width="14.5703125" bestFit="1" customWidth="1"/>
    <col min="5" max="5" width="17.7109375" bestFit="1" customWidth="1"/>
    <col min="6" max="6" width="11.5703125" bestFit="1" customWidth="1"/>
    <col min="7" max="7" width="11.5703125" customWidth="1"/>
    <col min="8" max="8" width="26.7109375" bestFit="1" customWidth="1"/>
    <col min="10" max="10" width="29.7109375" style="1" bestFit="1" customWidth="1"/>
    <col min="11" max="11" width="8.85546875" style="2"/>
  </cols>
  <sheetData>
    <row r="2" spans="2:12" ht="15.75" x14ac:dyDescent="0.25">
      <c r="B2" s="6" t="s">
        <v>0</v>
      </c>
      <c r="C2" s="6" t="s">
        <v>129</v>
      </c>
      <c r="D2" s="6" t="s">
        <v>6</v>
      </c>
      <c r="E2" s="6" t="s">
        <v>168</v>
      </c>
      <c r="F2" s="6" t="s">
        <v>169</v>
      </c>
      <c r="G2" s="6" t="s">
        <v>171</v>
      </c>
      <c r="H2" s="6" t="s">
        <v>172</v>
      </c>
    </row>
    <row r="3" spans="2:12" ht="15.75" x14ac:dyDescent="0.25">
      <c r="B3" s="9">
        <v>1998</v>
      </c>
      <c r="C3" s="35">
        <v>3300.7691666666665</v>
      </c>
      <c r="D3" s="32">
        <v>1.8200000000000001E-2</v>
      </c>
      <c r="E3" s="41">
        <f>+C3*D3</f>
        <v>60.073998833333334</v>
      </c>
      <c r="F3" s="41">
        <f>+E3*'2024 BB'!$J$4</f>
        <v>8.7532540149449201</v>
      </c>
      <c r="G3" s="41">
        <f>+SUM(E3:F3)</f>
        <v>68.827252848278249</v>
      </c>
      <c r="H3" s="32">
        <f>+G3/C3</f>
        <v>2.0851883113590923E-2</v>
      </c>
      <c r="J3" s="7" t="s">
        <v>173</v>
      </c>
      <c r="K3" s="6" t="s">
        <v>119</v>
      </c>
      <c r="L3" s="21">
        <f>+AVERAGE(H9:H28)</f>
        <v>1.505460132486729E-2</v>
      </c>
    </row>
    <row r="4" spans="2:12" x14ac:dyDescent="0.25">
      <c r="B4" s="9">
        <f>+B3+1</f>
        <v>1999</v>
      </c>
      <c r="C4" s="35">
        <v>4180.2249999999995</v>
      </c>
      <c r="D4" s="32">
        <v>1.23E-2</v>
      </c>
      <c r="E4" s="41">
        <f t="shared" ref="E4:E28" si="0">+C4*D4</f>
        <v>51.416767499999992</v>
      </c>
      <c r="F4" s="41">
        <f>+E4*'2024 BB'!$J$4</f>
        <v>7.491827334542891</v>
      </c>
      <c r="G4" s="41">
        <f t="shared" ref="G4:G28" si="1">+SUM(E4:F4)</f>
        <v>58.908594834542882</v>
      </c>
      <c r="H4" s="32">
        <f t="shared" ref="H4:H28" si="2">+G4/C4</f>
        <v>1.4092206719624635E-2</v>
      </c>
    </row>
    <row r="5" spans="2:12" ht="15.75" x14ac:dyDescent="0.25">
      <c r="B5" s="9">
        <f>+B4+1</f>
        <v>2000</v>
      </c>
      <c r="C5" s="35">
        <v>4501.8466666666654</v>
      </c>
      <c r="D5" s="32">
        <v>1.2500000000000001E-2</v>
      </c>
      <c r="E5" s="41">
        <f t="shared" si="0"/>
        <v>56.273083333333318</v>
      </c>
      <c r="F5" s="41">
        <f>+E5*'2024 BB'!$J$4</f>
        <v>8.1994307385363463</v>
      </c>
      <c r="G5" s="41">
        <f t="shared" si="1"/>
        <v>64.472514071869668</v>
      </c>
      <c r="H5" s="32">
        <f t="shared" si="2"/>
        <v>1.432134829230146E-2</v>
      </c>
      <c r="J5" s="7" t="s">
        <v>173</v>
      </c>
      <c r="K5" s="6" t="s">
        <v>120</v>
      </c>
      <c r="L5" s="21">
        <f>+AVERAGE(H14:H28)</f>
        <v>1.4458833235907551E-2</v>
      </c>
    </row>
    <row r="6" spans="2:12" x14ac:dyDescent="0.25">
      <c r="B6" s="9">
        <f t="shared" ref="B6:B28" si="3">+B5+1</f>
        <v>2001</v>
      </c>
      <c r="C6" s="35">
        <v>3475.9216666666666</v>
      </c>
      <c r="D6" s="32">
        <v>1.95E-2</v>
      </c>
      <c r="E6" s="41">
        <f t="shared" si="0"/>
        <v>67.780472500000002</v>
      </c>
      <c r="F6" s="41">
        <f>+E6*'2024 BB'!$J$4</f>
        <v>9.8761478271408798</v>
      </c>
      <c r="G6" s="41">
        <f t="shared" si="1"/>
        <v>77.656620327140885</v>
      </c>
      <c r="H6" s="32">
        <f t="shared" si="2"/>
        <v>2.2341303335990277E-2</v>
      </c>
    </row>
    <row r="7" spans="2:12" ht="15.75" x14ac:dyDescent="0.25">
      <c r="B7" s="9">
        <f t="shared" si="3"/>
        <v>2002</v>
      </c>
      <c r="C7" s="35">
        <v>3230.5783333333334</v>
      </c>
      <c r="D7" s="32">
        <v>2.2099999999999998E-2</v>
      </c>
      <c r="E7" s="41">
        <f t="shared" si="0"/>
        <v>71.395781166666666</v>
      </c>
      <c r="F7" s="41">
        <f>+E7*'2024 BB'!$J$4</f>
        <v>10.402926728434959</v>
      </c>
      <c r="G7" s="41">
        <f t="shared" si="1"/>
        <v>81.798707895101629</v>
      </c>
      <c r="H7" s="32">
        <f t="shared" si="2"/>
        <v>2.5320143780788978E-2</v>
      </c>
      <c r="J7" s="7" t="s">
        <v>173</v>
      </c>
      <c r="K7" s="6" t="s">
        <v>167</v>
      </c>
      <c r="L7" s="21">
        <f>+AVERAGE(H19:H28)</f>
        <v>1.3782865596510924E-2</v>
      </c>
    </row>
    <row r="8" spans="2:12" x14ac:dyDescent="0.25">
      <c r="B8" s="9">
        <f t="shared" si="3"/>
        <v>2003</v>
      </c>
      <c r="C8" s="35">
        <v>3967.6383333333338</v>
      </c>
      <c r="D8" s="32">
        <v>2.0299999999999999E-2</v>
      </c>
      <c r="E8" s="41">
        <f t="shared" si="0"/>
        <v>80.543058166666668</v>
      </c>
      <c r="F8" s="41">
        <f>+E8*'2024 BB'!$J$4</f>
        <v>11.735756915887633</v>
      </c>
      <c r="G8" s="41">
        <f t="shared" si="1"/>
        <v>92.278815082554303</v>
      </c>
      <c r="H8" s="32">
        <f t="shared" si="2"/>
        <v>2.3257869626697566E-2</v>
      </c>
    </row>
    <row r="9" spans="2:12" ht="15.75" x14ac:dyDescent="0.25">
      <c r="B9" s="9">
        <f t="shared" si="3"/>
        <v>2004</v>
      </c>
      <c r="C9" s="35">
        <v>5551.600833333333</v>
      </c>
      <c r="D9" s="32">
        <v>0.02</v>
      </c>
      <c r="E9" s="41">
        <f t="shared" si="0"/>
        <v>111.03201666666666</v>
      </c>
      <c r="F9" s="41">
        <f>+E9*'2024 BB'!$J$4</f>
        <v>16.178237915729635</v>
      </c>
      <c r="G9" s="41">
        <f t="shared" si="1"/>
        <v>127.2102545823963</v>
      </c>
      <c r="H9" s="32">
        <f t="shared" si="2"/>
        <v>2.2914157267682336E-2</v>
      </c>
      <c r="J9" s="7" t="s">
        <v>173</v>
      </c>
      <c r="K9" s="6" t="s">
        <v>121</v>
      </c>
      <c r="L9" s="21">
        <f>+AVERAGE(H22:H28)</f>
        <v>1.296286611143172E-2</v>
      </c>
    </row>
    <row r="10" spans="2:12" x14ac:dyDescent="0.25">
      <c r="B10" s="9">
        <f t="shared" si="3"/>
        <v>2005</v>
      </c>
      <c r="C10" s="35">
        <v>7498.3674999999976</v>
      </c>
      <c r="D10" s="32">
        <v>1.4800000000000001E-2</v>
      </c>
      <c r="E10" s="41">
        <f t="shared" si="0"/>
        <v>110.97583899999997</v>
      </c>
      <c r="F10" s="41">
        <f>+E10*'2024 BB'!$J$4</f>
        <v>16.170052387949724</v>
      </c>
      <c r="G10" s="41">
        <f t="shared" si="1"/>
        <v>127.14589138794969</v>
      </c>
      <c r="H10" s="32">
        <f t="shared" si="2"/>
        <v>1.6956476378084926E-2</v>
      </c>
    </row>
    <row r="11" spans="2:12" ht="15.75" x14ac:dyDescent="0.25">
      <c r="B11" s="9">
        <f t="shared" si="3"/>
        <v>2006</v>
      </c>
      <c r="C11" s="35">
        <v>11663.581666666665</v>
      </c>
      <c r="D11" s="32">
        <v>1.3100000000000001E-2</v>
      </c>
      <c r="E11" s="41">
        <f t="shared" si="0"/>
        <v>152.79291983333331</v>
      </c>
      <c r="F11" s="41">
        <f>+E11*'2024 BB'!$J$4</f>
        <v>22.263129889135627</v>
      </c>
      <c r="G11" s="41">
        <f t="shared" si="1"/>
        <v>175.05604972246894</v>
      </c>
      <c r="H11" s="32">
        <f t="shared" si="2"/>
        <v>1.5008773010331929E-2</v>
      </c>
      <c r="J11" s="7" t="s">
        <v>173</v>
      </c>
      <c r="K11" s="6" t="s">
        <v>122</v>
      </c>
      <c r="L11" s="21">
        <f>+AVERAGE(H24:H28)</f>
        <v>1.2625700654492967E-2</v>
      </c>
    </row>
    <row r="12" spans="2:12" x14ac:dyDescent="0.25">
      <c r="B12" s="9">
        <f t="shared" si="3"/>
        <v>2007</v>
      </c>
      <c r="C12" s="35">
        <v>15901.442499999999</v>
      </c>
      <c r="D12" s="32">
        <v>1.04E-2</v>
      </c>
      <c r="E12" s="41">
        <f t="shared" si="0"/>
        <v>165.37500199999999</v>
      </c>
      <c r="F12" s="41">
        <f>+E12*'2024 BB'!$J$4</f>
        <v>24.096438198564027</v>
      </c>
      <c r="G12" s="41">
        <f t="shared" si="1"/>
        <v>189.47144019856401</v>
      </c>
      <c r="H12" s="32">
        <f t="shared" si="2"/>
        <v>1.1915361779194814E-2</v>
      </c>
    </row>
    <row r="13" spans="2:12" ht="15.75" x14ac:dyDescent="0.25">
      <c r="B13" s="9">
        <f t="shared" si="3"/>
        <v>2008</v>
      </c>
      <c r="C13" s="35">
        <v>14028.762499999999</v>
      </c>
      <c r="D13" s="32">
        <v>1.52E-2</v>
      </c>
      <c r="E13" s="41">
        <f t="shared" si="0"/>
        <v>213.23718999999997</v>
      </c>
      <c r="F13" s="41">
        <f>+E13*'2024 BB'!$J$4</f>
        <v>31.070335348932932</v>
      </c>
      <c r="G13" s="41">
        <f t="shared" si="1"/>
        <v>244.3075253489329</v>
      </c>
      <c r="H13" s="32">
        <f t="shared" si="2"/>
        <v>1.7414759523438572E-2</v>
      </c>
      <c r="J13" s="7" t="s">
        <v>173</v>
      </c>
      <c r="K13" s="6" t="s">
        <v>166</v>
      </c>
      <c r="L13" s="21">
        <f>+AVERAGE(H26:H28)</f>
        <v>1.2793737807789302E-2</v>
      </c>
    </row>
    <row r="14" spans="2:12" x14ac:dyDescent="0.25">
      <c r="B14" s="9">
        <f t="shared" si="3"/>
        <v>2009</v>
      </c>
      <c r="C14" s="35">
        <v>13941.4825</v>
      </c>
      <c r="D14" s="32">
        <v>1.24E-2</v>
      </c>
      <c r="E14" s="41">
        <f t="shared" si="0"/>
        <v>172.87438299999999</v>
      </c>
      <c r="F14" s="41">
        <f>+E14*'2024 BB'!$J$4</f>
        <v>25.189156980777465</v>
      </c>
      <c r="G14" s="41">
        <f t="shared" si="1"/>
        <v>198.06353998077745</v>
      </c>
      <c r="H14" s="32">
        <f t="shared" si="2"/>
        <v>1.4206777505963046E-2</v>
      </c>
    </row>
    <row r="15" spans="2:12" x14ac:dyDescent="0.25">
      <c r="B15" s="9">
        <f t="shared" si="3"/>
        <v>2010</v>
      </c>
      <c r="C15" s="35">
        <v>18207.560833333333</v>
      </c>
      <c r="D15" s="32">
        <v>1.11E-2</v>
      </c>
      <c r="E15" s="41">
        <f t="shared" si="0"/>
        <v>202.10392525</v>
      </c>
      <c r="F15" s="41">
        <f>+E15*'2024 BB'!$J$4</f>
        <v>29.448131129720736</v>
      </c>
      <c r="G15" s="41">
        <f t="shared" si="1"/>
        <v>231.55205637972074</v>
      </c>
      <c r="H15" s="32">
        <f t="shared" si="2"/>
        <v>1.2717357283563695E-2</v>
      </c>
    </row>
    <row r="16" spans="2:12" x14ac:dyDescent="0.25">
      <c r="B16" s="9">
        <f t="shared" si="3"/>
        <v>2011</v>
      </c>
      <c r="C16" s="35">
        <v>17724.382500000003</v>
      </c>
      <c r="D16" s="32">
        <v>1.41E-2</v>
      </c>
      <c r="E16" s="41">
        <f t="shared" si="0"/>
        <v>249.91379325000005</v>
      </c>
      <c r="F16" s="41">
        <f>+E16*'2024 BB'!$J$4</f>
        <v>36.414404844677392</v>
      </c>
      <c r="G16" s="41">
        <f t="shared" si="1"/>
        <v>286.32819809467742</v>
      </c>
      <c r="H16" s="32">
        <f t="shared" si="2"/>
        <v>1.6154480873716043E-2</v>
      </c>
    </row>
    <row r="17" spans="2:8" x14ac:dyDescent="0.25">
      <c r="B17" s="9">
        <f t="shared" si="3"/>
        <v>2012</v>
      </c>
      <c r="C17" s="35">
        <v>17834.851666666666</v>
      </c>
      <c r="D17" s="32">
        <v>1.6399999999999998E-2</v>
      </c>
      <c r="E17" s="41">
        <f t="shared" si="0"/>
        <v>292.49156733333325</v>
      </c>
      <c r="F17" s="41">
        <f>+E17*'2024 BB'!$J$4</f>
        <v>42.61832133401149</v>
      </c>
      <c r="G17" s="41">
        <f t="shared" si="1"/>
        <v>335.10988866734476</v>
      </c>
      <c r="H17" s="32">
        <f t="shared" si="2"/>
        <v>1.878960895949951E-2</v>
      </c>
    </row>
    <row r="18" spans="2:8" x14ac:dyDescent="0.25">
      <c r="B18" s="9">
        <f t="shared" si="3"/>
        <v>2013</v>
      </c>
      <c r="C18" s="35">
        <v>19727.074999999997</v>
      </c>
      <c r="D18" s="32">
        <v>1.4999999999999999E-2</v>
      </c>
      <c r="E18" s="41">
        <f t="shared" si="0"/>
        <v>295.90612499999992</v>
      </c>
      <c r="F18" s="41">
        <f>+E18*'2024 BB'!$J$4</f>
        <v>43.115849236023351</v>
      </c>
      <c r="G18" s="41">
        <f t="shared" si="1"/>
        <v>339.02197423602325</v>
      </c>
      <c r="H18" s="32">
        <f t="shared" si="2"/>
        <v>1.7185617950761747E-2</v>
      </c>
    </row>
    <row r="19" spans="2:8" x14ac:dyDescent="0.25">
      <c r="B19" s="9">
        <f t="shared" si="3"/>
        <v>2014</v>
      </c>
      <c r="C19" s="35">
        <v>24940.999166666665</v>
      </c>
      <c r="D19" s="32">
        <v>1.29E-2</v>
      </c>
      <c r="E19" s="41">
        <f t="shared" si="0"/>
        <v>321.73888925</v>
      </c>
      <c r="F19" s="41">
        <f>+E19*'2024 BB'!$J$4</f>
        <v>46.879886120196453</v>
      </c>
      <c r="G19" s="41">
        <f t="shared" si="1"/>
        <v>368.61877537019643</v>
      </c>
      <c r="H19" s="32">
        <f t="shared" si="2"/>
        <v>1.4779631437655106E-2</v>
      </c>
    </row>
    <row r="20" spans="2:8" x14ac:dyDescent="0.25">
      <c r="B20" s="9">
        <f t="shared" si="3"/>
        <v>2015</v>
      </c>
      <c r="C20" s="35">
        <v>27382.92</v>
      </c>
      <c r="D20" s="32">
        <v>1.3899999999999999E-2</v>
      </c>
      <c r="E20" s="41">
        <f t="shared" si="0"/>
        <v>380.62258799999995</v>
      </c>
      <c r="F20" s="41">
        <f>+E20*'2024 BB'!$J$4</f>
        <v>55.459704053212931</v>
      </c>
      <c r="G20" s="41">
        <f t="shared" si="1"/>
        <v>436.08229205321288</v>
      </c>
      <c r="H20" s="32">
        <f t="shared" si="2"/>
        <v>1.5925339301039221E-2</v>
      </c>
    </row>
    <row r="21" spans="2:8" x14ac:dyDescent="0.25">
      <c r="B21" s="9">
        <f t="shared" si="3"/>
        <v>2016</v>
      </c>
      <c r="C21" s="35">
        <v>26505.693333333333</v>
      </c>
      <c r="D21" s="32">
        <v>1.43E-2</v>
      </c>
      <c r="E21" s="41">
        <f t="shared" si="0"/>
        <v>379.03141466666665</v>
      </c>
      <c r="F21" s="41">
        <f>+E21*'2024 BB'!$J$4</f>
        <v>55.227857586539152</v>
      </c>
      <c r="G21" s="41">
        <f t="shared" si="1"/>
        <v>434.25927225320578</v>
      </c>
      <c r="H21" s="32">
        <f t="shared" si="2"/>
        <v>1.6383622446392868E-2</v>
      </c>
    </row>
    <row r="22" spans="2:8" x14ac:dyDescent="0.25">
      <c r="B22" s="9">
        <f t="shared" si="3"/>
        <v>2017</v>
      </c>
      <c r="C22" s="35">
        <v>31162.837499999998</v>
      </c>
      <c r="D22" s="32">
        <v>1.2199999999999999E-2</v>
      </c>
      <c r="E22" s="41">
        <f t="shared" si="0"/>
        <v>380.18661749999995</v>
      </c>
      <c r="F22" s="41">
        <f>+E22*'2024 BB'!$J$4</f>
        <v>55.396179723159428</v>
      </c>
      <c r="G22" s="41">
        <f t="shared" si="1"/>
        <v>435.58279722315939</v>
      </c>
      <c r="H22" s="32">
        <f t="shared" si="2"/>
        <v>1.3977635933286223E-2</v>
      </c>
    </row>
    <row r="23" spans="2:8" x14ac:dyDescent="0.25">
      <c r="B23" s="9">
        <f t="shared" si="3"/>
        <v>2018</v>
      </c>
      <c r="C23" s="35">
        <v>35683.952499999999</v>
      </c>
      <c r="D23" s="32">
        <v>1.1899999999999999E-2</v>
      </c>
      <c r="E23" s="41">
        <f t="shared" si="0"/>
        <v>424.63903474999995</v>
      </c>
      <c r="F23" s="41">
        <f>+E23*'2024 BB'!$J$4</f>
        <v>61.873246462916178</v>
      </c>
      <c r="G23" s="41">
        <f t="shared" si="1"/>
        <v>486.51228121291615</v>
      </c>
      <c r="H23" s="32">
        <f t="shared" si="2"/>
        <v>1.3633923574270988E-2</v>
      </c>
    </row>
    <row r="24" spans="2:8" x14ac:dyDescent="0.25">
      <c r="B24" s="9">
        <f t="shared" si="3"/>
        <v>2019</v>
      </c>
      <c r="C24" s="35">
        <v>38716.272499999999</v>
      </c>
      <c r="D24" s="32">
        <v>1.18E-2</v>
      </c>
      <c r="E24" s="41">
        <f t="shared" si="0"/>
        <v>456.85201549999999</v>
      </c>
      <c r="F24" s="41">
        <f>+E24*'2024 BB'!$J$4</f>
        <v>66.566931061232367</v>
      </c>
      <c r="G24" s="41">
        <f t="shared" si="1"/>
        <v>523.41894656123236</v>
      </c>
      <c r="H24" s="32">
        <f t="shared" si="2"/>
        <v>1.3519352787932577E-2</v>
      </c>
    </row>
    <row r="25" spans="2:8" x14ac:dyDescent="0.25">
      <c r="B25" s="9">
        <f t="shared" si="3"/>
        <v>2020</v>
      </c>
      <c r="C25" s="35">
        <v>37947.085000000006</v>
      </c>
      <c r="D25" s="32">
        <v>9.7999999999999997E-3</v>
      </c>
      <c r="E25" s="41">
        <f t="shared" si="0"/>
        <v>371.88143300000007</v>
      </c>
      <c r="F25" s="41">
        <f>+E25*'2024 BB'!$J$4</f>
        <v>54.186049034653557</v>
      </c>
      <c r="G25" s="41">
        <f t="shared" si="1"/>
        <v>426.06748203465361</v>
      </c>
      <c r="H25" s="32">
        <f t="shared" si="2"/>
        <v>1.1227937061164343E-2</v>
      </c>
    </row>
    <row r="26" spans="2:8" x14ac:dyDescent="0.25">
      <c r="B26" s="9">
        <f t="shared" si="3"/>
        <v>2021</v>
      </c>
      <c r="C26" s="35">
        <v>53499.052499999998</v>
      </c>
      <c r="D26" s="32">
        <v>9.3999999999999986E-3</v>
      </c>
      <c r="E26" s="41">
        <f t="shared" si="0"/>
        <v>502.8910934999999</v>
      </c>
      <c r="F26" s="41">
        <f>+E26*'2024 BB'!$J$4</f>
        <v>73.27518674878705</v>
      </c>
      <c r="G26" s="41">
        <f t="shared" si="1"/>
        <v>576.16628024878696</v>
      </c>
      <c r="H26" s="32">
        <f t="shared" si="2"/>
        <v>1.0769653915810695E-2</v>
      </c>
    </row>
    <row r="27" spans="2:8" x14ac:dyDescent="0.25">
      <c r="B27" s="9">
        <f t="shared" si="3"/>
        <v>2022</v>
      </c>
      <c r="C27" s="35">
        <v>58141.450000000004</v>
      </c>
      <c r="D27" s="32">
        <v>1.2E-2</v>
      </c>
      <c r="E27" s="41">
        <f t="shared" si="0"/>
        <v>697.69740000000002</v>
      </c>
      <c r="F27" s="41">
        <f>+E27*'2024 BB'!$J$4</f>
        <v>101.65999744265343</v>
      </c>
      <c r="G27" s="41">
        <f t="shared" si="1"/>
        <v>799.35739744265345</v>
      </c>
      <c r="H27" s="32">
        <f t="shared" si="2"/>
        <v>1.37484943606094E-2</v>
      </c>
    </row>
    <row r="28" spans="2:8" x14ac:dyDescent="0.25">
      <c r="B28" s="9">
        <f t="shared" si="3"/>
        <v>2023</v>
      </c>
      <c r="C28" s="35">
        <v>63853.991666666676</v>
      </c>
      <c r="D28" s="32">
        <v>1.21E-2</v>
      </c>
      <c r="E28" s="41">
        <f t="shared" si="0"/>
        <v>772.6332991666668</v>
      </c>
      <c r="F28" s="41">
        <f>+E28*'2024 BB'!$J$4</f>
        <v>112.57874720099606</v>
      </c>
      <c r="G28" s="41">
        <f t="shared" si="1"/>
        <v>885.21204636766288</v>
      </c>
      <c r="H28" s="32">
        <f t="shared" si="2"/>
        <v>1.3863065146947812E-2</v>
      </c>
    </row>
  </sheetData>
  <sheetProtection algorithmName="SHA-512" hashValue="6vPdwC/M/tmksLc0i8++TtvcFpzGVS2qO9HbrUYn7zgQiIWGnbotfHywDJb3+xg46qolyfX94uDG1FGpTQDjEA==" saltValue="JzmXw85yYDvXqhonNTXXDA==" spinCount="100000"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7"/>
  <sheetViews>
    <sheetView showGridLines="0" workbookViewId="0">
      <selection activeCell="G16" sqref="G16"/>
    </sheetView>
  </sheetViews>
  <sheetFormatPr defaultRowHeight="15.75" x14ac:dyDescent="0.25"/>
  <cols>
    <col min="1" max="1" width="1.85546875" customWidth="1"/>
    <col min="2" max="2" width="11.7109375" style="2" customWidth="1"/>
    <col min="3" max="3" width="10.28515625" style="1" customWidth="1"/>
    <col min="4" max="4" width="9.140625" style="1" customWidth="1"/>
    <col min="5" max="5" width="9.7109375" style="1" customWidth="1"/>
    <col min="6" max="6" width="9.28515625" style="1" customWidth="1"/>
    <col min="7" max="7" width="13.28515625" style="1" customWidth="1"/>
    <col min="8" max="8" width="9.42578125" customWidth="1"/>
    <col min="9" max="9" width="8.28515625" style="9" customWidth="1"/>
    <col min="10" max="10" width="24.28515625" bestFit="1" customWidth="1"/>
    <col min="12" max="12" width="14" style="4" bestFit="1" customWidth="1"/>
    <col min="13" max="13" width="8.7109375" style="4" bestFit="1" customWidth="1"/>
    <col min="14" max="14" width="10.140625" style="4" customWidth="1"/>
  </cols>
  <sheetData>
    <row r="1" spans="2:14" s="29" customFormat="1" x14ac:dyDescent="0.25">
      <c r="B1" s="30"/>
      <c r="C1" s="31"/>
      <c r="D1" s="31"/>
      <c r="E1" s="31"/>
      <c r="F1" s="31"/>
      <c r="G1" s="31"/>
      <c r="I1" s="33"/>
      <c r="L1" s="4"/>
      <c r="M1" s="4"/>
      <c r="N1" s="4"/>
    </row>
    <row r="2" spans="2:14" s="12" customFormat="1" x14ac:dyDescent="0.25">
      <c r="B2" s="14" t="s">
        <v>110</v>
      </c>
      <c r="C2" s="11" t="s">
        <v>111</v>
      </c>
      <c r="D2" s="11" t="s">
        <v>8</v>
      </c>
      <c r="E2" s="11" t="s">
        <v>1</v>
      </c>
      <c r="F2" s="11" t="s">
        <v>2</v>
      </c>
      <c r="G2" s="11" t="s">
        <v>112</v>
      </c>
      <c r="I2" s="10" t="s">
        <v>0</v>
      </c>
      <c r="J2" s="11" t="s">
        <v>126</v>
      </c>
    </row>
    <row r="3" spans="2:14" x14ac:dyDescent="0.25">
      <c r="B3" s="15">
        <v>45352</v>
      </c>
      <c r="C3" s="32">
        <v>7.0870000000000002E-2</v>
      </c>
      <c r="D3" s="32">
        <v>7.0620000000000002E-2</v>
      </c>
      <c r="E3" s="32">
        <v>7.1029999999999996E-2</v>
      </c>
      <c r="F3" s="32">
        <v>7.0059999999999997E-2</v>
      </c>
      <c r="G3" s="16">
        <v>1.2999999999999999E-3</v>
      </c>
      <c r="I3" s="9">
        <v>1998</v>
      </c>
      <c r="J3" s="17">
        <f>+AVERAGEIFS($C$3:$C$315,$B$3:$B$315,"&gt;="&amp;DATE(I3,1,1),$B$3:$B$315,"&lt;="&amp;DATE(I3,12,31))</f>
        <v>0.12149700000000001</v>
      </c>
      <c r="L3" s="7" t="s">
        <v>127</v>
      </c>
      <c r="M3" s="6" t="s">
        <v>119</v>
      </c>
      <c r="N3" s="28">
        <f>+AVERAGE(J10:J29)</f>
        <v>7.4362875000000009E-2</v>
      </c>
    </row>
    <row r="4" spans="2:14" x14ac:dyDescent="0.25">
      <c r="B4" s="15">
        <v>45323</v>
      </c>
      <c r="C4" s="32">
        <v>7.078000000000001E-2</v>
      </c>
      <c r="D4" s="32">
        <v>7.1289999999999992E-2</v>
      </c>
      <c r="E4" s="32">
        <v>7.1399999999999991E-2</v>
      </c>
      <c r="F4" s="32">
        <v>7.0209999999999995E-2</v>
      </c>
      <c r="G4" s="16">
        <v>-9.1999999999999998E-3</v>
      </c>
      <c r="I4" s="9">
        <f>+I3+1</f>
        <v>1999</v>
      </c>
      <c r="J4" s="17">
        <f t="shared" ref="J4:J29" si="0">+AVERAGEIFS($C$3:$C$315,$B$3:$B$315,"&gt;="&amp;DATE(I4,1,1),$B$3:$B$315,"&lt;="&amp;DATE(I4,12,31))</f>
        <v>0.11739166666666667</v>
      </c>
      <c r="L4" s="22"/>
      <c r="M4" s="27"/>
    </row>
    <row r="5" spans="2:14" x14ac:dyDescent="0.25">
      <c r="B5" s="15">
        <v>45292</v>
      </c>
      <c r="C5" s="32">
        <v>7.1440000000000003E-2</v>
      </c>
      <c r="D5" s="32">
        <v>7.2069999999999995E-2</v>
      </c>
      <c r="E5" s="32">
        <v>7.2389999999999996E-2</v>
      </c>
      <c r="F5" s="32">
        <v>7.1340000000000001E-2</v>
      </c>
      <c r="G5" s="16">
        <v>-4.4999999999999997E-3</v>
      </c>
      <c r="I5" s="9">
        <f t="shared" ref="I5:I29" si="1">+I4+1</f>
        <v>2000</v>
      </c>
      <c r="J5" s="17">
        <f t="shared" si="0"/>
        <v>0.11044916666666667</v>
      </c>
      <c r="L5" s="7" t="s">
        <v>127</v>
      </c>
      <c r="M5" s="6" t="s">
        <v>120</v>
      </c>
      <c r="N5" s="28">
        <f>+AVERAGE(J15:J29)</f>
        <v>7.4223833333333336E-2</v>
      </c>
    </row>
    <row r="6" spans="2:14" x14ac:dyDescent="0.25">
      <c r="B6" s="15">
        <v>45261</v>
      </c>
      <c r="C6" s="32">
        <v>7.1760000000000004E-2</v>
      </c>
      <c r="D6" s="32">
        <v>7.2929999999999995E-2</v>
      </c>
      <c r="E6" s="32">
        <v>7.2980000000000003E-2</v>
      </c>
      <c r="F6" s="32">
        <v>7.1470000000000006E-2</v>
      </c>
      <c r="G6" s="16">
        <v>-1.4200000000000001E-2</v>
      </c>
      <c r="I6" s="9">
        <f t="shared" si="1"/>
        <v>2001</v>
      </c>
      <c r="J6" s="17">
        <f t="shared" si="0"/>
        <v>9.3700833333333344E-2</v>
      </c>
      <c r="L6" s="22"/>
      <c r="M6" s="27"/>
    </row>
    <row r="7" spans="2:14" x14ac:dyDescent="0.25">
      <c r="B7" s="15">
        <v>45231</v>
      </c>
      <c r="C7" s="32">
        <v>7.2789999999999994E-2</v>
      </c>
      <c r="D7" s="32">
        <v>7.3760000000000006E-2</v>
      </c>
      <c r="E7" s="32">
        <v>7.3760000000000006E-2</v>
      </c>
      <c r="F7" s="32">
        <v>7.1940000000000004E-2</v>
      </c>
      <c r="G7" s="16">
        <v>-9.7999999999999997E-3</v>
      </c>
      <c r="I7" s="9">
        <f t="shared" si="1"/>
        <v>2002</v>
      </c>
      <c r="J7" s="17">
        <f t="shared" si="0"/>
        <v>7.1952500000000016E-2</v>
      </c>
      <c r="L7" s="7" t="s">
        <v>127</v>
      </c>
      <c r="M7" s="6" t="s">
        <v>121</v>
      </c>
      <c r="N7" s="28">
        <f>+AVERAGE(J23:J29)</f>
        <v>6.9146547619047621E-2</v>
      </c>
    </row>
    <row r="8" spans="2:14" x14ac:dyDescent="0.25">
      <c r="B8" s="15">
        <v>45200</v>
      </c>
      <c r="C8" s="32">
        <v>7.3510000000000006E-2</v>
      </c>
      <c r="D8" s="32">
        <v>7.2389999999999996E-2</v>
      </c>
      <c r="E8" s="32">
        <v>7.3950000000000002E-2</v>
      </c>
      <c r="F8" s="32">
        <v>7.2050000000000003E-2</v>
      </c>
      <c r="G8" s="16">
        <v>1.9599999999999999E-2</v>
      </c>
      <c r="I8" s="9">
        <f t="shared" si="1"/>
        <v>2003</v>
      </c>
      <c r="J8" s="17">
        <f t="shared" si="0"/>
        <v>5.6047500000000007E-2</v>
      </c>
      <c r="L8" s="22"/>
      <c r="M8" s="27"/>
    </row>
    <row r="9" spans="2:14" x14ac:dyDescent="0.25">
      <c r="B9" s="15">
        <v>45170</v>
      </c>
      <c r="C9" s="32">
        <v>7.2099999999999997E-2</v>
      </c>
      <c r="D9" s="32">
        <v>7.1739999999999998E-2</v>
      </c>
      <c r="E9" s="32">
        <v>7.2410000000000002E-2</v>
      </c>
      <c r="F9" s="32">
        <v>7.0860000000000006E-2</v>
      </c>
      <c r="G9" s="16">
        <v>6.1000000000000004E-3</v>
      </c>
      <c r="I9" s="9">
        <f t="shared" si="1"/>
        <v>2004</v>
      </c>
      <c r="J9" s="17">
        <f t="shared" si="0"/>
        <v>5.9314166666666675E-2</v>
      </c>
      <c r="L9" s="7" t="s">
        <v>127</v>
      </c>
      <c r="M9" s="6" t="s">
        <v>122</v>
      </c>
      <c r="N9" s="28">
        <f>+AVERAGE(J25:J29)</f>
        <v>6.7530333333333331E-2</v>
      </c>
    </row>
    <row r="10" spans="2:14" x14ac:dyDescent="0.25">
      <c r="B10" s="15">
        <v>45139</v>
      </c>
      <c r="C10" s="32">
        <v>7.1660000000000001E-2</v>
      </c>
      <c r="D10" s="32">
        <v>7.1859999999999993E-2</v>
      </c>
      <c r="E10" s="32">
        <v>7.2559999999999999E-2</v>
      </c>
      <c r="F10" s="32">
        <v>7.1470000000000006E-2</v>
      </c>
      <c r="G10" s="16">
        <v>-8.0000000000000004E-4</v>
      </c>
      <c r="I10" s="9">
        <f t="shared" si="1"/>
        <v>2005</v>
      </c>
      <c r="J10" s="17">
        <f t="shared" si="0"/>
        <v>6.9710000000000008E-2</v>
      </c>
      <c r="L10" s="22"/>
      <c r="M10" s="27"/>
    </row>
    <row r="11" spans="2:14" x14ac:dyDescent="0.25">
      <c r="B11" s="15">
        <v>45108</v>
      </c>
      <c r="C11" s="32">
        <v>7.1719999999999992E-2</v>
      </c>
      <c r="D11" s="32">
        <v>7.1129999999999999E-2</v>
      </c>
      <c r="E11" s="32">
        <v>7.1849999999999997E-2</v>
      </c>
      <c r="F11" s="32">
        <v>7.0469999999999991E-2</v>
      </c>
      <c r="G11" s="16">
        <v>8.6999999999999994E-3</v>
      </c>
      <c r="I11" s="9">
        <f t="shared" si="1"/>
        <v>2006</v>
      </c>
      <c r="J11" s="17">
        <f t="shared" si="0"/>
        <v>7.662833333333334E-2</v>
      </c>
      <c r="L11" s="7" t="s">
        <v>127</v>
      </c>
      <c r="M11" s="6" t="s">
        <v>123</v>
      </c>
      <c r="N11" s="28">
        <f>+J29</f>
        <v>7.1029999999999996E-2</v>
      </c>
    </row>
    <row r="12" spans="2:14" x14ac:dyDescent="0.25">
      <c r="B12" s="15">
        <v>45078</v>
      </c>
      <c r="C12" s="32">
        <v>7.1099999999999997E-2</v>
      </c>
      <c r="D12" s="32">
        <v>7.0190000000000002E-2</v>
      </c>
      <c r="E12" s="32">
        <v>7.1169999999999997E-2</v>
      </c>
      <c r="F12" s="32">
        <v>6.9629999999999997E-2</v>
      </c>
      <c r="G12" s="16">
        <v>1.7299999999999999E-2</v>
      </c>
      <c r="I12" s="9">
        <f t="shared" si="1"/>
        <v>2007</v>
      </c>
      <c r="J12" s="17">
        <f t="shared" si="0"/>
        <v>7.9529166666666651E-2</v>
      </c>
    </row>
    <row r="13" spans="2:14" x14ac:dyDescent="0.25">
      <c r="B13" s="15">
        <v>45047</v>
      </c>
      <c r="C13" s="32">
        <v>6.9889999999999994E-2</v>
      </c>
      <c r="D13" s="32">
        <v>7.1349999999999997E-2</v>
      </c>
      <c r="E13" s="32">
        <v>7.1379999999999999E-2</v>
      </c>
      <c r="F13" s="32">
        <v>6.9470000000000004E-2</v>
      </c>
      <c r="G13" s="16">
        <v>-1.78E-2</v>
      </c>
      <c r="I13" s="9">
        <f t="shared" si="1"/>
        <v>2008</v>
      </c>
      <c r="J13" s="17">
        <f t="shared" si="0"/>
        <v>7.8546666666666667E-2</v>
      </c>
    </row>
    <row r="14" spans="2:14" x14ac:dyDescent="0.25">
      <c r="B14" s="15">
        <v>45017</v>
      </c>
      <c r="C14" s="32">
        <v>7.1160000000000001E-2</v>
      </c>
      <c r="D14" s="32">
        <v>7.3700000000000002E-2</v>
      </c>
      <c r="E14" s="32">
        <v>7.3700000000000002E-2</v>
      </c>
      <c r="F14" s="32">
        <v>7.077E-2</v>
      </c>
      <c r="G14" s="16">
        <v>-2.7199999999999998E-2</v>
      </c>
      <c r="I14" s="9">
        <f t="shared" si="1"/>
        <v>2009</v>
      </c>
      <c r="J14" s="17">
        <f t="shared" si="0"/>
        <v>6.948583333333333E-2</v>
      </c>
    </row>
    <row r="15" spans="2:14" x14ac:dyDescent="0.25">
      <c r="B15" s="15">
        <v>44986</v>
      </c>
      <c r="C15" s="32">
        <v>7.3150000000000007E-2</v>
      </c>
      <c r="D15" s="32">
        <v>7.4679999999999996E-2</v>
      </c>
      <c r="E15" s="32">
        <v>7.4730000000000005E-2</v>
      </c>
      <c r="F15" s="32">
        <v>7.2800000000000004E-2</v>
      </c>
      <c r="G15" s="16">
        <v>-1.9E-2</v>
      </c>
      <c r="I15" s="9">
        <f t="shared" si="1"/>
        <v>2010</v>
      </c>
      <c r="J15" s="17">
        <f t="shared" si="0"/>
        <v>7.8485000000000013E-2</v>
      </c>
    </row>
    <row r="16" spans="2:14" x14ac:dyDescent="0.25">
      <c r="B16" s="15">
        <v>44958</v>
      </c>
      <c r="C16" s="32">
        <v>7.4569999999999997E-2</v>
      </c>
      <c r="D16" s="32">
        <v>7.4160000000000004E-2</v>
      </c>
      <c r="E16" s="32">
        <v>7.4649999999999994E-2</v>
      </c>
      <c r="F16" s="32">
        <v>7.2450000000000001E-2</v>
      </c>
      <c r="G16" s="16">
        <v>1.55E-2</v>
      </c>
      <c r="I16" s="9">
        <f t="shared" si="1"/>
        <v>2011</v>
      </c>
      <c r="J16" s="17">
        <f t="shared" si="0"/>
        <v>8.3657499999999996E-2</v>
      </c>
    </row>
    <row r="17" spans="2:10" x14ac:dyDescent="0.25">
      <c r="B17" s="15">
        <v>44927</v>
      </c>
      <c r="C17" s="32">
        <v>7.3429999999999995E-2</v>
      </c>
      <c r="D17" s="32">
        <v>7.3459999999999998E-2</v>
      </c>
      <c r="E17" s="32">
        <v>7.4069999999999997E-2</v>
      </c>
      <c r="F17" s="32">
        <v>7.2660000000000002E-2</v>
      </c>
      <c r="G17" s="16">
        <v>2.2000000000000001E-3</v>
      </c>
      <c r="I17" s="9">
        <f t="shared" si="1"/>
        <v>2012</v>
      </c>
      <c r="J17" s="17">
        <f t="shared" si="0"/>
        <v>8.2949999999999996E-2</v>
      </c>
    </row>
    <row r="18" spans="2:10" x14ac:dyDescent="0.25">
      <c r="B18" s="15">
        <v>44896</v>
      </c>
      <c r="C18" s="32">
        <v>7.3270000000000002E-2</v>
      </c>
      <c r="D18" s="32">
        <v>7.2550000000000003E-2</v>
      </c>
      <c r="E18" s="32">
        <v>7.3440000000000005E-2</v>
      </c>
      <c r="F18" s="32">
        <v>7.1809999999999999E-2</v>
      </c>
      <c r="G18" s="16">
        <v>6.4999999999999997E-3</v>
      </c>
      <c r="I18" s="9">
        <f t="shared" si="1"/>
        <v>2013</v>
      </c>
      <c r="J18" s="17">
        <f t="shared" si="0"/>
        <v>8.1975833333333317E-2</v>
      </c>
    </row>
    <row r="19" spans="2:10" x14ac:dyDescent="0.25">
      <c r="B19" s="15">
        <v>44866</v>
      </c>
      <c r="C19" s="32">
        <v>7.2800000000000004E-2</v>
      </c>
      <c r="D19" s="32">
        <v>7.4349999999999999E-2</v>
      </c>
      <c r="E19" s="32">
        <v>7.4969999999999995E-2</v>
      </c>
      <c r="F19" s="32">
        <v>7.2349999999999998E-2</v>
      </c>
      <c r="G19" s="16">
        <v>-2.2200000000000001E-2</v>
      </c>
      <c r="I19" s="9">
        <f t="shared" si="1"/>
        <v>2014</v>
      </c>
      <c r="J19" s="17">
        <f t="shared" si="0"/>
        <v>8.555083333333334E-2</v>
      </c>
    </row>
    <row r="20" spans="2:10" x14ac:dyDescent="0.25">
      <c r="B20" s="15">
        <v>44835</v>
      </c>
      <c r="C20" s="32">
        <v>7.4450000000000002E-2</v>
      </c>
      <c r="D20" s="32">
        <v>7.4029999999999999E-2</v>
      </c>
      <c r="E20" s="32">
        <v>7.5410000000000005E-2</v>
      </c>
      <c r="F20" s="32">
        <v>7.3609999999999995E-2</v>
      </c>
      <c r="G20" s="16">
        <v>6.4000000000000003E-3</v>
      </c>
      <c r="I20" s="9">
        <f t="shared" si="1"/>
        <v>2015</v>
      </c>
      <c r="J20" s="17">
        <f t="shared" si="0"/>
        <v>7.7501666666666677E-2</v>
      </c>
    </row>
    <row r="21" spans="2:10" x14ac:dyDescent="0.25">
      <c r="B21" s="15">
        <v>44805</v>
      </c>
      <c r="C21" s="32">
        <v>7.397999999999999E-2</v>
      </c>
      <c r="D21" s="32">
        <v>7.2300000000000003E-2</v>
      </c>
      <c r="E21" s="32">
        <v>7.4230000000000004E-2</v>
      </c>
      <c r="F21" s="32">
        <v>7.1059999999999998E-2</v>
      </c>
      <c r="G21" s="16">
        <v>2.92E-2</v>
      </c>
      <c r="I21" s="9">
        <f t="shared" si="1"/>
        <v>2016</v>
      </c>
      <c r="J21" s="17">
        <f t="shared" si="0"/>
        <v>7.1738333333333348E-2</v>
      </c>
    </row>
    <row r="22" spans="2:10" x14ac:dyDescent="0.25">
      <c r="B22" s="15">
        <v>44774</v>
      </c>
      <c r="C22" s="32">
        <v>7.1879999999999999E-2</v>
      </c>
      <c r="D22" s="32">
        <v>7.3569999999999997E-2</v>
      </c>
      <c r="E22" s="32">
        <v>7.3660000000000003E-2</v>
      </c>
      <c r="F22" s="32">
        <v>7.1099999999999997E-2</v>
      </c>
      <c r="G22" s="16">
        <v>-1.7999999999999999E-2</v>
      </c>
      <c r="I22" s="9">
        <f t="shared" si="1"/>
        <v>2017</v>
      </c>
      <c r="J22" s="17">
        <f t="shared" si="0"/>
        <v>6.7472499999999991E-2</v>
      </c>
    </row>
    <row r="23" spans="2:10" x14ac:dyDescent="0.25">
      <c r="B23" s="15">
        <v>44743</v>
      </c>
      <c r="C23" s="32">
        <v>7.3200000000000001E-2</v>
      </c>
      <c r="D23" s="32">
        <v>7.4270000000000003E-2</v>
      </c>
      <c r="E23" s="32">
        <v>7.4749999999999997E-2</v>
      </c>
      <c r="F23" s="32">
        <v>7.2550000000000003E-2</v>
      </c>
      <c r="G23" s="16">
        <v>-1.7399999999999999E-2</v>
      </c>
      <c r="I23" s="9">
        <f t="shared" si="1"/>
        <v>2018</v>
      </c>
      <c r="J23" s="17">
        <f t="shared" si="0"/>
        <v>7.718916666666667E-2</v>
      </c>
    </row>
    <row r="24" spans="2:10" x14ac:dyDescent="0.25">
      <c r="B24" s="15">
        <v>44713</v>
      </c>
      <c r="C24" s="32">
        <v>7.4499999999999997E-2</v>
      </c>
      <c r="D24" s="32">
        <v>7.4370000000000006E-2</v>
      </c>
      <c r="E24" s="32">
        <v>7.6170000000000002E-2</v>
      </c>
      <c r="F24" s="32">
        <v>7.3650000000000007E-2</v>
      </c>
      <c r="G24" s="16">
        <v>4.7000000000000002E-3</v>
      </c>
      <c r="I24" s="9">
        <f t="shared" si="1"/>
        <v>2019</v>
      </c>
      <c r="J24" s="17">
        <f t="shared" si="0"/>
        <v>6.918500000000001E-2</v>
      </c>
    </row>
    <row r="25" spans="2:10" x14ac:dyDescent="0.25">
      <c r="B25" s="15">
        <v>44682</v>
      </c>
      <c r="C25" s="32">
        <v>7.4149999999999994E-2</v>
      </c>
      <c r="D25" s="32">
        <v>7.1379999999999999E-2</v>
      </c>
      <c r="E25" s="32">
        <v>7.490999999999999E-2</v>
      </c>
      <c r="F25" s="32">
        <v>7.1160000000000001E-2</v>
      </c>
      <c r="G25" s="16">
        <v>3.8699999999999998E-2</v>
      </c>
      <c r="I25" s="9">
        <f t="shared" si="1"/>
        <v>2020</v>
      </c>
      <c r="J25" s="17">
        <f t="shared" si="0"/>
        <v>6.0612500000000007E-2</v>
      </c>
    </row>
    <row r="26" spans="2:10" x14ac:dyDescent="0.25">
      <c r="B26" s="15">
        <v>44652</v>
      </c>
      <c r="C26" s="32">
        <v>7.1390000000000009E-2</v>
      </c>
      <c r="D26" s="32">
        <v>6.9510000000000002E-2</v>
      </c>
      <c r="E26" s="32">
        <v>7.2849999999999998E-2</v>
      </c>
      <c r="F26" s="32">
        <v>6.8909999999999999E-2</v>
      </c>
      <c r="G26" s="16">
        <v>4.3299999999999998E-2</v>
      </c>
      <c r="I26" s="9">
        <f t="shared" si="1"/>
        <v>2021</v>
      </c>
      <c r="J26" s="17">
        <f t="shared" si="0"/>
        <v>6.1889999999999994E-2</v>
      </c>
    </row>
    <row r="27" spans="2:10" x14ac:dyDescent="0.25">
      <c r="B27" s="15">
        <v>44621</v>
      </c>
      <c r="C27" s="32">
        <v>6.8430000000000005E-2</v>
      </c>
      <c r="D27" s="32">
        <v>6.7990000000000009E-2</v>
      </c>
      <c r="E27" s="32">
        <v>6.9190000000000002E-2</v>
      </c>
      <c r="F27" s="32">
        <v>6.7729999999999999E-2</v>
      </c>
      <c r="G27" s="16">
        <v>1.0800000000000001E-2</v>
      </c>
      <c r="I27" s="9">
        <f t="shared" si="1"/>
        <v>2022</v>
      </c>
      <c r="J27" s="17">
        <f t="shared" si="0"/>
        <v>7.1882500000000002E-2</v>
      </c>
    </row>
    <row r="28" spans="2:10" x14ac:dyDescent="0.25">
      <c r="B28" s="15">
        <v>44593</v>
      </c>
      <c r="C28" s="32">
        <v>6.7699999999999996E-2</v>
      </c>
      <c r="D28" s="32">
        <v>6.7279999999999993E-2</v>
      </c>
      <c r="E28" s="32">
        <v>6.9550000000000001E-2</v>
      </c>
      <c r="F28" s="32">
        <v>6.615E-2</v>
      </c>
      <c r="G28" s="16">
        <v>1.29E-2</v>
      </c>
      <c r="I28" s="9">
        <f t="shared" si="1"/>
        <v>2023</v>
      </c>
      <c r="J28" s="17">
        <f t="shared" si="0"/>
        <v>7.2236666666666671E-2</v>
      </c>
    </row>
    <row r="29" spans="2:10" x14ac:dyDescent="0.25">
      <c r="B29" s="15">
        <v>44562</v>
      </c>
      <c r="C29" s="32">
        <v>6.6839999999999997E-2</v>
      </c>
      <c r="D29" s="32">
        <v>6.4630000000000007E-2</v>
      </c>
      <c r="E29" s="32">
        <v>6.8019999999999997E-2</v>
      </c>
      <c r="F29" s="32">
        <v>6.4549999999999996E-2</v>
      </c>
      <c r="G29" s="16">
        <v>3.56E-2</v>
      </c>
      <c r="I29" s="9">
        <f t="shared" si="1"/>
        <v>2024</v>
      </c>
      <c r="J29" s="17">
        <f t="shared" si="0"/>
        <v>7.1029999999999996E-2</v>
      </c>
    </row>
    <row r="30" spans="2:10" x14ac:dyDescent="0.25">
      <c r="B30" s="15">
        <v>44531</v>
      </c>
      <c r="C30" s="32">
        <v>6.454E-2</v>
      </c>
      <c r="D30" s="32">
        <v>6.3600000000000004E-2</v>
      </c>
      <c r="E30" s="32">
        <v>6.497E-2</v>
      </c>
      <c r="F30" s="32">
        <v>6.3399999999999998E-2</v>
      </c>
      <c r="G30" s="16">
        <v>2.0199999999999999E-2</v>
      </c>
    </row>
    <row r="31" spans="2:10" x14ac:dyDescent="0.25">
      <c r="B31" s="15">
        <v>44501</v>
      </c>
      <c r="C31" s="32">
        <v>6.3259999999999997E-2</v>
      </c>
      <c r="D31" s="32">
        <v>6.3909999999999995E-2</v>
      </c>
      <c r="E31" s="32">
        <v>6.3930000000000001E-2</v>
      </c>
      <c r="F31" s="32">
        <v>6.2869999999999995E-2</v>
      </c>
      <c r="G31" s="16">
        <v>-9.7000000000000003E-3</v>
      </c>
    </row>
    <row r="32" spans="2:10" x14ac:dyDescent="0.25">
      <c r="B32" s="15">
        <v>44470</v>
      </c>
      <c r="C32" s="32">
        <v>6.3879999999999992E-2</v>
      </c>
      <c r="D32" s="32">
        <v>6.2300000000000001E-2</v>
      </c>
      <c r="E32" s="32">
        <v>6.429E-2</v>
      </c>
      <c r="F32" s="32">
        <v>6.2260000000000003E-2</v>
      </c>
      <c r="G32" s="16">
        <v>2.6499999999999999E-2</v>
      </c>
    </row>
    <row r="33" spans="2:7" x14ac:dyDescent="0.25">
      <c r="B33" s="15">
        <v>44440</v>
      </c>
      <c r="C33" s="32">
        <v>6.2230000000000001E-2</v>
      </c>
      <c r="D33" s="32">
        <v>6.2350000000000003E-2</v>
      </c>
      <c r="E33" s="32">
        <v>6.2350000000000003E-2</v>
      </c>
      <c r="F33" s="32">
        <v>6.1159999999999999E-2</v>
      </c>
      <c r="G33" s="16">
        <v>1.2999999999999999E-3</v>
      </c>
    </row>
    <row r="34" spans="2:7" x14ac:dyDescent="0.25">
      <c r="B34" s="15">
        <v>44409</v>
      </c>
      <c r="C34" s="32">
        <v>6.2149999999999997E-2</v>
      </c>
      <c r="D34" s="32">
        <v>6.2039999999999998E-2</v>
      </c>
      <c r="E34" s="32">
        <v>6.2839999999999993E-2</v>
      </c>
      <c r="F34" s="32">
        <v>6.1879999999999998E-2</v>
      </c>
      <c r="G34" s="16">
        <v>1.8E-3</v>
      </c>
    </row>
    <row r="35" spans="2:7" x14ac:dyDescent="0.25">
      <c r="B35" s="15">
        <v>44378</v>
      </c>
      <c r="C35" s="32">
        <v>6.2039999999999998E-2</v>
      </c>
      <c r="D35" s="32">
        <v>6.0819999999999999E-2</v>
      </c>
      <c r="E35" s="32">
        <v>6.2770000000000006E-2</v>
      </c>
      <c r="F35" s="32">
        <v>6.0350000000000001E-2</v>
      </c>
      <c r="G35" s="16">
        <v>2.53E-2</v>
      </c>
    </row>
    <row r="36" spans="2:7" x14ac:dyDescent="0.25">
      <c r="B36" s="15">
        <v>44348</v>
      </c>
      <c r="C36" s="32">
        <v>6.0510000000000001E-2</v>
      </c>
      <c r="D36" s="32">
        <v>6.0319999999999999E-2</v>
      </c>
      <c r="E36" s="32">
        <v>6.0890000000000007E-2</v>
      </c>
      <c r="F36" s="32">
        <v>5.9839999999999997E-2</v>
      </c>
      <c r="G36" s="16">
        <v>4.7999999999999996E-3</v>
      </c>
    </row>
    <row r="37" spans="2:7" x14ac:dyDescent="0.25">
      <c r="B37" s="15">
        <v>44317</v>
      </c>
      <c r="C37" s="32">
        <v>6.0220000000000003E-2</v>
      </c>
      <c r="D37" s="32">
        <v>6.0289999999999996E-2</v>
      </c>
      <c r="E37" s="32">
        <v>6.0479999999999999E-2</v>
      </c>
      <c r="F37" s="32">
        <v>5.9580000000000001E-2</v>
      </c>
      <c r="G37" s="16">
        <v>-1.2999999999999999E-3</v>
      </c>
    </row>
    <row r="38" spans="2:7" x14ac:dyDescent="0.25">
      <c r="B38" s="15">
        <v>44287</v>
      </c>
      <c r="C38" s="32">
        <v>6.0299999999999999E-2</v>
      </c>
      <c r="D38" s="32">
        <v>6.2019999999999999E-2</v>
      </c>
      <c r="E38" s="32">
        <v>6.2019999999999999E-2</v>
      </c>
      <c r="F38" s="32">
        <v>5.9900000000000002E-2</v>
      </c>
      <c r="G38" s="16">
        <v>-2.3800000000000002E-2</v>
      </c>
    </row>
    <row r="39" spans="2:7" x14ac:dyDescent="0.25">
      <c r="B39" s="15">
        <v>44256</v>
      </c>
      <c r="C39" s="32">
        <v>6.1769999999999999E-2</v>
      </c>
      <c r="D39" s="32">
        <v>6.2359999999999999E-2</v>
      </c>
      <c r="E39" s="32">
        <v>6.2740000000000004E-2</v>
      </c>
      <c r="F39" s="32">
        <v>6.114E-2</v>
      </c>
      <c r="G39" s="16">
        <v>-8.3000000000000001E-3</v>
      </c>
    </row>
    <row r="40" spans="2:7" x14ac:dyDescent="0.25">
      <c r="B40" s="15">
        <v>44228</v>
      </c>
      <c r="C40" s="32">
        <v>6.2289999999999998E-2</v>
      </c>
      <c r="D40" s="32">
        <v>5.917E-2</v>
      </c>
      <c r="E40" s="32">
        <v>6.2420000000000003E-2</v>
      </c>
      <c r="F40" s="32">
        <v>5.8880000000000002E-2</v>
      </c>
      <c r="G40" s="16">
        <v>4.7100000000000003E-2</v>
      </c>
    </row>
    <row r="41" spans="2:7" x14ac:dyDescent="0.25">
      <c r="B41" s="15">
        <v>44197</v>
      </c>
      <c r="C41" s="32">
        <v>5.9490000000000001E-2</v>
      </c>
      <c r="D41" s="32">
        <v>5.9050000000000005E-2</v>
      </c>
      <c r="E41" s="32">
        <v>5.9880000000000003E-2</v>
      </c>
      <c r="F41" s="32">
        <v>5.8390000000000004E-2</v>
      </c>
      <c r="G41" s="16">
        <v>9.2999999999999992E-3</v>
      </c>
    </row>
    <row r="42" spans="2:7" x14ac:dyDescent="0.25">
      <c r="B42" s="15">
        <v>44166</v>
      </c>
      <c r="C42" s="32">
        <v>5.8939999999999999E-2</v>
      </c>
      <c r="D42" s="32">
        <v>5.9189999999999993E-2</v>
      </c>
      <c r="E42" s="32">
        <v>5.9810000000000002E-2</v>
      </c>
      <c r="F42" s="32">
        <v>5.8869999999999999E-2</v>
      </c>
      <c r="G42" s="16">
        <v>-2.8999999999999998E-3</v>
      </c>
    </row>
    <row r="43" spans="2:7" x14ac:dyDescent="0.25">
      <c r="B43" s="15">
        <v>44136</v>
      </c>
      <c r="C43" s="32">
        <v>5.9109999999999996E-2</v>
      </c>
      <c r="D43" s="32">
        <v>5.8899999999999994E-2</v>
      </c>
      <c r="E43" s="32">
        <v>5.9359999999999996E-2</v>
      </c>
      <c r="F43" s="32">
        <v>5.8369999999999998E-2</v>
      </c>
      <c r="G43" s="16">
        <v>5.1000000000000004E-3</v>
      </c>
    </row>
    <row r="44" spans="2:7" x14ac:dyDescent="0.25">
      <c r="B44" s="15">
        <v>44105</v>
      </c>
      <c r="C44" s="32">
        <v>5.8810000000000001E-2</v>
      </c>
      <c r="D44" s="32">
        <v>5.9650000000000002E-2</v>
      </c>
      <c r="E44" s="32">
        <v>6.0420000000000001E-2</v>
      </c>
      <c r="F44" s="32">
        <v>5.7910000000000003E-2</v>
      </c>
      <c r="G44" s="16">
        <v>-2.23E-2</v>
      </c>
    </row>
    <row r="45" spans="2:7" x14ac:dyDescent="0.25">
      <c r="B45" s="15">
        <v>44075</v>
      </c>
      <c r="C45" s="32">
        <v>6.0149999999999995E-2</v>
      </c>
      <c r="D45" s="32">
        <v>5.9490000000000001E-2</v>
      </c>
      <c r="E45" s="32">
        <v>6.1089999999999998E-2</v>
      </c>
      <c r="F45" s="32">
        <v>5.8779999999999999E-2</v>
      </c>
      <c r="G45" s="16">
        <v>-1.04E-2</v>
      </c>
    </row>
    <row r="46" spans="2:7" x14ac:dyDescent="0.25">
      <c r="B46" s="15">
        <v>44044</v>
      </c>
      <c r="C46" s="32">
        <v>6.0780000000000001E-2</v>
      </c>
      <c r="D46" s="32">
        <v>5.8459999999999998E-2</v>
      </c>
      <c r="E46" s="32">
        <v>6.2309999999999997E-2</v>
      </c>
      <c r="F46" s="32">
        <v>5.808E-2</v>
      </c>
      <c r="G46" s="16">
        <v>4.1300000000000003E-2</v>
      </c>
    </row>
    <row r="47" spans="2:7" x14ac:dyDescent="0.25">
      <c r="B47" s="15">
        <v>44013</v>
      </c>
      <c r="C47" s="32">
        <v>5.8369999999999998E-2</v>
      </c>
      <c r="D47" s="32">
        <v>5.9069999999999998E-2</v>
      </c>
      <c r="E47" s="32">
        <v>5.9069999999999998E-2</v>
      </c>
      <c r="F47" s="32">
        <v>5.747E-2</v>
      </c>
      <c r="G47" s="16">
        <v>-8.6999999999999994E-3</v>
      </c>
    </row>
    <row r="48" spans="2:7" x14ac:dyDescent="0.25">
      <c r="B48" s="15">
        <v>43983</v>
      </c>
      <c r="C48" s="32">
        <v>5.8880000000000002E-2</v>
      </c>
      <c r="D48" s="32">
        <v>6.055E-2</v>
      </c>
      <c r="E48" s="32">
        <v>6.0890000000000007E-2</v>
      </c>
      <c r="F48" s="32">
        <v>5.7549999999999997E-2</v>
      </c>
      <c r="G48" s="16">
        <v>-2.0799999999999999E-2</v>
      </c>
    </row>
    <row r="49" spans="2:7" x14ac:dyDescent="0.25">
      <c r="B49" s="15">
        <v>43952</v>
      </c>
      <c r="C49" s="32">
        <v>6.0129999999999996E-2</v>
      </c>
      <c r="D49" s="32">
        <v>6.1379999999999997E-2</v>
      </c>
      <c r="E49" s="32">
        <v>6.25E-2</v>
      </c>
      <c r="F49" s="32">
        <v>5.8789999999999995E-2</v>
      </c>
      <c r="G49" s="16">
        <v>-1.5900000000000001E-2</v>
      </c>
    </row>
    <row r="50" spans="2:7" x14ac:dyDescent="0.25">
      <c r="B50" s="15">
        <v>43922</v>
      </c>
      <c r="C50" s="32">
        <v>6.1100000000000002E-2</v>
      </c>
      <c r="D50" s="32">
        <v>6.2869999999999995E-2</v>
      </c>
      <c r="E50" s="32">
        <v>6.5040000000000001E-2</v>
      </c>
      <c r="F50" s="32">
        <v>6.0149999999999995E-2</v>
      </c>
      <c r="G50" s="16">
        <v>-4.5999999999999999E-3</v>
      </c>
    </row>
    <row r="51" spans="2:7" x14ac:dyDescent="0.25">
      <c r="B51" s="15">
        <v>43891</v>
      </c>
      <c r="C51" s="32">
        <v>6.1379999999999997E-2</v>
      </c>
      <c r="D51" s="32">
        <v>6.343E-2</v>
      </c>
      <c r="E51" s="32">
        <v>6.4489999999999992E-2</v>
      </c>
      <c r="F51" s="32">
        <v>5.9950000000000003E-2</v>
      </c>
      <c r="G51" s="16">
        <v>-3.6600000000000001E-2</v>
      </c>
    </row>
    <row r="52" spans="2:7" x14ac:dyDescent="0.25">
      <c r="B52" s="15">
        <v>43862</v>
      </c>
      <c r="C52" s="32">
        <v>6.3710000000000003E-2</v>
      </c>
      <c r="D52" s="32">
        <v>6.5090000000000009E-2</v>
      </c>
      <c r="E52" s="32">
        <v>6.5199999999999994E-2</v>
      </c>
      <c r="F52" s="32">
        <v>6.3259999999999997E-2</v>
      </c>
      <c r="G52" s="16">
        <v>-3.4599999999999999E-2</v>
      </c>
    </row>
    <row r="53" spans="2:7" x14ac:dyDescent="0.25">
      <c r="B53" s="15">
        <v>43831</v>
      </c>
      <c r="C53" s="32">
        <v>6.5990000000000007E-2</v>
      </c>
      <c r="D53" s="32">
        <v>6.5479999999999997E-2</v>
      </c>
      <c r="E53" s="32">
        <v>6.6920000000000007E-2</v>
      </c>
      <c r="F53" s="32">
        <v>6.4850000000000005E-2</v>
      </c>
      <c r="G53" s="16">
        <v>6.8999999999999999E-3</v>
      </c>
    </row>
    <row r="54" spans="2:7" x14ac:dyDescent="0.25">
      <c r="B54" s="15">
        <v>43800</v>
      </c>
      <c r="C54" s="32">
        <v>6.5540000000000001E-2</v>
      </c>
      <c r="D54" s="32">
        <v>6.4630000000000007E-2</v>
      </c>
      <c r="E54" s="32">
        <v>6.837E-2</v>
      </c>
      <c r="F54" s="32">
        <v>6.448000000000001E-2</v>
      </c>
      <c r="G54" s="16">
        <v>1.46E-2</v>
      </c>
    </row>
    <row r="55" spans="2:7" x14ac:dyDescent="0.25">
      <c r="B55" s="15">
        <v>43770</v>
      </c>
      <c r="C55" s="32">
        <v>6.4600000000000005E-2</v>
      </c>
      <c r="D55" s="32">
        <v>6.4310000000000006E-2</v>
      </c>
      <c r="E55" s="32">
        <v>6.5739999999999993E-2</v>
      </c>
      <c r="F55" s="32">
        <v>6.4149999999999999E-2</v>
      </c>
      <c r="G55" s="16">
        <v>-2.75E-2</v>
      </c>
    </row>
    <row r="56" spans="2:7" x14ac:dyDescent="0.25">
      <c r="B56" s="15">
        <v>43739</v>
      </c>
      <c r="C56" s="32">
        <v>6.6430000000000003E-2</v>
      </c>
      <c r="D56" s="32">
        <v>6.6799999999999998E-2</v>
      </c>
      <c r="E56" s="32">
        <v>6.7390000000000005E-2</v>
      </c>
      <c r="F56" s="32">
        <v>6.5820000000000004E-2</v>
      </c>
      <c r="G56" s="16">
        <v>-7.7999999999999996E-3</v>
      </c>
    </row>
    <row r="57" spans="2:7" x14ac:dyDescent="0.25">
      <c r="B57" s="15">
        <v>43709</v>
      </c>
      <c r="C57" s="32">
        <v>6.695000000000001E-2</v>
      </c>
      <c r="D57" s="32">
        <v>6.4979999999999996E-2</v>
      </c>
      <c r="E57" s="32">
        <v>6.8739999999999996E-2</v>
      </c>
      <c r="F57" s="32">
        <v>6.4880000000000007E-2</v>
      </c>
      <c r="G57" s="16">
        <v>2.12E-2</v>
      </c>
    </row>
    <row r="58" spans="2:7" x14ac:dyDescent="0.25">
      <c r="B58" s="15">
        <v>43678</v>
      </c>
      <c r="C58" s="32">
        <v>6.5560000000000007E-2</v>
      </c>
      <c r="D58" s="32">
        <v>6.3939999999999997E-2</v>
      </c>
      <c r="E58" s="32">
        <v>6.6390000000000005E-2</v>
      </c>
      <c r="F58" s="32">
        <v>6.2960000000000002E-2</v>
      </c>
      <c r="G58" s="16">
        <v>2.9399999999999999E-2</v>
      </c>
    </row>
    <row r="59" spans="2:7" x14ac:dyDescent="0.25">
      <c r="B59" s="15">
        <v>43647</v>
      </c>
      <c r="C59" s="32">
        <v>6.3689999999999997E-2</v>
      </c>
      <c r="D59" s="32">
        <v>6.9059999999999996E-2</v>
      </c>
      <c r="E59" s="32">
        <v>6.93E-2</v>
      </c>
      <c r="F59" s="32">
        <v>6.2659999999999993E-2</v>
      </c>
      <c r="G59" s="16">
        <v>-7.4099999999999999E-2</v>
      </c>
    </row>
    <row r="60" spans="2:7" x14ac:dyDescent="0.25">
      <c r="B60" s="15">
        <v>43617</v>
      </c>
      <c r="C60" s="32">
        <v>6.878999999999999E-2</v>
      </c>
      <c r="D60" s="32">
        <v>6.9489999999999996E-2</v>
      </c>
      <c r="E60" s="32">
        <v>7.0970000000000005E-2</v>
      </c>
      <c r="F60" s="32">
        <v>6.7339999999999997E-2</v>
      </c>
      <c r="G60" s="16">
        <v>-2.18E-2</v>
      </c>
    </row>
    <row r="61" spans="2:7" x14ac:dyDescent="0.25">
      <c r="B61" s="15">
        <v>43586</v>
      </c>
      <c r="C61" s="32">
        <v>7.0319999999999994E-2</v>
      </c>
      <c r="D61" s="32">
        <v>7.4109999999999995E-2</v>
      </c>
      <c r="E61" s="32">
        <v>7.4260000000000007E-2</v>
      </c>
      <c r="F61" s="32">
        <v>7.0300000000000001E-2</v>
      </c>
      <c r="G61" s="16">
        <v>-5.1499999999999997E-2</v>
      </c>
    </row>
    <row r="62" spans="2:7" x14ac:dyDescent="0.25">
      <c r="B62" s="15">
        <v>43556</v>
      </c>
      <c r="C62" s="32">
        <v>7.4139999999999998E-2</v>
      </c>
      <c r="D62" s="32">
        <v>7.356E-2</v>
      </c>
      <c r="E62" s="32">
        <v>7.4969999999999995E-2</v>
      </c>
      <c r="F62" s="32">
        <v>7.2290000000000007E-2</v>
      </c>
      <c r="G62" s="16">
        <v>9.2999999999999992E-3</v>
      </c>
    </row>
    <row r="63" spans="2:7" x14ac:dyDescent="0.25">
      <c r="B63" s="15">
        <v>43525</v>
      </c>
      <c r="C63" s="32">
        <v>7.3459999999999998E-2</v>
      </c>
      <c r="D63" s="32">
        <v>7.5880000000000003E-2</v>
      </c>
      <c r="E63" s="32">
        <v>7.5899999999999995E-2</v>
      </c>
      <c r="F63" s="32">
        <v>7.3010000000000005E-2</v>
      </c>
      <c r="G63" s="16">
        <v>-3.2300000000000002E-2</v>
      </c>
    </row>
    <row r="64" spans="2:7" x14ac:dyDescent="0.25">
      <c r="B64" s="15">
        <v>43497</v>
      </c>
      <c r="C64" s="32">
        <v>7.5910000000000005E-2</v>
      </c>
      <c r="D64" s="32">
        <v>7.4700000000000003E-2</v>
      </c>
      <c r="E64" s="32">
        <v>7.6990000000000003E-2</v>
      </c>
      <c r="F64" s="32">
        <v>7.4249999999999997E-2</v>
      </c>
      <c r="G64" s="16">
        <v>1.44E-2</v>
      </c>
    </row>
    <row r="65" spans="2:7" x14ac:dyDescent="0.25">
      <c r="B65" s="15">
        <v>43466</v>
      </c>
      <c r="C65" s="32">
        <v>7.4829999999999994E-2</v>
      </c>
      <c r="D65" s="32">
        <v>7.4009999999999992E-2</v>
      </c>
      <c r="E65" s="32">
        <v>7.6499999999999999E-2</v>
      </c>
      <c r="F65" s="32">
        <v>7.3499999999999996E-2</v>
      </c>
      <c r="G65" s="16">
        <v>1.5299999999999999E-2</v>
      </c>
    </row>
    <row r="66" spans="2:7" x14ac:dyDescent="0.25">
      <c r="B66" s="15">
        <v>43435</v>
      </c>
      <c r="C66" s="32">
        <v>7.3700000000000002E-2</v>
      </c>
      <c r="D66" s="32">
        <v>7.646E-2</v>
      </c>
      <c r="E66" s="32">
        <v>7.7030000000000001E-2</v>
      </c>
      <c r="F66" s="32">
        <v>7.2179999999999994E-2</v>
      </c>
      <c r="G66" s="16">
        <v>-3.1199999999999999E-2</v>
      </c>
    </row>
    <row r="67" spans="2:7" x14ac:dyDescent="0.25">
      <c r="B67" s="15">
        <v>43405</v>
      </c>
      <c r="C67" s="32">
        <v>7.6069999999999999E-2</v>
      </c>
      <c r="D67" s="32">
        <v>7.8310000000000005E-2</v>
      </c>
      <c r="E67" s="32">
        <v>7.8399999999999997E-2</v>
      </c>
      <c r="F67" s="32">
        <v>7.5759999999999994E-2</v>
      </c>
      <c r="G67" s="16">
        <v>-3.1300000000000001E-2</v>
      </c>
    </row>
    <row r="68" spans="2:7" x14ac:dyDescent="0.25">
      <c r="B68" s="15">
        <v>43374</v>
      </c>
      <c r="C68" s="32">
        <v>7.8530000000000003E-2</v>
      </c>
      <c r="D68" s="32">
        <v>7.9229999999999995E-2</v>
      </c>
      <c r="E68" s="32">
        <v>8.2100000000000006E-2</v>
      </c>
      <c r="F68" s="32">
        <v>7.7969999999999998E-2</v>
      </c>
      <c r="G68" s="16">
        <v>-2.1299999999999999E-2</v>
      </c>
    </row>
    <row r="69" spans="2:7" x14ac:dyDescent="0.25">
      <c r="B69" s="15">
        <v>43344</v>
      </c>
      <c r="C69" s="32">
        <v>8.0239999999999992E-2</v>
      </c>
      <c r="D69" s="32">
        <v>7.9399999999999998E-2</v>
      </c>
      <c r="E69" s="32">
        <v>8.2309999999999994E-2</v>
      </c>
      <c r="F69" s="32">
        <v>7.9170000000000004E-2</v>
      </c>
      <c r="G69" s="16">
        <v>9.1999999999999998E-3</v>
      </c>
    </row>
    <row r="70" spans="2:7" x14ac:dyDescent="0.25">
      <c r="B70" s="15">
        <v>43313</v>
      </c>
      <c r="C70" s="32">
        <v>7.9509999999999997E-2</v>
      </c>
      <c r="D70" s="32">
        <v>7.7670000000000003E-2</v>
      </c>
      <c r="E70" s="32">
        <v>7.9579999999999998E-2</v>
      </c>
      <c r="F70" s="32">
        <v>7.6810000000000003E-2</v>
      </c>
      <c r="G70" s="16">
        <v>2.3E-2</v>
      </c>
    </row>
    <row r="71" spans="2:7" x14ac:dyDescent="0.25">
      <c r="B71" s="15">
        <v>43282</v>
      </c>
      <c r="C71" s="32">
        <v>7.7719999999999997E-2</v>
      </c>
      <c r="D71" s="32">
        <v>7.8890000000000002E-2</v>
      </c>
      <c r="E71" s="32">
        <v>7.9170000000000004E-2</v>
      </c>
      <c r="F71" s="32">
        <v>7.7229999999999993E-2</v>
      </c>
      <c r="G71" s="16">
        <v>-1.66E-2</v>
      </c>
    </row>
    <row r="72" spans="2:7" x14ac:dyDescent="0.25">
      <c r="B72" s="15">
        <v>43252</v>
      </c>
      <c r="C72" s="32">
        <v>7.9029999999999989E-2</v>
      </c>
      <c r="D72" s="32">
        <v>7.8600000000000003E-2</v>
      </c>
      <c r="E72" s="32">
        <v>0.08</v>
      </c>
      <c r="F72" s="32">
        <v>7.7689999999999995E-2</v>
      </c>
      <c r="G72" s="16">
        <v>9.7999999999999997E-3</v>
      </c>
    </row>
    <row r="73" spans="2:7" x14ac:dyDescent="0.25">
      <c r="B73" s="15">
        <v>43221</v>
      </c>
      <c r="C73" s="32">
        <v>7.8259999999999996E-2</v>
      </c>
      <c r="D73" s="32">
        <v>7.7310000000000004E-2</v>
      </c>
      <c r="E73" s="32">
        <v>7.9450000000000007E-2</v>
      </c>
      <c r="F73" s="32">
        <v>7.553E-2</v>
      </c>
      <c r="G73" s="16">
        <v>7.6E-3</v>
      </c>
    </row>
    <row r="74" spans="2:7" x14ac:dyDescent="0.25">
      <c r="B74" s="15">
        <v>43191</v>
      </c>
      <c r="C74" s="32">
        <v>7.7670000000000003E-2</v>
      </c>
      <c r="D74" s="32">
        <v>7.3330000000000006E-2</v>
      </c>
      <c r="E74" s="32">
        <v>7.7969999999999998E-2</v>
      </c>
      <c r="F74" s="32">
        <v>7.1230000000000002E-2</v>
      </c>
      <c r="G74" s="16">
        <v>4.99E-2</v>
      </c>
    </row>
    <row r="75" spans="2:7" x14ac:dyDescent="0.25">
      <c r="B75" s="15">
        <v>43160</v>
      </c>
      <c r="C75" s="32">
        <v>7.397999999999999E-2</v>
      </c>
      <c r="D75" s="32">
        <v>7.7259999999999995E-2</v>
      </c>
      <c r="E75" s="32">
        <v>7.8E-2</v>
      </c>
      <c r="F75" s="32">
        <v>7.2859999999999994E-2</v>
      </c>
      <c r="G75" s="16">
        <v>-4.2500000000000003E-2</v>
      </c>
    </row>
    <row r="76" spans="2:7" x14ac:dyDescent="0.25">
      <c r="B76" s="15">
        <v>43132</v>
      </c>
      <c r="C76" s="32">
        <v>7.7259999999999995E-2</v>
      </c>
      <c r="D76" s="32">
        <v>7.4459999999999998E-2</v>
      </c>
      <c r="E76" s="32">
        <v>7.8159999999999993E-2</v>
      </c>
      <c r="F76" s="32">
        <v>7.399E-2</v>
      </c>
      <c r="G76" s="16">
        <v>3.9800000000000002E-2</v>
      </c>
    </row>
    <row r="77" spans="2:7" x14ac:dyDescent="0.25">
      <c r="B77" s="15">
        <v>43101</v>
      </c>
      <c r="C77" s="32">
        <v>7.4299999999999991E-2</v>
      </c>
      <c r="D77" s="32">
        <v>7.349E-2</v>
      </c>
      <c r="E77" s="32">
        <v>7.5869999999999993E-2</v>
      </c>
      <c r="F77" s="32">
        <v>7.2430000000000008E-2</v>
      </c>
      <c r="G77" s="16">
        <v>1.4200000000000001E-2</v>
      </c>
    </row>
    <row r="78" spans="2:7" x14ac:dyDescent="0.25">
      <c r="B78" s="15">
        <v>43070</v>
      </c>
      <c r="C78" s="32">
        <v>7.3259999999999992E-2</v>
      </c>
      <c r="D78" s="32">
        <v>7.0879999999999999E-2</v>
      </c>
      <c r="E78" s="32">
        <v>7.4099999999999999E-2</v>
      </c>
      <c r="F78" s="32">
        <v>7.0120000000000002E-2</v>
      </c>
      <c r="G78" s="16">
        <v>3.7999999999999999E-2</v>
      </c>
    </row>
    <row r="79" spans="2:7" x14ac:dyDescent="0.25">
      <c r="B79" s="15">
        <v>43040</v>
      </c>
      <c r="C79" s="32">
        <v>7.0580000000000004E-2</v>
      </c>
      <c r="D79" s="32">
        <v>6.878999999999999E-2</v>
      </c>
      <c r="E79" s="32">
        <v>7.084E-2</v>
      </c>
      <c r="F79" s="32">
        <v>6.8470000000000003E-2</v>
      </c>
      <c r="G79" s="16">
        <v>2.86E-2</v>
      </c>
    </row>
    <row r="80" spans="2:7" x14ac:dyDescent="0.25">
      <c r="B80" s="15">
        <v>43009</v>
      </c>
      <c r="C80" s="32">
        <v>6.862E-2</v>
      </c>
      <c r="D80" s="32">
        <v>6.6740000000000008E-2</v>
      </c>
      <c r="E80" s="32">
        <v>6.898E-2</v>
      </c>
      <c r="F80" s="32">
        <v>6.6250000000000003E-2</v>
      </c>
      <c r="G80" s="16">
        <v>2.9899999999999999E-2</v>
      </c>
    </row>
    <row r="81" spans="2:7" x14ac:dyDescent="0.25">
      <c r="B81" s="15">
        <v>42979</v>
      </c>
      <c r="C81" s="32">
        <v>6.6630000000000009E-2</v>
      </c>
      <c r="D81" s="32">
        <v>6.4920000000000005E-2</v>
      </c>
      <c r="E81" s="32">
        <v>6.7099999999999993E-2</v>
      </c>
      <c r="F81" s="32">
        <v>6.4770000000000008E-2</v>
      </c>
      <c r="G81" s="16">
        <v>2.1100000000000001E-2</v>
      </c>
    </row>
    <row r="82" spans="2:7" x14ac:dyDescent="0.25">
      <c r="B82" s="15">
        <v>42948</v>
      </c>
      <c r="C82" s="32">
        <v>6.5250000000000002E-2</v>
      </c>
      <c r="D82" s="32">
        <v>6.4659999999999995E-2</v>
      </c>
      <c r="E82" s="32">
        <v>6.5759999999999999E-2</v>
      </c>
      <c r="F82" s="32">
        <v>6.4189999999999997E-2</v>
      </c>
      <c r="G82" s="16">
        <v>9.2999999999999992E-3</v>
      </c>
    </row>
    <row r="83" spans="2:7" x14ac:dyDescent="0.25">
      <c r="B83" s="15">
        <v>42917</v>
      </c>
      <c r="C83" s="32">
        <v>6.4649999999999999E-2</v>
      </c>
      <c r="D83" s="32">
        <v>6.6100000000000006E-2</v>
      </c>
      <c r="E83" s="32">
        <v>6.6180000000000003E-2</v>
      </c>
      <c r="F83" s="32">
        <v>6.404E-2</v>
      </c>
      <c r="G83" s="16">
        <v>-7.1000000000000004E-3</v>
      </c>
    </row>
    <row r="84" spans="2:7" x14ac:dyDescent="0.25">
      <c r="B84" s="15">
        <v>42887</v>
      </c>
      <c r="C84" s="32">
        <v>6.5110000000000001E-2</v>
      </c>
      <c r="D84" s="32">
        <v>6.6489999999999994E-2</v>
      </c>
      <c r="E84" s="32">
        <v>6.6720000000000002E-2</v>
      </c>
      <c r="F84" s="32">
        <v>6.4189999999999997E-2</v>
      </c>
      <c r="G84" s="16">
        <v>-2.2499999999999999E-2</v>
      </c>
    </row>
    <row r="85" spans="2:7" x14ac:dyDescent="0.25">
      <c r="B85" s="15">
        <v>42856</v>
      </c>
      <c r="C85" s="32">
        <v>6.6610000000000003E-2</v>
      </c>
      <c r="D85" s="32">
        <v>6.9680000000000006E-2</v>
      </c>
      <c r="E85" s="32">
        <v>6.9940000000000002E-2</v>
      </c>
      <c r="F85" s="32">
        <v>6.6529999999999992E-2</v>
      </c>
      <c r="G85" s="16">
        <v>-4.3099999999999999E-2</v>
      </c>
    </row>
    <row r="86" spans="2:7" x14ac:dyDescent="0.25">
      <c r="B86" s="15">
        <v>42826</v>
      </c>
      <c r="C86" s="32">
        <v>6.9610000000000005E-2</v>
      </c>
      <c r="D86" s="32">
        <v>6.658E-2</v>
      </c>
      <c r="E86" s="32">
        <v>6.9830000000000003E-2</v>
      </c>
      <c r="F86" s="32">
        <v>6.5540000000000001E-2</v>
      </c>
      <c r="G86" s="16">
        <v>4.5499999999999999E-2</v>
      </c>
    </row>
    <row r="87" spans="2:7" x14ac:dyDescent="0.25">
      <c r="B87" s="15">
        <v>42795</v>
      </c>
      <c r="C87" s="32">
        <v>6.658E-2</v>
      </c>
      <c r="D87" s="32">
        <v>6.898E-2</v>
      </c>
      <c r="E87" s="32">
        <v>6.9320000000000007E-2</v>
      </c>
      <c r="F87" s="32">
        <v>6.6650000000000001E-2</v>
      </c>
      <c r="G87" s="16">
        <v>-3.09E-2</v>
      </c>
    </row>
    <row r="88" spans="2:7" x14ac:dyDescent="0.25">
      <c r="B88" s="15">
        <v>42767</v>
      </c>
      <c r="C88" s="32">
        <v>6.8699999999999997E-2</v>
      </c>
      <c r="D88" s="32">
        <v>6.402999999999999E-2</v>
      </c>
      <c r="E88" s="32">
        <v>6.9530000000000008E-2</v>
      </c>
      <c r="F88" s="32">
        <v>6.3759999999999997E-2</v>
      </c>
      <c r="G88" s="16">
        <v>7.2300000000000003E-2</v>
      </c>
    </row>
    <row r="89" spans="2:7" x14ac:dyDescent="0.25">
      <c r="B89" s="15">
        <v>42736</v>
      </c>
      <c r="C89" s="32">
        <v>6.4070000000000002E-2</v>
      </c>
      <c r="D89" s="32">
        <v>6.4829999999999999E-2</v>
      </c>
      <c r="E89" s="32">
        <v>6.4939999999999998E-2</v>
      </c>
      <c r="F89" s="32">
        <v>6.2939999999999996E-2</v>
      </c>
      <c r="G89" s="16">
        <v>-1.61E-2</v>
      </c>
    </row>
    <row r="90" spans="2:7" x14ac:dyDescent="0.25">
      <c r="B90" s="15">
        <v>42705</v>
      </c>
      <c r="C90" s="32">
        <v>6.5119999999999997E-2</v>
      </c>
      <c r="D90" s="32">
        <v>6.2570000000000001E-2</v>
      </c>
      <c r="E90" s="32">
        <v>6.6199999999999995E-2</v>
      </c>
      <c r="F90" s="32">
        <v>6.1689999999999995E-2</v>
      </c>
      <c r="G90" s="16">
        <v>4.3099999999999999E-2</v>
      </c>
    </row>
    <row r="91" spans="2:7" x14ac:dyDescent="0.25">
      <c r="B91" s="15">
        <v>42675</v>
      </c>
      <c r="C91" s="32">
        <v>6.2430000000000006E-2</v>
      </c>
      <c r="D91" s="32">
        <v>6.8729999999999999E-2</v>
      </c>
      <c r="E91" s="32">
        <v>6.9290000000000004E-2</v>
      </c>
      <c r="F91" s="32">
        <v>6.1130000000000004E-2</v>
      </c>
      <c r="G91" s="16">
        <v>-9.3200000000000005E-2</v>
      </c>
    </row>
    <row r="92" spans="2:7" x14ac:dyDescent="0.25">
      <c r="B92" s="15">
        <v>42644</v>
      </c>
      <c r="C92" s="32">
        <v>6.8849999999999995E-2</v>
      </c>
      <c r="D92" s="32">
        <v>6.9560000000000011E-2</v>
      </c>
      <c r="E92" s="32">
        <v>6.9560000000000011E-2</v>
      </c>
      <c r="F92" s="32">
        <v>6.7830000000000001E-2</v>
      </c>
      <c r="G92" s="16">
        <v>-1.0500000000000001E-2</v>
      </c>
    </row>
    <row r="93" spans="2:7" x14ac:dyDescent="0.25">
      <c r="B93" s="15">
        <v>42614</v>
      </c>
      <c r="C93" s="32">
        <v>6.9580000000000003E-2</v>
      </c>
      <c r="D93" s="32">
        <v>7.1040000000000006E-2</v>
      </c>
      <c r="E93" s="32">
        <v>7.1260000000000004E-2</v>
      </c>
      <c r="F93" s="32">
        <v>6.9099999999999995E-2</v>
      </c>
      <c r="G93" s="16">
        <v>-2.1399999999999999E-2</v>
      </c>
    </row>
    <row r="94" spans="2:7" x14ac:dyDescent="0.25">
      <c r="B94" s="15">
        <v>42583</v>
      </c>
      <c r="C94" s="32">
        <v>7.1099999999999997E-2</v>
      </c>
      <c r="D94" s="32">
        <v>7.1379999999999999E-2</v>
      </c>
      <c r="E94" s="32">
        <v>7.2249999999999995E-2</v>
      </c>
      <c r="F94" s="32">
        <v>7.0739999999999997E-2</v>
      </c>
      <c r="G94" s="16">
        <v>-7.4000000000000003E-3</v>
      </c>
    </row>
    <row r="95" spans="2:7" x14ac:dyDescent="0.25">
      <c r="B95" s="15">
        <v>42552</v>
      </c>
      <c r="C95" s="32">
        <v>7.1629999999999999E-2</v>
      </c>
      <c r="D95" s="32">
        <v>7.4410000000000004E-2</v>
      </c>
      <c r="E95" s="32">
        <v>7.4410000000000004E-2</v>
      </c>
      <c r="F95" s="32">
        <v>7.1609999999999993E-2</v>
      </c>
      <c r="G95" s="16">
        <v>-3.8300000000000001E-2</v>
      </c>
    </row>
    <row r="96" spans="2:7" x14ac:dyDescent="0.25">
      <c r="B96" s="15">
        <v>42522</v>
      </c>
      <c r="C96" s="32">
        <v>7.4480000000000005E-2</v>
      </c>
      <c r="D96" s="32">
        <v>7.4730000000000005E-2</v>
      </c>
      <c r="E96" s="32">
        <v>7.5459999999999999E-2</v>
      </c>
      <c r="F96" s="32">
        <v>7.4209999999999998E-2</v>
      </c>
      <c r="G96" s="16">
        <v>-3.0999999999999999E-3</v>
      </c>
    </row>
    <row r="97" spans="2:7" x14ac:dyDescent="0.25">
      <c r="B97" s="15">
        <v>42491</v>
      </c>
      <c r="C97" s="32">
        <v>7.4709999999999999E-2</v>
      </c>
      <c r="D97" s="32">
        <v>7.4389999999999998E-2</v>
      </c>
      <c r="E97" s="32">
        <v>7.4990000000000001E-2</v>
      </c>
      <c r="F97" s="32">
        <v>7.4189999999999992E-2</v>
      </c>
      <c r="G97" s="16">
        <v>4.7999999999999996E-3</v>
      </c>
    </row>
    <row r="98" spans="2:7" x14ac:dyDescent="0.25">
      <c r="B98" s="15">
        <v>42461</v>
      </c>
      <c r="C98" s="32">
        <v>7.4349999999999999E-2</v>
      </c>
      <c r="D98" s="32">
        <v>7.4509999999999993E-2</v>
      </c>
      <c r="E98" s="32">
        <v>7.4959999999999999E-2</v>
      </c>
      <c r="F98" s="32">
        <v>7.3529999999999998E-2</v>
      </c>
      <c r="G98" s="16">
        <v>-3.2000000000000002E-3</v>
      </c>
    </row>
    <row r="99" spans="2:7" x14ac:dyDescent="0.25">
      <c r="B99" s="15">
        <v>42430</v>
      </c>
      <c r="C99" s="32">
        <v>7.458999999999999E-2</v>
      </c>
      <c r="D99" s="32">
        <v>7.6299999999999993E-2</v>
      </c>
      <c r="E99" s="32">
        <v>7.6719999999999997E-2</v>
      </c>
      <c r="F99" s="32">
        <v>7.4529999999999999E-2</v>
      </c>
      <c r="G99" s="16">
        <v>-2.1499999999999998E-2</v>
      </c>
    </row>
    <row r="100" spans="2:7" x14ac:dyDescent="0.25">
      <c r="B100" s="15">
        <v>42401</v>
      </c>
      <c r="C100" s="32">
        <v>7.6230000000000006E-2</v>
      </c>
      <c r="D100" s="32">
        <v>7.7929999999999999E-2</v>
      </c>
      <c r="E100" s="32">
        <v>7.8789999999999999E-2</v>
      </c>
      <c r="F100" s="32">
        <v>7.6170000000000002E-2</v>
      </c>
      <c r="G100" s="16">
        <v>-2.01E-2</v>
      </c>
    </row>
    <row r="101" spans="2:7" x14ac:dyDescent="0.25">
      <c r="B101" s="15">
        <v>42370</v>
      </c>
      <c r="C101" s="32">
        <v>7.7789999999999998E-2</v>
      </c>
      <c r="D101" s="32">
        <v>7.7539999999999998E-2</v>
      </c>
      <c r="E101" s="32">
        <v>7.8320000000000001E-2</v>
      </c>
      <c r="F101" s="32">
        <v>7.707E-2</v>
      </c>
      <c r="G101" s="16">
        <v>2.7000000000000001E-3</v>
      </c>
    </row>
    <row r="102" spans="2:7" x14ac:dyDescent="0.25">
      <c r="B102" s="15">
        <v>42339</v>
      </c>
      <c r="C102" s="32">
        <v>7.7579999999999996E-2</v>
      </c>
      <c r="D102" s="32">
        <v>7.7850000000000003E-2</v>
      </c>
      <c r="E102" s="32">
        <v>7.8179999999999999E-2</v>
      </c>
      <c r="F102" s="32">
        <v>7.6859999999999998E-2</v>
      </c>
      <c r="G102" s="16">
        <v>-3.5999999999999999E-3</v>
      </c>
    </row>
    <row r="103" spans="2:7" x14ac:dyDescent="0.25">
      <c r="B103" s="15">
        <v>42309</v>
      </c>
      <c r="C103" s="32">
        <v>7.7859999999999999E-2</v>
      </c>
      <c r="D103" s="32">
        <v>7.6399999999999996E-2</v>
      </c>
      <c r="E103" s="32">
        <v>7.7880000000000005E-2</v>
      </c>
      <c r="F103" s="32">
        <v>7.6100000000000001E-2</v>
      </c>
      <c r="G103" s="16">
        <v>1.9099999999999999E-2</v>
      </c>
    </row>
    <row r="104" spans="2:7" x14ac:dyDescent="0.25">
      <c r="B104" s="15">
        <v>42278</v>
      </c>
      <c r="C104" s="32">
        <v>7.6399999999999996E-2</v>
      </c>
      <c r="D104" s="32">
        <v>7.5270000000000004E-2</v>
      </c>
      <c r="E104" s="32">
        <v>7.6479999999999992E-2</v>
      </c>
      <c r="F104" s="32">
        <v>7.4959999999999999E-2</v>
      </c>
      <c r="G104" s="16">
        <v>1.34E-2</v>
      </c>
    </row>
    <row r="105" spans="2:7" x14ac:dyDescent="0.25">
      <c r="B105" s="15">
        <v>42248</v>
      </c>
      <c r="C105" s="32">
        <v>7.5389999999999999E-2</v>
      </c>
      <c r="D105" s="32">
        <v>7.7929999999999999E-2</v>
      </c>
      <c r="E105" s="32">
        <v>7.8030000000000002E-2</v>
      </c>
      <c r="F105" s="32">
        <v>7.5270000000000004E-2</v>
      </c>
      <c r="G105" s="16">
        <v>-3.15E-2</v>
      </c>
    </row>
    <row r="106" spans="2:7" x14ac:dyDescent="0.25">
      <c r="B106" s="15">
        <v>42217</v>
      </c>
      <c r="C106" s="32">
        <v>7.7839999999999993E-2</v>
      </c>
      <c r="D106" s="32">
        <v>7.7880000000000005E-2</v>
      </c>
      <c r="E106" s="32">
        <v>7.911E-2</v>
      </c>
      <c r="F106" s="32">
        <v>7.7119999999999994E-2</v>
      </c>
      <c r="G106" s="16">
        <v>-2.8E-3</v>
      </c>
    </row>
    <row r="107" spans="2:7" x14ac:dyDescent="0.25">
      <c r="B107" s="15">
        <v>42186</v>
      </c>
      <c r="C107" s="32">
        <v>7.8060000000000004E-2</v>
      </c>
      <c r="D107" s="32">
        <v>7.8649999999999998E-2</v>
      </c>
      <c r="E107" s="32">
        <v>7.9089999999999994E-2</v>
      </c>
      <c r="F107" s="32">
        <v>7.7249999999999999E-2</v>
      </c>
      <c r="G107" s="16">
        <v>-7.0000000000000001E-3</v>
      </c>
    </row>
    <row r="108" spans="2:7" x14ac:dyDescent="0.25">
      <c r="B108" s="15">
        <v>42156</v>
      </c>
      <c r="C108" s="32">
        <v>7.8609999999999999E-2</v>
      </c>
      <c r="D108" s="32">
        <v>7.8149999999999997E-2</v>
      </c>
      <c r="E108" s="32">
        <v>8.0169999999999991E-2</v>
      </c>
      <c r="F108" s="32">
        <v>7.689E-2</v>
      </c>
      <c r="G108" s="16">
        <v>5.8999999999999999E-3</v>
      </c>
    </row>
    <row r="109" spans="2:7" x14ac:dyDescent="0.25">
      <c r="B109" s="15">
        <v>42125</v>
      </c>
      <c r="C109" s="32">
        <v>7.8149999999999997E-2</v>
      </c>
      <c r="D109" s="32">
        <v>7.8750000000000001E-2</v>
      </c>
      <c r="E109" s="32">
        <v>8.0070000000000002E-2</v>
      </c>
      <c r="F109" s="32">
        <v>7.8090000000000007E-2</v>
      </c>
      <c r="G109" s="16">
        <v>-5.7000000000000002E-3</v>
      </c>
    </row>
    <row r="110" spans="2:7" x14ac:dyDescent="0.25">
      <c r="B110" s="15">
        <v>42095</v>
      </c>
      <c r="C110" s="32">
        <v>7.8600000000000003E-2</v>
      </c>
      <c r="D110" s="32">
        <v>7.7220000000000011E-2</v>
      </c>
      <c r="E110" s="32">
        <v>7.8730000000000008E-2</v>
      </c>
      <c r="F110" s="32">
        <v>7.7109999999999998E-2</v>
      </c>
      <c r="G110" s="16">
        <v>1.5800000000000002E-2</v>
      </c>
    </row>
    <row r="111" spans="2:7" x14ac:dyDescent="0.25">
      <c r="B111" s="15">
        <v>42064</v>
      </c>
      <c r="C111" s="32">
        <v>7.7380000000000004E-2</v>
      </c>
      <c r="D111" s="32">
        <v>7.7380000000000004E-2</v>
      </c>
      <c r="E111" s="32">
        <v>7.8109999999999999E-2</v>
      </c>
      <c r="F111" s="32">
        <v>7.6479999999999992E-2</v>
      </c>
      <c r="G111" s="16">
        <v>1.8E-3</v>
      </c>
    </row>
    <row r="112" spans="2:7" x14ac:dyDescent="0.25">
      <c r="B112" s="15">
        <v>42036</v>
      </c>
      <c r="C112" s="32">
        <v>7.7240000000000003E-2</v>
      </c>
      <c r="D112" s="32">
        <v>7.6999999999999999E-2</v>
      </c>
      <c r="E112" s="32">
        <v>7.7519999999999992E-2</v>
      </c>
      <c r="F112" s="32">
        <v>7.6399999999999996E-2</v>
      </c>
      <c r="G112" s="16">
        <v>4.3E-3</v>
      </c>
    </row>
    <row r="113" spans="2:7" x14ac:dyDescent="0.25">
      <c r="B113" s="15">
        <v>42005</v>
      </c>
      <c r="C113" s="32">
        <v>7.6909999999999992E-2</v>
      </c>
      <c r="D113" s="32">
        <v>7.8520000000000006E-2</v>
      </c>
      <c r="E113" s="32">
        <v>7.918E-2</v>
      </c>
      <c r="F113" s="32">
        <v>7.6719999999999997E-2</v>
      </c>
      <c r="G113" s="16">
        <v>-2.0899999999999998E-2</v>
      </c>
    </row>
    <row r="114" spans="2:7" x14ac:dyDescent="0.25">
      <c r="B114" s="15">
        <v>41974</v>
      </c>
      <c r="C114" s="32">
        <v>7.8550000000000009E-2</v>
      </c>
      <c r="D114" s="32">
        <v>8.0579999999999999E-2</v>
      </c>
      <c r="E114" s="32">
        <v>8.1099999999999992E-2</v>
      </c>
      <c r="F114" s="32">
        <v>7.7800000000000008E-2</v>
      </c>
      <c r="G114" s="16">
        <v>-2.87E-2</v>
      </c>
    </row>
    <row r="115" spans="2:7" x14ac:dyDescent="0.25">
      <c r="B115" s="15">
        <v>41944</v>
      </c>
      <c r="C115" s="32">
        <v>8.0869999999999997E-2</v>
      </c>
      <c r="D115" s="32">
        <v>8.2619999999999999E-2</v>
      </c>
      <c r="E115" s="32">
        <v>8.2659999999999997E-2</v>
      </c>
      <c r="F115" s="32">
        <v>8.0589999999999995E-2</v>
      </c>
      <c r="G115" s="16">
        <v>-2.3099999999999999E-2</v>
      </c>
    </row>
    <row r="116" spans="2:7" x14ac:dyDescent="0.25">
      <c r="B116" s="15">
        <v>41913</v>
      </c>
      <c r="C116" s="32">
        <v>8.2780000000000006E-2</v>
      </c>
      <c r="D116" s="32">
        <v>8.5109999999999991E-2</v>
      </c>
      <c r="E116" s="32">
        <v>8.5109999999999991E-2</v>
      </c>
      <c r="F116" s="32">
        <v>8.2550000000000012E-2</v>
      </c>
      <c r="G116" s="16">
        <v>-2.7400000000000001E-2</v>
      </c>
    </row>
    <row r="117" spans="2:7" x14ac:dyDescent="0.25">
      <c r="B117" s="15">
        <v>41883</v>
      </c>
      <c r="C117" s="32">
        <v>8.5109999999999991E-2</v>
      </c>
      <c r="D117" s="32">
        <v>8.5630000000000012E-2</v>
      </c>
      <c r="E117" s="32">
        <v>8.5630000000000012E-2</v>
      </c>
      <c r="F117" s="32">
        <v>8.4229999999999999E-2</v>
      </c>
      <c r="G117" s="16">
        <v>-5.5999999999999999E-3</v>
      </c>
    </row>
    <row r="118" spans="2:7" x14ac:dyDescent="0.25">
      <c r="B118" s="15">
        <v>41852</v>
      </c>
      <c r="C118" s="32">
        <v>8.5589999999999999E-2</v>
      </c>
      <c r="D118" s="32">
        <v>8.7469999999999992E-2</v>
      </c>
      <c r="E118" s="32">
        <v>8.8900000000000007E-2</v>
      </c>
      <c r="F118" s="32">
        <v>8.478999999999999E-2</v>
      </c>
      <c r="G118" s="16">
        <v>-1.8200000000000001E-2</v>
      </c>
    </row>
    <row r="119" spans="2:7" x14ac:dyDescent="0.25">
      <c r="B119" s="15">
        <v>41821</v>
      </c>
      <c r="C119" s="32">
        <v>8.7179999999999994E-2</v>
      </c>
      <c r="D119" s="32">
        <v>8.7390000000000009E-2</v>
      </c>
      <c r="E119" s="32">
        <v>8.8399999999999992E-2</v>
      </c>
      <c r="F119" s="32">
        <v>8.634E-2</v>
      </c>
      <c r="G119" s="16">
        <v>-3.0000000000000001E-3</v>
      </c>
    </row>
    <row r="120" spans="2:7" x14ac:dyDescent="0.25">
      <c r="B120" s="15">
        <v>41791</v>
      </c>
      <c r="C120" s="32">
        <v>8.7440000000000004E-2</v>
      </c>
      <c r="D120" s="32">
        <v>8.6519999999999986E-2</v>
      </c>
      <c r="E120" s="32">
        <v>8.7849999999999998E-2</v>
      </c>
      <c r="F120" s="32">
        <v>8.4970000000000004E-2</v>
      </c>
      <c r="G120" s="16">
        <v>1.15E-2</v>
      </c>
    </row>
    <row r="121" spans="2:7" x14ac:dyDescent="0.25">
      <c r="B121" s="15">
        <v>41760</v>
      </c>
      <c r="C121" s="32">
        <v>8.6449999999999999E-2</v>
      </c>
      <c r="D121" s="32">
        <v>8.8160000000000002E-2</v>
      </c>
      <c r="E121" s="32">
        <v>8.8749999999999996E-2</v>
      </c>
      <c r="F121" s="32">
        <v>8.5999999999999993E-2</v>
      </c>
      <c r="G121" s="16">
        <v>-2.07E-2</v>
      </c>
    </row>
    <row r="122" spans="2:7" x14ac:dyDescent="0.25">
      <c r="B122" s="15">
        <v>41730</v>
      </c>
      <c r="C122" s="32">
        <v>8.8279999999999997E-2</v>
      </c>
      <c r="D122" s="32">
        <v>8.863E-2</v>
      </c>
      <c r="E122" s="32">
        <v>9.1289999999999996E-2</v>
      </c>
      <c r="F122" s="32">
        <v>8.8109999999999994E-2</v>
      </c>
      <c r="G122" s="16">
        <v>2.7000000000000001E-3</v>
      </c>
    </row>
    <row r="123" spans="2:7" x14ac:dyDescent="0.25">
      <c r="B123" s="15">
        <v>41699</v>
      </c>
      <c r="C123" s="32">
        <v>8.8040000000000007E-2</v>
      </c>
      <c r="D123" s="32">
        <v>8.8650000000000007E-2</v>
      </c>
      <c r="E123" s="32">
        <v>8.925000000000001E-2</v>
      </c>
      <c r="F123" s="32">
        <v>8.695E-2</v>
      </c>
      <c r="G123" s="16">
        <v>-6.4999999999999997E-3</v>
      </c>
    </row>
    <row r="124" spans="2:7" x14ac:dyDescent="0.25">
      <c r="B124" s="15">
        <v>41671</v>
      </c>
      <c r="C124" s="32">
        <v>8.8620000000000004E-2</v>
      </c>
      <c r="D124" s="32">
        <v>8.7739999999999985E-2</v>
      </c>
      <c r="E124" s="32">
        <v>8.9429999999999996E-2</v>
      </c>
      <c r="F124" s="32">
        <v>8.659E-2</v>
      </c>
      <c r="G124" s="16">
        <v>1.0500000000000001E-2</v>
      </c>
    </row>
    <row r="125" spans="2:7" x14ac:dyDescent="0.25">
      <c r="B125" s="15">
        <v>41640</v>
      </c>
      <c r="C125" s="32">
        <v>8.77E-2</v>
      </c>
      <c r="D125" s="32">
        <v>8.8279999999999997E-2</v>
      </c>
      <c r="E125" s="32">
        <v>8.8779999999999998E-2</v>
      </c>
      <c r="F125" s="32">
        <v>8.4930000000000005E-2</v>
      </c>
      <c r="G125" s="16">
        <v>-5.7000000000000002E-3</v>
      </c>
    </row>
    <row r="126" spans="2:7" x14ac:dyDescent="0.25">
      <c r="B126" s="15">
        <v>41609</v>
      </c>
      <c r="C126" s="32">
        <v>8.8200000000000001E-2</v>
      </c>
      <c r="D126" s="32">
        <v>9.0579999999999994E-2</v>
      </c>
      <c r="E126" s="32">
        <v>9.1899999999999996E-2</v>
      </c>
      <c r="F126" s="32">
        <v>8.7430000000000008E-2</v>
      </c>
      <c r="G126" s="16">
        <v>-2.4799999999999999E-2</v>
      </c>
    </row>
    <row r="127" spans="2:7" x14ac:dyDescent="0.25">
      <c r="B127" s="15">
        <v>41579</v>
      </c>
      <c r="C127" s="32">
        <v>9.0440000000000006E-2</v>
      </c>
      <c r="D127" s="32">
        <v>8.657999999999999E-2</v>
      </c>
      <c r="E127" s="32">
        <v>9.1440000000000007E-2</v>
      </c>
      <c r="F127" s="32">
        <v>8.6379999999999998E-2</v>
      </c>
      <c r="G127" s="16">
        <v>4.8599999999999997E-2</v>
      </c>
    </row>
    <row r="128" spans="2:7" x14ac:dyDescent="0.25">
      <c r="B128" s="15">
        <v>41548</v>
      </c>
      <c r="C128" s="32">
        <v>8.6249999999999993E-2</v>
      </c>
      <c r="D128" s="32">
        <v>8.7129999999999985E-2</v>
      </c>
      <c r="E128" s="32">
        <v>8.7430000000000008E-2</v>
      </c>
      <c r="F128" s="32">
        <v>8.3960000000000007E-2</v>
      </c>
      <c r="G128" s="16">
        <v>-1.61E-2</v>
      </c>
    </row>
    <row r="129" spans="2:7" x14ac:dyDescent="0.25">
      <c r="B129" s="15">
        <v>41518</v>
      </c>
      <c r="C129" s="32">
        <v>8.7660000000000002E-2</v>
      </c>
      <c r="D129" s="32">
        <v>8.5879999999999998E-2</v>
      </c>
      <c r="E129" s="32">
        <v>8.9009999999999992E-2</v>
      </c>
      <c r="F129" s="32">
        <v>8.1630000000000008E-2</v>
      </c>
      <c r="G129" s="16">
        <v>1.9800000000000002E-2</v>
      </c>
    </row>
    <row r="130" spans="2:7" x14ac:dyDescent="0.25">
      <c r="B130" s="15">
        <v>41487</v>
      </c>
      <c r="C130" s="32">
        <v>8.5959999999999995E-2</v>
      </c>
      <c r="D130" s="32">
        <v>8.1720000000000001E-2</v>
      </c>
      <c r="E130" s="32">
        <v>9.4839999999999994E-2</v>
      </c>
      <c r="F130" s="32">
        <v>8.0380000000000007E-2</v>
      </c>
      <c r="G130" s="16">
        <v>5.1900000000000002E-2</v>
      </c>
    </row>
    <row r="131" spans="2:7" x14ac:dyDescent="0.25">
      <c r="B131" s="15">
        <v>41456</v>
      </c>
      <c r="C131" s="32">
        <v>8.1720000000000001E-2</v>
      </c>
      <c r="D131" s="32">
        <v>7.4630000000000002E-2</v>
      </c>
      <c r="E131" s="32">
        <v>8.4809999999999997E-2</v>
      </c>
      <c r="F131" s="32">
        <v>7.4090000000000003E-2</v>
      </c>
      <c r="G131" s="16">
        <v>9.8500000000000004E-2</v>
      </c>
    </row>
    <row r="132" spans="2:7" x14ac:dyDescent="0.25">
      <c r="B132" s="15">
        <v>41426</v>
      </c>
      <c r="C132" s="32">
        <v>7.4389999999999998E-2</v>
      </c>
      <c r="D132" s="32">
        <v>7.424E-2</v>
      </c>
      <c r="E132" s="32">
        <v>7.5920000000000001E-2</v>
      </c>
      <c r="F132" s="32">
        <v>7.1919999999999998E-2</v>
      </c>
      <c r="G132" s="16">
        <v>-5.0000000000000001E-4</v>
      </c>
    </row>
    <row r="133" spans="2:7" x14ac:dyDescent="0.25">
      <c r="B133" s="15">
        <v>41395</v>
      </c>
      <c r="C133" s="32">
        <v>7.4429999999999996E-2</v>
      </c>
      <c r="D133" s="32">
        <v>7.7130000000000004E-2</v>
      </c>
      <c r="E133" s="32">
        <v>7.8009999999999996E-2</v>
      </c>
      <c r="F133" s="32">
        <v>7.3150000000000007E-2</v>
      </c>
      <c r="G133" s="16">
        <v>-3.73E-2</v>
      </c>
    </row>
    <row r="134" spans="2:7" x14ac:dyDescent="0.25">
      <c r="B134" s="15">
        <v>41365</v>
      </c>
      <c r="C134" s="32">
        <v>7.7310000000000004E-2</v>
      </c>
      <c r="D134" s="32">
        <v>7.9600000000000004E-2</v>
      </c>
      <c r="E134" s="32">
        <v>8.0070000000000002E-2</v>
      </c>
      <c r="F134" s="32">
        <v>7.7109999999999998E-2</v>
      </c>
      <c r="G134" s="16">
        <v>-2.7699999999999999E-2</v>
      </c>
    </row>
    <row r="135" spans="2:7" x14ac:dyDescent="0.25">
      <c r="B135" s="15">
        <v>41334</v>
      </c>
      <c r="C135" s="32">
        <v>7.9509999999999997E-2</v>
      </c>
      <c r="D135" s="32">
        <v>7.8550000000000009E-2</v>
      </c>
      <c r="E135" s="32">
        <v>7.9909999999999995E-2</v>
      </c>
      <c r="F135" s="32">
        <v>7.8320000000000001E-2</v>
      </c>
      <c r="G135" s="16">
        <v>0.01</v>
      </c>
    </row>
    <row r="136" spans="2:7" x14ac:dyDescent="0.25">
      <c r="B136" s="15">
        <v>41306</v>
      </c>
      <c r="C136" s="32">
        <v>7.8719999999999998E-2</v>
      </c>
      <c r="D136" s="32">
        <v>7.9250000000000001E-2</v>
      </c>
      <c r="E136" s="32">
        <v>7.9390000000000002E-2</v>
      </c>
      <c r="F136" s="32">
        <v>7.782E-2</v>
      </c>
      <c r="G136" s="16">
        <v>-5.1000000000000004E-3</v>
      </c>
    </row>
    <row r="137" spans="2:7" x14ac:dyDescent="0.25">
      <c r="B137" s="15">
        <v>41275</v>
      </c>
      <c r="C137" s="32">
        <v>7.9119999999999996E-2</v>
      </c>
      <c r="D137" s="32">
        <v>7.9839999999999994E-2</v>
      </c>
      <c r="E137" s="32">
        <v>8.0100000000000005E-2</v>
      </c>
      <c r="F137" s="32">
        <v>7.7910000000000007E-2</v>
      </c>
      <c r="G137" s="16">
        <v>-1.7000000000000001E-2</v>
      </c>
    </row>
    <row r="138" spans="2:7" x14ac:dyDescent="0.25">
      <c r="B138" s="15">
        <v>41244</v>
      </c>
      <c r="C138" s="32">
        <v>8.0489999999999992E-2</v>
      </c>
      <c r="D138" s="32">
        <v>8.1689999999999999E-2</v>
      </c>
      <c r="E138" s="32">
        <v>8.1869999999999998E-2</v>
      </c>
      <c r="F138" s="32">
        <v>8.0350000000000005E-2</v>
      </c>
      <c r="G138" s="16">
        <v>-1.54E-2</v>
      </c>
    </row>
    <row r="139" spans="2:7" x14ac:dyDescent="0.25">
      <c r="B139" s="15">
        <v>41214</v>
      </c>
      <c r="C139" s="32">
        <v>8.1750000000000003E-2</v>
      </c>
      <c r="D139" s="32">
        <v>8.2210000000000005E-2</v>
      </c>
      <c r="E139" s="32">
        <v>8.2369999999999999E-2</v>
      </c>
      <c r="F139" s="32">
        <v>8.1630000000000008E-2</v>
      </c>
      <c r="G139" s="16">
        <v>-4.8999999999999998E-3</v>
      </c>
    </row>
    <row r="140" spans="2:7" x14ac:dyDescent="0.25">
      <c r="B140" s="15">
        <v>41183</v>
      </c>
      <c r="C140" s="32">
        <v>8.2150000000000001E-2</v>
      </c>
      <c r="D140" s="32">
        <v>8.1470000000000001E-2</v>
      </c>
      <c r="E140" s="32">
        <v>8.2210000000000005E-2</v>
      </c>
      <c r="F140" s="32">
        <v>8.1140000000000004E-2</v>
      </c>
      <c r="G140" s="16">
        <v>8.0999999999999996E-3</v>
      </c>
    </row>
    <row r="141" spans="2:7" x14ac:dyDescent="0.25">
      <c r="B141" s="15">
        <v>41153</v>
      </c>
      <c r="C141" s="32">
        <v>8.1489999999999993E-2</v>
      </c>
      <c r="D141" s="32">
        <v>8.2360000000000003E-2</v>
      </c>
      <c r="E141" s="32">
        <v>8.2360000000000003E-2</v>
      </c>
      <c r="F141" s="32">
        <v>8.1180000000000002E-2</v>
      </c>
      <c r="G141" s="16">
        <v>-1.12E-2</v>
      </c>
    </row>
    <row r="142" spans="2:7" x14ac:dyDescent="0.25">
      <c r="B142" s="15">
        <v>41122</v>
      </c>
      <c r="C142" s="32">
        <v>8.2409999999999997E-2</v>
      </c>
      <c r="D142" s="32">
        <v>8.2430000000000003E-2</v>
      </c>
      <c r="E142" s="32">
        <v>8.2799999999999999E-2</v>
      </c>
      <c r="F142" s="32">
        <v>8.1079999999999999E-2</v>
      </c>
      <c r="G142" s="16">
        <v>-5.0000000000000001E-4</v>
      </c>
    </row>
    <row r="143" spans="2:7" x14ac:dyDescent="0.25">
      <c r="B143" s="15">
        <v>41091</v>
      </c>
      <c r="C143" s="32">
        <v>8.2449999999999996E-2</v>
      </c>
      <c r="D143" s="32">
        <v>8.4339999999999998E-2</v>
      </c>
      <c r="E143" s="32">
        <v>8.4339999999999998E-2</v>
      </c>
      <c r="F143" s="32">
        <v>8.0180000000000001E-2</v>
      </c>
      <c r="G143" s="16">
        <v>-1.61E-2</v>
      </c>
    </row>
    <row r="144" spans="2:7" x14ac:dyDescent="0.25">
      <c r="B144" s="15">
        <v>41061</v>
      </c>
      <c r="C144" s="32">
        <v>8.3800000000000013E-2</v>
      </c>
      <c r="D144" s="32">
        <v>8.3589999999999998E-2</v>
      </c>
      <c r="E144" s="32">
        <v>8.4589999999999999E-2</v>
      </c>
      <c r="F144" s="32">
        <v>8.2449999999999996E-2</v>
      </c>
      <c r="G144" s="16">
        <v>4.0000000000000002E-4</v>
      </c>
    </row>
    <row r="145" spans="2:7" x14ac:dyDescent="0.25">
      <c r="B145" s="15">
        <v>41030</v>
      </c>
      <c r="C145" s="32">
        <v>8.3770000000000011E-2</v>
      </c>
      <c r="D145" s="32">
        <v>8.7029999999999996E-2</v>
      </c>
      <c r="E145" s="32">
        <v>8.7029999999999996E-2</v>
      </c>
      <c r="F145" s="32">
        <v>8.3640000000000006E-2</v>
      </c>
      <c r="G145" s="16">
        <v>-3.39E-2</v>
      </c>
    </row>
    <row r="146" spans="2:7" x14ac:dyDescent="0.25">
      <c r="B146" s="15">
        <v>41000</v>
      </c>
      <c r="C146" s="32">
        <v>8.6709999999999995E-2</v>
      </c>
      <c r="D146" s="32">
        <v>8.5139999999999993E-2</v>
      </c>
      <c r="E146" s="32">
        <v>8.7569999999999995E-2</v>
      </c>
      <c r="F146" s="32">
        <v>8.3119999999999999E-2</v>
      </c>
      <c r="G146" s="16">
        <v>1.15E-2</v>
      </c>
    </row>
    <row r="147" spans="2:7" x14ac:dyDescent="0.25">
      <c r="B147" s="15">
        <v>40969</v>
      </c>
      <c r="C147" s="32">
        <v>8.5719999999999991E-2</v>
      </c>
      <c r="D147" s="32">
        <v>8.2089999999999996E-2</v>
      </c>
      <c r="E147" s="32">
        <v>8.6300000000000002E-2</v>
      </c>
      <c r="F147" s="32">
        <v>8.1989999999999993E-2</v>
      </c>
      <c r="G147" s="16">
        <v>4.5499999999999999E-2</v>
      </c>
    </row>
    <row r="148" spans="2:7" x14ac:dyDescent="0.25">
      <c r="B148" s="15">
        <v>40940</v>
      </c>
      <c r="C148" s="32">
        <v>8.1989999999999993E-2</v>
      </c>
      <c r="D148" s="32">
        <v>8.1329999999999986E-2</v>
      </c>
      <c r="E148" s="32">
        <v>8.2729999999999998E-2</v>
      </c>
      <c r="F148" s="32">
        <v>8.0990000000000006E-2</v>
      </c>
      <c r="G148" s="16">
        <v>-8.2000000000000007E-3</v>
      </c>
    </row>
    <row r="149" spans="2:7" x14ac:dyDescent="0.25">
      <c r="B149" s="15">
        <v>40909</v>
      </c>
      <c r="C149" s="32">
        <v>8.2669999999999993E-2</v>
      </c>
      <c r="D149" s="32">
        <v>8.632999999999999E-2</v>
      </c>
      <c r="E149" s="32">
        <v>8.632999999999999E-2</v>
      </c>
      <c r="F149" s="32">
        <v>8.1089999999999995E-2</v>
      </c>
      <c r="G149" s="16">
        <v>-3.4200000000000001E-2</v>
      </c>
    </row>
    <row r="150" spans="2:7" x14ac:dyDescent="0.25">
      <c r="B150" s="15">
        <v>40878</v>
      </c>
      <c r="C150" s="32">
        <v>8.5600000000000009E-2</v>
      </c>
      <c r="D150" s="32">
        <v>8.7400000000000005E-2</v>
      </c>
      <c r="E150" s="32">
        <v>8.7400000000000005E-2</v>
      </c>
      <c r="F150" s="32">
        <v>8.276E-2</v>
      </c>
      <c r="G150" s="16">
        <v>-2.0400000000000001E-2</v>
      </c>
    </row>
    <row r="151" spans="2:7" x14ac:dyDescent="0.25">
      <c r="B151" s="15">
        <v>40848</v>
      </c>
      <c r="C151" s="32">
        <v>8.7379999999999999E-2</v>
      </c>
      <c r="D151" s="32">
        <v>8.9560000000000001E-2</v>
      </c>
      <c r="E151" s="32">
        <v>9.1319999999999998E-2</v>
      </c>
      <c r="F151" s="32">
        <v>8.7300000000000003E-2</v>
      </c>
      <c r="G151" s="16">
        <v>-1.5900000000000001E-2</v>
      </c>
    </row>
    <row r="152" spans="2:7" x14ac:dyDescent="0.25">
      <c r="B152" s="15">
        <v>40817</v>
      </c>
      <c r="C152" s="32">
        <v>8.8789999999999994E-2</v>
      </c>
      <c r="D152" s="32">
        <v>8.5059999999999997E-2</v>
      </c>
      <c r="E152" s="32">
        <v>8.8789999999999994E-2</v>
      </c>
      <c r="F152" s="32">
        <v>8.5059999999999997E-2</v>
      </c>
      <c r="G152" s="16">
        <v>5.1799999999999999E-2</v>
      </c>
    </row>
    <row r="153" spans="2:7" x14ac:dyDescent="0.25">
      <c r="B153" s="15">
        <v>40787</v>
      </c>
      <c r="C153" s="32">
        <v>8.4419999999999995E-2</v>
      </c>
      <c r="D153" s="32">
        <v>8.3379999999999996E-2</v>
      </c>
      <c r="E153" s="32">
        <v>8.4419999999999995E-2</v>
      </c>
      <c r="F153" s="32">
        <v>8.2810000000000009E-2</v>
      </c>
      <c r="G153" s="16">
        <v>1.4800000000000001E-2</v>
      </c>
    </row>
    <row r="154" spans="2:7" x14ac:dyDescent="0.25">
      <c r="B154" s="15">
        <v>40756</v>
      </c>
      <c r="C154" s="32">
        <v>8.3190000000000014E-2</v>
      </c>
      <c r="D154" s="32">
        <v>8.4280000000000008E-2</v>
      </c>
      <c r="E154" s="32">
        <v>8.4610000000000005E-2</v>
      </c>
      <c r="F154" s="32">
        <v>8.1920000000000007E-2</v>
      </c>
      <c r="G154" s="16">
        <v>-1.6E-2</v>
      </c>
    </row>
    <row r="155" spans="2:7" x14ac:dyDescent="0.25">
      <c r="B155" s="15">
        <v>40725</v>
      </c>
      <c r="C155" s="32">
        <v>8.4540000000000004E-2</v>
      </c>
      <c r="D155" s="32">
        <v>8.3569999999999992E-2</v>
      </c>
      <c r="E155" s="32">
        <v>8.471999999999999E-2</v>
      </c>
      <c r="F155" s="32">
        <v>8.2379999999999995E-2</v>
      </c>
      <c r="G155" s="16">
        <v>1.54E-2</v>
      </c>
    </row>
    <row r="156" spans="2:7" x14ac:dyDescent="0.25">
      <c r="B156" s="15">
        <v>40695</v>
      </c>
      <c r="C156" s="32">
        <v>8.3260000000000001E-2</v>
      </c>
      <c r="D156" s="32">
        <v>8.3569999999999992E-2</v>
      </c>
      <c r="E156" s="32">
        <v>8.3970000000000003E-2</v>
      </c>
      <c r="F156" s="32">
        <v>8.1959999999999991E-2</v>
      </c>
      <c r="G156" s="16">
        <v>-1.01E-2</v>
      </c>
    </row>
    <row r="157" spans="2:7" x14ac:dyDescent="0.25">
      <c r="B157" s="15">
        <v>40664</v>
      </c>
      <c r="C157" s="32">
        <v>8.410999999999999E-2</v>
      </c>
      <c r="D157" s="32">
        <v>8.1479999999999997E-2</v>
      </c>
      <c r="E157" s="32">
        <v>8.4610000000000005E-2</v>
      </c>
      <c r="F157" s="32">
        <v>8.138999999999999E-2</v>
      </c>
      <c r="G157" s="16">
        <v>3.39E-2</v>
      </c>
    </row>
    <row r="158" spans="2:7" x14ac:dyDescent="0.25">
      <c r="B158" s="15">
        <v>40634</v>
      </c>
      <c r="C158" s="32">
        <v>8.1349999999999992E-2</v>
      </c>
      <c r="D158" s="32">
        <v>7.9890000000000003E-2</v>
      </c>
      <c r="E158" s="32">
        <v>8.1349999999999992E-2</v>
      </c>
      <c r="F158" s="32">
        <v>7.9640000000000002E-2</v>
      </c>
      <c r="G158" s="16">
        <v>1.8800000000000001E-2</v>
      </c>
    </row>
    <row r="159" spans="2:7" x14ac:dyDescent="0.25">
      <c r="B159" s="15">
        <v>40603</v>
      </c>
      <c r="C159" s="32">
        <v>7.9850000000000004E-2</v>
      </c>
      <c r="D159" s="32">
        <v>8.0159999999999995E-2</v>
      </c>
      <c r="E159" s="32">
        <v>8.0180000000000001E-2</v>
      </c>
      <c r="F159" s="32">
        <v>7.9310000000000005E-2</v>
      </c>
      <c r="G159" s="16">
        <v>-8.9999999999999998E-4</v>
      </c>
    </row>
    <row r="160" spans="2:7" x14ac:dyDescent="0.25">
      <c r="B160" s="15">
        <v>40575</v>
      </c>
      <c r="C160" s="32">
        <v>7.9920000000000005E-2</v>
      </c>
      <c r="D160" s="32">
        <v>8.1449999999999995E-2</v>
      </c>
      <c r="E160" s="32">
        <v>8.2119999999999999E-2</v>
      </c>
      <c r="F160" s="32">
        <v>7.9920000000000005E-2</v>
      </c>
      <c r="G160" s="16">
        <v>-1.9099999999999999E-2</v>
      </c>
    </row>
    <row r="161" spans="2:7" x14ac:dyDescent="0.25">
      <c r="B161" s="15">
        <v>40544</v>
      </c>
      <c r="C161" s="32">
        <v>8.1479999999999997E-2</v>
      </c>
      <c r="D161" s="32">
        <v>7.9500000000000001E-2</v>
      </c>
      <c r="E161" s="32">
        <v>8.2339999999999997E-2</v>
      </c>
      <c r="F161" s="32">
        <v>7.9500000000000001E-2</v>
      </c>
      <c r="G161" s="16">
        <v>2.9700000000000001E-2</v>
      </c>
    </row>
    <row r="162" spans="2:7" x14ac:dyDescent="0.25">
      <c r="B162" s="15">
        <v>40513</v>
      </c>
      <c r="C162" s="32">
        <v>7.9130000000000006E-2</v>
      </c>
      <c r="D162" s="32">
        <v>8.0829999999999999E-2</v>
      </c>
      <c r="E162" s="32">
        <v>8.2189999999999999E-2</v>
      </c>
      <c r="F162" s="32">
        <v>7.893E-2</v>
      </c>
      <c r="G162" s="16">
        <v>-1.9E-2</v>
      </c>
    </row>
    <row r="163" spans="2:7" x14ac:dyDescent="0.25">
      <c r="B163" s="15">
        <v>40483</v>
      </c>
      <c r="C163" s="32">
        <v>8.0660000000000009E-2</v>
      </c>
      <c r="D163" s="32">
        <v>8.115E-2</v>
      </c>
      <c r="E163" s="32">
        <v>8.115E-2</v>
      </c>
      <c r="F163" s="32">
        <v>7.9369999999999996E-2</v>
      </c>
      <c r="G163" s="16">
        <v>-6.7999999999999996E-3</v>
      </c>
    </row>
    <row r="164" spans="2:7" x14ac:dyDescent="0.25">
      <c r="B164" s="15">
        <v>40452</v>
      </c>
      <c r="C164" s="32">
        <v>8.1210000000000004E-2</v>
      </c>
      <c r="D164" s="32">
        <v>7.8960000000000002E-2</v>
      </c>
      <c r="E164" s="32">
        <v>8.1769999999999995E-2</v>
      </c>
      <c r="F164" s="32">
        <v>7.8960000000000002E-2</v>
      </c>
      <c r="G164" s="16">
        <v>3.4299999999999997E-2</v>
      </c>
    </row>
    <row r="165" spans="2:7" x14ac:dyDescent="0.25">
      <c r="B165" s="15">
        <v>40422</v>
      </c>
      <c r="C165" s="32">
        <v>7.8520000000000006E-2</v>
      </c>
      <c r="D165" s="32">
        <v>7.9420000000000004E-2</v>
      </c>
      <c r="E165" s="32">
        <v>8.0090000000000008E-2</v>
      </c>
      <c r="F165" s="32">
        <v>7.8329999999999997E-2</v>
      </c>
      <c r="G165" s="16">
        <v>-1.06E-2</v>
      </c>
    </row>
    <row r="166" spans="2:7" x14ac:dyDescent="0.25">
      <c r="B166" s="15">
        <v>40391</v>
      </c>
      <c r="C166" s="32">
        <v>7.936E-2</v>
      </c>
      <c r="D166" s="32">
        <v>7.8570000000000001E-2</v>
      </c>
      <c r="E166" s="32">
        <v>8.0670000000000006E-2</v>
      </c>
      <c r="F166" s="32">
        <v>7.7839999999999993E-2</v>
      </c>
      <c r="G166" s="16">
        <v>1.7000000000000001E-2</v>
      </c>
    </row>
    <row r="167" spans="2:7" x14ac:dyDescent="0.25">
      <c r="B167" s="15">
        <v>40360</v>
      </c>
      <c r="C167" s="32">
        <v>7.8030000000000002E-2</v>
      </c>
      <c r="D167" s="32">
        <v>7.5209999999999999E-2</v>
      </c>
      <c r="E167" s="32">
        <v>7.8030000000000002E-2</v>
      </c>
      <c r="F167" s="32">
        <v>7.5209999999999999E-2</v>
      </c>
      <c r="G167" s="16">
        <v>3.2000000000000001E-2</v>
      </c>
    </row>
    <row r="168" spans="2:7" x14ac:dyDescent="0.25">
      <c r="B168" s="15">
        <v>40330</v>
      </c>
      <c r="C168" s="32">
        <v>7.5609999999999997E-2</v>
      </c>
      <c r="D168" s="32">
        <v>7.5639999999999999E-2</v>
      </c>
      <c r="E168" s="32">
        <v>7.6859999999999998E-2</v>
      </c>
      <c r="F168" s="32">
        <v>7.4630000000000002E-2</v>
      </c>
      <c r="G168" s="16">
        <v>-4.0000000000000002E-4</v>
      </c>
    </row>
    <row r="169" spans="2:7" x14ac:dyDescent="0.25">
      <c r="B169" s="15">
        <v>40299</v>
      </c>
      <c r="C169" s="32">
        <v>7.5639999999999999E-2</v>
      </c>
      <c r="D169" s="32">
        <v>8.0700000000000008E-2</v>
      </c>
      <c r="E169" s="32">
        <v>8.0700000000000008E-2</v>
      </c>
      <c r="F169" s="32">
        <v>7.3680000000000009E-2</v>
      </c>
      <c r="G169" s="16">
        <v>-6.1699999999999998E-2</v>
      </c>
    </row>
    <row r="170" spans="2:7" x14ac:dyDescent="0.25">
      <c r="B170" s="15">
        <v>40269</v>
      </c>
      <c r="C170" s="32">
        <v>8.0610000000000001E-2</v>
      </c>
      <c r="D170" s="32">
        <v>7.843E-2</v>
      </c>
      <c r="E170" s="32">
        <v>8.1240000000000007E-2</v>
      </c>
      <c r="F170" s="32">
        <v>7.7719999999999997E-2</v>
      </c>
      <c r="G170" s="16">
        <v>2.69E-2</v>
      </c>
    </row>
    <row r="171" spans="2:7" x14ac:dyDescent="0.25">
      <c r="B171" s="15">
        <v>40238</v>
      </c>
      <c r="C171" s="32">
        <v>7.85E-2</v>
      </c>
      <c r="D171" s="32">
        <v>7.9199999999999993E-2</v>
      </c>
      <c r="E171" s="32">
        <v>8.0149999999999999E-2</v>
      </c>
      <c r="F171" s="32">
        <v>7.7380000000000004E-2</v>
      </c>
      <c r="G171" s="16">
        <v>-1.8E-3</v>
      </c>
    </row>
    <row r="172" spans="2:7" x14ac:dyDescent="0.25">
      <c r="B172" s="15">
        <v>40210</v>
      </c>
      <c r="C172" s="32">
        <v>7.8640000000000002E-2</v>
      </c>
      <c r="D172" s="32">
        <v>7.5839999999999991E-2</v>
      </c>
      <c r="E172" s="32">
        <v>7.9229999999999995E-2</v>
      </c>
      <c r="F172" s="32">
        <v>7.5839999999999991E-2</v>
      </c>
      <c r="G172" s="16">
        <v>3.5999999999999997E-2</v>
      </c>
    </row>
    <row r="173" spans="2:7" x14ac:dyDescent="0.25">
      <c r="B173" s="15">
        <v>40179</v>
      </c>
      <c r="C173" s="32">
        <v>7.5910000000000005E-2</v>
      </c>
      <c r="D173" s="32">
        <v>7.7060000000000003E-2</v>
      </c>
      <c r="E173" s="32">
        <v>7.8060000000000004E-2</v>
      </c>
      <c r="F173" s="32">
        <v>7.5380000000000003E-2</v>
      </c>
      <c r="G173" s="16">
        <v>-1.15E-2</v>
      </c>
    </row>
    <row r="174" spans="2:7" x14ac:dyDescent="0.25">
      <c r="B174" s="15">
        <v>40148</v>
      </c>
      <c r="C174" s="32">
        <v>7.6789999999999997E-2</v>
      </c>
      <c r="D174" s="32">
        <v>7.2599999999999998E-2</v>
      </c>
      <c r="E174" s="32">
        <v>7.739E-2</v>
      </c>
      <c r="F174" s="32">
        <v>7.2599999999999998E-2</v>
      </c>
      <c r="G174" s="16">
        <v>5.8200000000000002E-2</v>
      </c>
    </row>
    <row r="175" spans="2:7" x14ac:dyDescent="0.25">
      <c r="B175" s="15">
        <v>40118</v>
      </c>
      <c r="C175" s="32">
        <v>7.2569999999999996E-2</v>
      </c>
      <c r="D175" s="32">
        <v>7.288E-2</v>
      </c>
      <c r="E175" s="32">
        <v>7.3590000000000003E-2</v>
      </c>
      <c r="F175" s="32">
        <v>7.1680000000000008E-2</v>
      </c>
      <c r="G175" s="16">
        <v>-6.7000000000000002E-3</v>
      </c>
    </row>
    <row r="176" spans="2:7" x14ac:dyDescent="0.25">
      <c r="B176" s="15">
        <v>40087</v>
      </c>
      <c r="C176" s="32">
        <v>7.306E-2</v>
      </c>
      <c r="D176" s="32">
        <v>7.1940000000000004E-2</v>
      </c>
      <c r="E176" s="32">
        <v>7.4619999999999992E-2</v>
      </c>
      <c r="F176" s="32">
        <v>7.1639999999999995E-2</v>
      </c>
      <c r="G176" s="16">
        <v>1.26E-2</v>
      </c>
    </row>
    <row r="177" spans="2:7" x14ac:dyDescent="0.25">
      <c r="B177" s="15">
        <v>40057</v>
      </c>
      <c r="C177" s="32">
        <v>7.2149999999999992E-2</v>
      </c>
      <c r="D177" s="32">
        <v>7.2149999999999992E-2</v>
      </c>
      <c r="E177" s="32">
        <v>7.2149999999999992E-2</v>
      </c>
      <c r="F177" s="32">
        <v>7.2149999999999992E-2</v>
      </c>
      <c r="G177" s="16">
        <v>-2.9499999999999998E-2</v>
      </c>
    </row>
    <row r="178" spans="2:7" x14ac:dyDescent="0.25">
      <c r="B178" s="15">
        <v>40026</v>
      </c>
      <c r="C178" s="32">
        <v>7.4340000000000003E-2</v>
      </c>
      <c r="D178" s="32">
        <v>7.4340000000000003E-2</v>
      </c>
      <c r="E178" s="32">
        <v>7.4340000000000003E-2</v>
      </c>
      <c r="F178" s="32">
        <v>7.4340000000000003E-2</v>
      </c>
      <c r="G178" s="16">
        <v>6.2300000000000001E-2</v>
      </c>
    </row>
    <row r="179" spans="2:7" x14ac:dyDescent="0.25">
      <c r="B179" s="15">
        <v>39995</v>
      </c>
      <c r="C179" s="32">
        <v>6.9980000000000001E-2</v>
      </c>
      <c r="D179" s="32">
        <v>6.9980000000000001E-2</v>
      </c>
      <c r="E179" s="32">
        <v>6.9980000000000001E-2</v>
      </c>
      <c r="F179" s="32">
        <v>6.9980000000000001E-2</v>
      </c>
      <c r="G179" s="16">
        <v>-2.0999999999999999E-3</v>
      </c>
    </row>
    <row r="180" spans="2:7" x14ac:dyDescent="0.25">
      <c r="B180" s="15">
        <v>39965</v>
      </c>
      <c r="C180" s="32">
        <v>7.0129999999999998E-2</v>
      </c>
      <c r="D180" s="32">
        <v>7.0129999999999998E-2</v>
      </c>
      <c r="E180" s="32">
        <v>7.0129999999999998E-2</v>
      </c>
      <c r="F180" s="32">
        <v>7.0129999999999998E-2</v>
      </c>
      <c r="G180" s="16">
        <v>4.5199999999999997E-2</v>
      </c>
    </row>
    <row r="181" spans="2:7" x14ac:dyDescent="0.25">
      <c r="B181" s="15">
        <v>39934</v>
      </c>
      <c r="C181" s="32">
        <v>6.7099999999999993E-2</v>
      </c>
      <c r="D181" s="32">
        <v>6.7099999999999993E-2</v>
      </c>
      <c r="E181" s="32">
        <v>6.7099999999999993E-2</v>
      </c>
      <c r="F181" s="32">
        <v>6.7099999999999993E-2</v>
      </c>
      <c r="G181" s="16">
        <v>7.4999999999999997E-2</v>
      </c>
    </row>
    <row r="182" spans="2:7" x14ac:dyDescent="0.25">
      <c r="B182" s="15">
        <v>39904</v>
      </c>
      <c r="C182" s="32">
        <v>6.2420000000000003E-2</v>
      </c>
      <c r="D182" s="32">
        <v>6.2420000000000003E-2</v>
      </c>
      <c r="E182" s="32">
        <v>6.2420000000000003E-2</v>
      </c>
      <c r="F182" s="32">
        <v>6.2420000000000003E-2</v>
      </c>
      <c r="G182" s="16">
        <v>-0.1101</v>
      </c>
    </row>
    <row r="183" spans="2:7" x14ac:dyDescent="0.25">
      <c r="B183" s="15">
        <v>39873</v>
      </c>
      <c r="C183" s="32">
        <v>7.0140000000000008E-2</v>
      </c>
      <c r="D183" s="32">
        <v>7.0140000000000008E-2</v>
      </c>
      <c r="E183" s="32">
        <v>7.0140000000000008E-2</v>
      </c>
      <c r="F183" s="32">
        <v>7.0140000000000008E-2</v>
      </c>
      <c r="G183" s="16">
        <v>0.1084</v>
      </c>
    </row>
    <row r="184" spans="2:7" x14ac:dyDescent="0.25">
      <c r="B184" s="15">
        <v>39845</v>
      </c>
      <c r="C184" s="32">
        <v>6.3280000000000003E-2</v>
      </c>
      <c r="D184" s="32">
        <v>6.3280000000000003E-2</v>
      </c>
      <c r="E184" s="32">
        <v>6.3280000000000003E-2</v>
      </c>
      <c r="F184" s="32">
        <v>6.3280000000000003E-2</v>
      </c>
      <c r="G184" s="16">
        <v>2.2800000000000001E-2</v>
      </c>
    </row>
    <row r="185" spans="2:7" x14ac:dyDescent="0.25">
      <c r="B185" s="15">
        <v>39814</v>
      </c>
      <c r="C185" s="32">
        <v>6.1870000000000001E-2</v>
      </c>
      <c r="D185" s="32">
        <v>6.1870000000000001E-2</v>
      </c>
      <c r="E185" s="32">
        <v>6.1870000000000001E-2</v>
      </c>
      <c r="F185" s="32">
        <v>6.1870000000000001E-2</v>
      </c>
      <c r="G185" s="16">
        <v>0.1762</v>
      </c>
    </row>
    <row r="186" spans="2:7" x14ac:dyDescent="0.25">
      <c r="B186" s="15">
        <v>39783</v>
      </c>
      <c r="C186" s="32">
        <v>5.2600000000000001E-2</v>
      </c>
      <c r="D186" s="32">
        <v>5.2600000000000001E-2</v>
      </c>
      <c r="E186" s="32">
        <v>5.2600000000000001E-2</v>
      </c>
      <c r="F186" s="32">
        <v>5.2600000000000001E-2</v>
      </c>
      <c r="G186" s="16">
        <v>-0.2571</v>
      </c>
    </row>
    <row r="187" spans="2:7" x14ac:dyDescent="0.25">
      <c r="B187" s="15">
        <v>39753</v>
      </c>
      <c r="C187" s="32">
        <v>7.0800000000000002E-2</v>
      </c>
      <c r="D187" s="32">
        <v>7.0800000000000002E-2</v>
      </c>
      <c r="E187" s="32">
        <v>7.0800000000000002E-2</v>
      </c>
      <c r="F187" s="32">
        <v>7.0800000000000002E-2</v>
      </c>
      <c r="G187" s="16">
        <v>-5.3199999999999997E-2</v>
      </c>
    </row>
    <row r="188" spans="2:7" x14ac:dyDescent="0.25">
      <c r="B188" s="15">
        <v>39722</v>
      </c>
      <c r="C188" s="32">
        <v>7.4779999999999999E-2</v>
      </c>
      <c r="D188" s="32">
        <v>7.4779999999999999E-2</v>
      </c>
      <c r="E188" s="32">
        <v>7.4779999999999999E-2</v>
      </c>
      <c r="F188" s="32">
        <v>7.4779999999999999E-2</v>
      </c>
      <c r="G188" s="16">
        <v>-0.13220000000000001</v>
      </c>
    </row>
    <row r="189" spans="2:7" x14ac:dyDescent="0.25">
      <c r="B189" s="15">
        <v>39692</v>
      </c>
      <c r="C189" s="32">
        <v>8.617000000000001E-2</v>
      </c>
      <c r="D189" s="32">
        <v>8.617000000000001E-2</v>
      </c>
      <c r="E189" s="32">
        <v>8.617000000000001E-2</v>
      </c>
      <c r="F189" s="32">
        <v>8.617000000000001E-2</v>
      </c>
      <c r="G189" s="16">
        <v>-9.4999999999999998E-3</v>
      </c>
    </row>
    <row r="190" spans="2:7" x14ac:dyDescent="0.25">
      <c r="B190" s="15">
        <v>39661</v>
      </c>
      <c r="C190" s="32">
        <v>8.6999999999999994E-2</v>
      </c>
      <c r="D190" s="32">
        <v>8.6999999999999994E-2</v>
      </c>
      <c r="E190" s="32">
        <v>8.6999999999999994E-2</v>
      </c>
      <c r="F190" s="32">
        <v>8.6999999999999994E-2</v>
      </c>
      <c r="G190" s="16">
        <v>-6.6100000000000006E-2</v>
      </c>
    </row>
    <row r="191" spans="2:7" x14ac:dyDescent="0.25">
      <c r="B191" s="15">
        <v>39630</v>
      </c>
      <c r="C191" s="32">
        <v>9.3160000000000007E-2</v>
      </c>
      <c r="D191" s="32">
        <v>9.3160000000000007E-2</v>
      </c>
      <c r="E191" s="32">
        <v>9.3160000000000007E-2</v>
      </c>
      <c r="F191" s="32">
        <v>9.3160000000000007E-2</v>
      </c>
      <c r="G191" s="16">
        <v>6.9199999999999998E-2</v>
      </c>
    </row>
    <row r="192" spans="2:7" x14ac:dyDescent="0.25">
      <c r="B192" s="15">
        <v>39600</v>
      </c>
      <c r="C192" s="32">
        <v>8.7129999999999985E-2</v>
      </c>
      <c r="D192" s="32">
        <v>8.7129999999999985E-2</v>
      </c>
      <c r="E192" s="32">
        <v>8.7129999999999985E-2</v>
      </c>
      <c r="F192" s="32">
        <v>8.7129999999999985E-2</v>
      </c>
      <c r="G192" s="16">
        <v>7.5499999999999998E-2</v>
      </c>
    </row>
    <row r="193" spans="2:7" x14ac:dyDescent="0.25">
      <c r="B193" s="15">
        <v>39569</v>
      </c>
      <c r="C193" s="32">
        <v>8.1010000000000013E-2</v>
      </c>
      <c r="D193" s="32">
        <v>8.1010000000000013E-2</v>
      </c>
      <c r="E193" s="32">
        <v>8.1010000000000013E-2</v>
      </c>
      <c r="F193" s="32">
        <v>8.1010000000000013E-2</v>
      </c>
      <c r="G193" s="16">
        <v>1.8200000000000001E-2</v>
      </c>
    </row>
    <row r="194" spans="2:7" x14ac:dyDescent="0.25">
      <c r="B194" s="15">
        <v>39539</v>
      </c>
      <c r="C194" s="32">
        <v>7.9560000000000006E-2</v>
      </c>
      <c r="D194" s="32">
        <v>7.9560000000000006E-2</v>
      </c>
      <c r="E194" s="32">
        <v>7.9560000000000006E-2</v>
      </c>
      <c r="F194" s="32">
        <v>7.9560000000000006E-2</v>
      </c>
      <c r="G194" s="16">
        <v>2.3E-3</v>
      </c>
    </row>
    <row r="195" spans="2:7" x14ac:dyDescent="0.25">
      <c r="B195" s="15">
        <v>39508</v>
      </c>
      <c r="C195" s="32">
        <v>7.9379999999999992E-2</v>
      </c>
      <c r="D195" s="32">
        <v>7.9379999999999992E-2</v>
      </c>
      <c r="E195" s="32">
        <v>7.9379999999999992E-2</v>
      </c>
      <c r="F195" s="32">
        <v>7.9379999999999992E-2</v>
      </c>
      <c r="G195" s="16">
        <v>4.8899999999999999E-2</v>
      </c>
    </row>
    <row r="196" spans="2:7" x14ac:dyDescent="0.25">
      <c r="B196" s="15">
        <v>39479</v>
      </c>
      <c r="C196" s="32">
        <v>7.5679999999999997E-2</v>
      </c>
      <c r="D196" s="32">
        <v>7.5679999999999997E-2</v>
      </c>
      <c r="E196" s="32">
        <v>7.5679999999999997E-2</v>
      </c>
      <c r="F196" s="32">
        <v>7.5679999999999997E-2</v>
      </c>
      <c r="G196" s="16">
        <v>5.1999999999999998E-3</v>
      </c>
    </row>
    <row r="197" spans="2:7" x14ac:dyDescent="0.25">
      <c r="B197" s="15">
        <v>39448</v>
      </c>
      <c r="C197" s="32">
        <v>7.5289999999999996E-2</v>
      </c>
      <c r="D197" s="32">
        <v>7.5289999999999996E-2</v>
      </c>
      <c r="E197" s="32">
        <v>7.5289999999999996E-2</v>
      </c>
      <c r="F197" s="32">
        <v>7.5289999999999996E-2</v>
      </c>
      <c r="G197" s="16">
        <v>-3.3599999999999998E-2</v>
      </c>
    </row>
    <row r="198" spans="2:7" x14ac:dyDescent="0.25">
      <c r="B198" s="15">
        <v>39417</v>
      </c>
      <c r="C198" s="32">
        <v>7.7910000000000007E-2</v>
      </c>
      <c r="D198" s="32">
        <v>7.7910000000000007E-2</v>
      </c>
      <c r="E198" s="32">
        <v>7.7910000000000007E-2</v>
      </c>
      <c r="F198" s="32">
        <v>7.7910000000000007E-2</v>
      </c>
      <c r="G198" s="16">
        <v>-1.44E-2</v>
      </c>
    </row>
    <row r="199" spans="2:7" x14ac:dyDescent="0.25">
      <c r="B199" s="15">
        <v>39387</v>
      </c>
      <c r="C199" s="32">
        <v>7.9050000000000009E-2</v>
      </c>
      <c r="D199" s="32">
        <v>7.9050000000000009E-2</v>
      </c>
      <c r="E199" s="32">
        <v>7.9050000000000009E-2</v>
      </c>
      <c r="F199" s="32">
        <v>7.9050000000000009E-2</v>
      </c>
      <c r="G199" s="16">
        <v>8.3999999999999995E-3</v>
      </c>
    </row>
    <row r="200" spans="2:7" x14ac:dyDescent="0.25">
      <c r="B200" s="15">
        <v>39356</v>
      </c>
      <c r="C200" s="32">
        <v>7.8390000000000001E-2</v>
      </c>
      <c r="D200" s="32">
        <v>7.8390000000000001E-2</v>
      </c>
      <c r="E200" s="32">
        <v>7.8390000000000001E-2</v>
      </c>
      <c r="F200" s="32">
        <v>7.8390000000000001E-2</v>
      </c>
      <c r="G200" s="16">
        <v>-1.09E-2</v>
      </c>
    </row>
    <row r="201" spans="2:7" x14ac:dyDescent="0.25">
      <c r="B201" s="15">
        <v>39326</v>
      </c>
      <c r="C201" s="32">
        <v>7.9250000000000001E-2</v>
      </c>
      <c r="D201" s="32">
        <v>7.9250000000000001E-2</v>
      </c>
      <c r="E201" s="32">
        <v>7.9250000000000001E-2</v>
      </c>
      <c r="F201" s="32">
        <v>7.9250000000000001E-2</v>
      </c>
      <c r="G201" s="16">
        <v>-5.9999999999999995E-4</v>
      </c>
    </row>
    <row r="202" spans="2:7" x14ac:dyDescent="0.25">
      <c r="B202" s="15">
        <v>39295</v>
      </c>
      <c r="C202" s="32">
        <v>7.9299999999999995E-2</v>
      </c>
      <c r="D202" s="32">
        <v>7.9299999999999995E-2</v>
      </c>
      <c r="E202" s="32">
        <v>7.9299999999999995E-2</v>
      </c>
      <c r="F202" s="32">
        <v>7.9299999999999995E-2</v>
      </c>
      <c r="G202" s="16">
        <v>1.0800000000000001E-2</v>
      </c>
    </row>
    <row r="203" spans="2:7" x14ac:dyDescent="0.25">
      <c r="B203" s="15">
        <v>39264</v>
      </c>
      <c r="C203" s="32">
        <v>7.8449999999999992E-2</v>
      </c>
      <c r="D203" s="32">
        <v>7.8449999999999992E-2</v>
      </c>
      <c r="E203" s="32">
        <v>7.8449999999999992E-2</v>
      </c>
      <c r="F203" s="32">
        <v>7.8449999999999992E-2</v>
      </c>
      <c r="G203" s="16">
        <v>-4.1799999999999997E-2</v>
      </c>
    </row>
    <row r="204" spans="2:7" x14ac:dyDescent="0.25">
      <c r="B204" s="15">
        <v>39234</v>
      </c>
      <c r="C204" s="32">
        <v>8.1869999999999998E-2</v>
      </c>
      <c r="D204" s="32">
        <v>8.1869999999999998E-2</v>
      </c>
      <c r="E204" s="32">
        <v>8.1869999999999998E-2</v>
      </c>
      <c r="F204" s="32">
        <v>8.1869999999999998E-2</v>
      </c>
      <c r="G204" s="16">
        <v>1.32E-2</v>
      </c>
    </row>
    <row r="205" spans="2:7" x14ac:dyDescent="0.25">
      <c r="B205" s="15">
        <v>39203</v>
      </c>
      <c r="C205" s="32">
        <v>8.0799999999999997E-2</v>
      </c>
      <c r="D205" s="32">
        <v>8.0799999999999997E-2</v>
      </c>
      <c r="E205" s="32">
        <v>8.0799999999999997E-2</v>
      </c>
      <c r="F205" s="32">
        <v>8.0799999999999997E-2</v>
      </c>
      <c r="G205" s="16">
        <v>-1.14E-2</v>
      </c>
    </row>
    <row r="206" spans="2:7" x14ac:dyDescent="0.25">
      <c r="B206" s="15">
        <v>39173</v>
      </c>
      <c r="C206" s="32">
        <v>8.1729999999999997E-2</v>
      </c>
      <c r="D206" s="32">
        <v>8.1729999999999997E-2</v>
      </c>
      <c r="E206" s="32">
        <v>8.1729999999999997E-2</v>
      </c>
      <c r="F206" s="32">
        <v>8.1729999999999997E-2</v>
      </c>
      <c r="G206" s="16">
        <v>1.8800000000000001E-2</v>
      </c>
    </row>
    <row r="207" spans="2:7" x14ac:dyDescent="0.25">
      <c r="B207" s="15">
        <v>39142</v>
      </c>
      <c r="C207" s="32">
        <v>8.022E-2</v>
      </c>
      <c r="D207" s="32">
        <v>8.022E-2</v>
      </c>
      <c r="E207" s="32">
        <v>8.022E-2</v>
      </c>
      <c r="F207" s="32">
        <v>8.022E-2</v>
      </c>
      <c r="G207" s="16">
        <v>2.8E-3</v>
      </c>
    </row>
    <row r="208" spans="2:7" x14ac:dyDescent="0.25">
      <c r="B208" s="15">
        <v>39114</v>
      </c>
      <c r="C208" s="32">
        <v>0.08</v>
      </c>
      <c r="D208" s="32">
        <v>0.08</v>
      </c>
      <c r="E208" s="32">
        <v>0.08</v>
      </c>
      <c r="F208" s="32">
        <v>0.08</v>
      </c>
      <c r="G208" s="16">
        <v>3.39E-2</v>
      </c>
    </row>
    <row r="209" spans="2:7" x14ac:dyDescent="0.25">
      <c r="B209" s="15">
        <v>39083</v>
      </c>
      <c r="C209" s="32">
        <v>7.7380000000000004E-2</v>
      </c>
      <c r="D209" s="32">
        <v>7.7380000000000004E-2</v>
      </c>
      <c r="E209" s="32">
        <v>7.7380000000000004E-2</v>
      </c>
      <c r="F209" s="32">
        <v>7.7380000000000004E-2</v>
      </c>
      <c r="G209" s="16">
        <v>1.5599999999999999E-2</v>
      </c>
    </row>
    <row r="210" spans="2:7" x14ac:dyDescent="0.25">
      <c r="B210" s="15">
        <v>39052</v>
      </c>
      <c r="C210" s="32">
        <v>7.6189999999999994E-2</v>
      </c>
      <c r="D210" s="32">
        <v>7.6189999999999994E-2</v>
      </c>
      <c r="E210" s="32">
        <v>7.6189999999999994E-2</v>
      </c>
      <c r="F210" s="32">
        <v>7.6189999999999994E-2</v>
      </c>
      <c r="G210" s="16">
        <v>2.63E-2</v>
      </c>
    </row>
    <row r="211" spans="2:7" x14ac:dyDescent="0.25">
      <c r="B211" s="15">
        <v>39022</v>
      </c>
      <c r="C211" s="32">
        <v>7.424E-2</v>
      </c>
      <c r="D211" s="32">
        <v>7.424E-2</v>
      </c>
      <c r="E211" s="32">
        <v>7.424E-2</v>
      </c>
      <c r="F211" s="32">
        <v>7.424E-2</v>
      </c>
      <c r="G211" s="16">
        <v>-2.64E-2</v>
      </c>
    </row>
    <row r="212" spans="2:7" x14ac:dyDescent="0.25">
      <c r="B212" s="15">
        <v>38991</v>
      </c>
      <c r="C212" s="32">
        <v>7.6249999999999998E-2</v>
      </c>
      <c r="D212" s="32">
        <v>7.6249999999999998E-2</v>
      </c>
      <c r="E212" s="32">
        <v>7.6249999999999998E-2</v>
      </c>
      <c r="F212" s="32">
        <v>7.6249999999999998E-2</v>
      </c>
      <c r="G212" s="16">
        <v>-2.2000000000000001E-3</v>
      </c>
    </row>
    <row r="213" spans="2:7" x14ac:dyDescent="0.25">
      <c r="B213" s="15">
        <v>38961</v>
      </c>
      <c r="C213" s="32">
        <v>7.6420000000000002E-2</v>
      </c>
      <c r="D213" s="32">
        <v>7.6420000000000002E-2</v>
      </c>
      <c r="E213" s="32">
        <v>7.6420000000000002E-2</v>
      </c>
      <c r="F213" s="32">
        <v>7.6420000000000002E-2</v>
      </c>
      <c r="G213" s="16">
        <v>-3.1600000000000003E-2</v>
      </c>
    </row>
    <row r="214" spans="2:7" x14ac:dyDescent="0.25">
      <c r="B214" s="15">
        <v>38930</v>
      </c>
      <c r="C214" s="32">
        <v>7.8909999999999994E-2</v>
      </c>
      <c r="D214" s="32">
        <v>7.8909999999999994E-2</v>
      </c>
      <c r="E214" s="32">
        <v>7.8909999999999994E-2</v>
      </c>
      <c r="F214" s="32">
        <v>7.8909999999999994E-2</v>
      </c>
      <c r="G214" s="16">
        <v>-4.2099999999999999E-2</v>
      </c>
    </row>
    <row r="215" spans="2:7" x14ac:dyDescent="0.25">
      <c r="B215" s="15">
        <v>38899</v>
      </c>
      <c r="C215" s="32">
        <v>8.2379999999999995E-2</v>
      </c>
      <c r="D215" s="32">
        <v>8.2379999999999995E-2</v>
      </c>
      <c r="E215" s="32">
        <v>8.2379999999999995E-2</v>
      </c>
      <c r="F215" s="32">
        <v>8.2379999999999995E-2</v>
      </c>
      <c r="G215" s="16">
        <v>1.0699999999999999E-2</v>
      </c>
    </row>
    <row r="216" spans="2:7" x14ac:dyDescent="0.25">
      <c r="B216" s="15">
        <v>38869</v>
      </c>
      <c r="C216" s="32">
        <v>8.1509999999999999E-2</v>
      </c>
      <c r="D216" s="32">
        <v>8.1509999999999999E-2</v>
      </c>
      <c r="E216" s="32">
        <v>8.1509999999999999E-2</v>
      </c>
      <c r="F216" s="32">
        <v>8.1509999999999999E-2</v>
      </c>
      <c r="G216" s="16">
        <v>6.4199999999999993E-2</v>
      </c>
    </row>
    <row r="217" spans="2:7" x14ac:dyDescent="0.25">
      <c r="B217" s="15">
        <v>38838</v>
      </c>
      <c r="C217" s="32">
        <v>7.6589999999999991E-2</v>
      </c>
      <c r="D217" s="32">
        <v>7.6589999999999991E-2</v>
      </c>
      <c r="E217" s="32">
        <v>7.6589999999999991E-2</v>
      </c>
      <c r="F217" s="32">
        <v>7.6589999999999991E-2</v>
      </c>
      <c r="G217" s="16">
        <v>3.6400000000000002E-2</v>
      </c>
    </row>
    <row r="218" spans="2:7" x14ac:dyDescent="0.25">
      <c r="B218" s="15">
        <v>38808</v>
      </c>
      <c r="C218" s="32">
        <v>7.3899999999999993E-2</v>
      </c>
      <c r="D218" s="32">
        <v>7.3899999999999993E-2</v>
      </c>
      <c r="E218" s="32">
        <v>7.3899999999999993E-2</v>
      </c>
      <c r="F218" s="32">
        <v>7.3899999999999993E-2</v>
      </c>
      <c r="G218" s="16">
        <v>-2.12E-2</v>
      </c>
    </row>
    <row r="219" spans="2:7" x14ac:dyDescent="0.25">
      <c r="B219" s="15">
        <v>38777</v>
      </c>
      <c r="C219" s="32">
        <v>7.5499999999999998E-2</v>
      </c>
      <c r="D219" s="32">
        <v>7.5499999999999998E-2</v>
      </c>
      <c r="E219" s="32">
        <v>7.5499999999999998E-2</v>
      </c>
      <c r="F219" s="32">
        <v>7.5499999999999998E-2</v>
      </c>
      <c r="G219" s="16">
        <v>2.12E-2</v>
      </c>
    </row>
    <row r="220" spans="2:7" x14ac:dyDescent="0.25">
      <c r="B220" s="15">
        <v>38749</v>
      </c>
      <c r="C220" s="32">
        <v>7.3929999999999996E-2</v>
      </c>
      <c r="D220" s="32">
        <v>7.3929999999999996E-2</v>
      </c>
      <c r="E220" s="32">
        <v>7.3929999999999996E-2</v>
      </c>
      <c r="F220" s="32">
        <v>7.3929999999999996E-2</v>
      </c>
      <c r="G220" s="16">
        <v>2.8E-3</v>
      </c>
    </row>
    <row r="221" spans="2:7" x14ac:dyDescent="0.25">
      <c r="B221" s="15">
        <v>38718</v>
      </c>
      <c r="C221" s="32">
        <v>7.3719999999999994E-2</v>
      </c>
      <c r="D221" s="32">
        <v>7.3719999999999994E-2</v>
      </c>
      <c r="E221" s="32">
        <v>7.3719999999999994E-2</v>
      </c>
      <c r="F221" s="32">
        <v>7.3719999999999994E-2</v>
      </c>
      <c r="G221" s="16">
        <v>3.6799999999999999E-2</v>
      </c>
    </row>
    <row r="222" spans="2:7" x14ac:dyDescent="0.25">
      <c r="B222" s="15">
        <v>38687</v>
      </c>
      <c r="C222" s="32">
        <v>7.1099999999999997E-2</v>
      </c>
      <c r="D222" s="32">
        <v>7.1099999999999997E-2</v>
      </c>
      <c r="E222" s="32">
        <v>7.1099999999999997E-2</v>
      </c>
      <c r="F222" s="32">
        <v>7.1099999999999997E-2</v>
      </c>
      <c r="G222" s="16">
        <v>3.8E-3</v>
      </c>
    </row>
    <row r="223" spans="2:7" x14ac:dyDescent="0.25">
      <c r="B223" s="15">
        <v>38657</v>
      </c>
      <c r="C223" s="32">
        <v>7.0830000000000004E-2</v>
      </c>
      <c r="D223" s="32">
        <v>7.0830000000000004E-2</v>
      </c>
      <c r="E223" s="32">
        <v>7.0830000000000004E-2</v>
      </c>
      <c r="F223" s="32">
        <v>7.0830000000000004E-2</v>
      </c>
      <c r="G223" s="16">
        <v>-2.3E-3</v>
      </c>
    </row>
    <row r="224" spans="2:7" x14ac:dyDescent="0.25">
      <c r="B224" s="15">
        <v>38626</v>
      </c>
      <c r="C224" s="32">
        <v>7.0989999999999998E-2</v>
      </c>
      <c r="D224" s="32">
        <v>7.0989999999999998E-2</v>
      </c>
      <c r="E224" s="32">
        <v>7.0989999999999998E-2</v>
      </c>
      <c r="F224" s="32">
        <v>7.0989999999999998E-2</v>
      </c>
      <c r="G224" s="16">
        <v>-2.9999999999999997E-4</v>
      </c>
    </row>
    <row r="225" spans="2:7" x14ac:dyDescent="0.25">
      <c r="B225" s="15">
        <v>38596</v>
      </c>
      <c r="C225" s="32">
        <v>7.1010000000000004E-2</v>
      </c>
      <c r="D225" s="32">
        <v>7.1010000000000004E-2</v>
      </c>
      <c r="E225" s="32">
        <v>7.1010000000000004E-2</v>
      </c>
      <c r="F225" s="32">
        <v>7.1010000000000004E-2</v>
      </c>
      <c r="G225" s="16">
        <v>1E-3</v>
      </c>
    </row>
    <row r="226" spans="2:7" x14ac:dyDescent="0.25">
      <c r="B226" s="15">
        <v>38565</v>
      </c>
      <c r="C226" s="32">
        <v>7.0940000000000003E-2</v>
      </c>
      <c r="D226" s="32">
        <v>7.0940000000000003E-2</v>
      </c>
      <c r="E226" s="32">
        <v>7.0940000000000003E-2</v>
      </c>
      <c r="F226" s="32">
        <v>7.0940000000000003E-2</v>
      </c>
      <c r="G226" s="16">
        <v>1.43E-2</v>
      </c>
    </row>
    <row r="227" spans="2:7" x14ac:dyDescent="0.25">
      <c r="B227" s="15">
        <v>38534</v>
      </c>
      <c r="C227" s="32">
        <v>6.9940000000000002E-2</v>
      </c>
      <c r="D227" s="32">
        <v>6.9940000000000002E-2</v>
      </c>
      <c r="E227" s="32">
        <v>6.9940000000000002E-2</v>
      </c>
      <c r="F227" s="32">
        <v>6.9940000000000002E-2</v>
      </c>
      <c r="G227" s="16">
        <v>1.26E-2</v>
      </c>
    </row>
    <row r="228" spans="2:7" x14ac:dyDescent="0.25">
      <c r="B228" s="15">
        <v>38504</v>
      </c>
      <c r="C228" s="32">
        <v>6.9070000000000006E-2</v>
      </c>
      <c r="D228" s="32">
        <v>6.9070000000000006E-2</v>
      </c>
      <c r="E228" s="32">
        <v>6.9070000000000006E-2</v>
      </c>
      <c r="F228" s="32">
        <v>6.9070000000000006E-2</v>
      </c>
      <c r="G228" s="16">
        <v>-1.03E-2</v>
      </c>
    </row>
    <row r="229" spans="2:7" x14ac:dyDescent="0.25">
      <c r="B229" s="15">
        <v>38473</v>
      </c>
      <c r="C229" s="32">
        <v>6.9790000000000005E-2</v>
      </c>
      <c r="D229" s="32">
        <v>6.9790000000000005E-2</v>
      </c>
      <c r="E229" s="32">
        <v>6.9790000000000005E-2</v>
      </c>
      <c r="F229" s="32">
        <v>6.9790000000000005E-2</v>
      </c>
      <c r="G229" s="16">
        <v>-5.1400000000000001E-2</v>
      </c>
    </row>
    <row r="230" spans="2:7" x14ac:dyDescent="0.25">
      <c r="B230" s="15">
        <v>38443</v>
      </c>
      <c r="C230" s="32">
        <v>7.3569999999999997E-2</v>
      </c>
      <c r="D230" s="32">
        <v>7.3569999999999997E-2</v>
      </c>
      <c r="E230" s="32">
        <v>7.3569999999999997E-2</v>
      </c>
      <c r="F230" s="32">
        <v>7.3569999999999997E-2</v>
      </c>
      <c r="G230" s="16">
        <v>0.10199999999999999</v>
      </c>
    </row>
    <row r="231" spans="2:7" x14ac:dyDescent="0.25">
      <c r="B231" s="15">
        <v>38412</v>
      </c>
      <c r="C231" s="32">
        <v>6.676E-2</v>
      </c>
      <c r="D231" s="32">
        <v>6.676E-2</v>
      </c>
      <c r="E231" s="32">
        <v>6.676E-2</v>
      </c>
      <c r="F231" s="32">
        <v>6.676E-2</v>
      </c>
      <c r="G231" s="16">
        <v>1.9400000000000001E-2</v>
      </c>
    </row>
    <row r="232" spans="2:7" x14ac:dyDescent="0.25">
      <c r="B232" s="15">
        <v>38384</v>
      </c>
      <c r="C232" s="32">
        <v>6.5490000000000007E-2</v>
      </c>
      <c r="D232" s="32">
        <v>6.5490000000000007E-2</v>
      </c>
      <c r="E232" s="32">
        <v>6.5490000000000007E-2</v>
      </c>
      <c r="F232" s="32">
        <v>6.5490000000000007E-2</v>
      </c>
      <c r="G232" s="16">
        <v>-2.3E-2</v>
      </c>
    </row>
    <row r="233" spans="2:7" x14ac:dyDescent="0.25">
      <c r="B233" s="15">
        <v>38353</v>
      </c>
      <c r="C233" s="32">
        <v>6.7030000000000006E-2</v>
      </c>
      <c r="D233" s="32">
        <v>6.7030000000000006E-2</v>
      </c>
      <c r="E233" s="32">
        <v>6.7030000000000006E-2</v>
      </c>
      <c r="F233" s="32">
        <v>6.7030000000000006E-2</v>
      </c>
      <c r="G233" s="16">
        <v>-4.0000000000000002E-4</v>
      </c>
    </row>
    <row r="234" spans="2:7" x14ac:dyDescent="0.25">
      <c r="B234" s="15">
        <v>38322</v>
      </c>
      <c r="C234" s="32">
        <v>6.7060000000000008E-2</v>
      </c>
      <c r="D234" s="32">
        <v>6.7060000000000008E-2</v>
      </c>
      <c r="E234" s="32">
        <v>6.7060000000000008E-2</v>
      </c>
      <c r="F234" s="32">
        <v>6.7060000000000008E-2</v>
      </c>
      <c r="G234" s="16">
        <v>-6.8199999999999997E-2</v>
      </c>
    </row>
    <row r="235" spans="2:7" x14ac:dyDescent="0.25">
      <c r="B235" s="15">
        <v>38292</v>
      </c>
      <c r="C235" s="32">
        <v>7.1970000000000006E-2</v>
      </c>
      <c r="D235" s="32">
        <v>7.1970000000000006E-2</v>
      </c>
      <c r="E235" s="32">
        <v>7.1970000000000006E-2</v>
      </c>
      <c r="F235" s="32">
        <v>7.1970000000000006E-2</v>
      </c>
      <c r="G235" s="16">
        <v>3.8199999999999998E-2</v>
      </c>
    </row>
    <row r="236" spans="2:7" x14ac:dyDescent="0.25">
      <c r="B236" s="15">
        <v>38261</v>
      </c>
      <c r="C236" s="32">
        <v>6.9320000000000007E-2</v>
      </c>
      <c r="D236" s="32">
        <v>6.9320000000000007E-2</v>
      </c>
      <c r="E236" s="32">
        <v>6.9320000000000007E-2</v>
      </c>
      <c r="F236" s="32">
        <v>6.9320000000000007E-2</v>
      </c>
      <c r="G236" s="16">
        <v>0.11020000000000001</v>
      </c>
    </row>
    <row r="237" spans="2:7" x14ac:dyDescent="0.25">
      <c r="B237" s="15">
        <v>38231</v>
      </c>
      <c r="C237" s="32">
        <v>6.2439999999999996E-2</v>
      </c>
      <c r="D237" s="32">
        <v>6.2439999999999996E-2</v>
      </c>
      <c r="E237" s="32">
        <v>6.2439999999999996E-2</v>
      </c>
      <c r="F237" s="32">
        <v>6.2439999999999996E-2</v>
      </c>
      <c r="G237" s="16">
        <v>2.5499999999999998E-2</v>
      </c>
    </row>
    <row r="238" spans="2:7" x14ac:dyDescent="0.25">
      <c r="B238" s="15">
        <v>38200</v>
      </c>
      <c r="C238" s="32">
        <v>6.0890000000000007E-2</v>
      </c>
      <c r="D238" s="32">
        <v>6.0890000000000007E-2</v>
      </c>
      <c r="E238" s="32">
        <v>6.0890000000000007E-2</v>
      </c>
      <c r="F238" s="32">
        <v>6.0890000000000007E-2</v>
      </c>
      <c r="G238" s="16">
        <v>-7.7999999999999996E-3</v>
      </c>
    </row>
    <row r="239" spans="2:7" x14ac:dyDescent="0.25">
      <c r="B239" s="15">
        <v>38169</v>
      </c>
      <c r="C239" s="32">
        <v>6.1369999999999994E-2</v>
      </c>
      <c r="D239" s="32">
        <v>6.1369999999999994E-2</v>
      </c>
      <c r="E239" s="32">
        <v>6.1369999999999994E-2</v>
      </c>
      <c r="F239" s="32">
        <v>6.1369999999999994E-2</v>
      </c>
      <c r="G239" s="16">
        <v>4.9099999999999998E-2</v>
      </c>
    </row>
    <row r="240" spans="2:7" x14ac:dyDescent="0.25">
      <c r="B240" s="15">
        <v>38139</v>
      </c>
      <c r="C240" s="32">
        <v>5.8499999999999996E-2</v>
      </c>
      <c r="D240" s="32">
        <v>5.8499999999999996E-2</v>
      </c>
      <c r="E240" s="32">
        <v>5.8499999999999996E-2</v>
      </c>
      <c r="F240" s="32">
        <v>5.8499999999999996E-2</v>
      </c>
      <c r="G240" s="16">
        <v>0.10920000000000001</v>
      </c>
    </row>
    <row r="241" spans="2:7" x14ac:dyDescent="0.25">
      <c r="B241" s="15">
        <v>38108</v>
      </c>
      <c r="C241" s="32">
        <v>5.2740000000000002E-2</v>
      </c>
      <c r="D241" s="32">
        <v>5.2740000000000002E-2</v>
      </c>
      <c r="E241" s="32">
        <v>5.2740000000000002E-2</v>
      </c>
      <c r="F241" s="32">
        <v>5.2740000000000002E-2</v>
      </c>
      <c r="G241" s="16">
        <v>3.0700000000000002E-2</v>
      </c>
    </row>
    <row r="242" spans="2:7" x14ac:dyDescent="0.25">
      <c r="B242" s="15">
        <v>38078</v>
      </c>
      <c r="C242" s="32">
        <v>5.117E-2</v>
      </c>
      <c r="D242" s="32">
        <v>5.117E-2</v>
      </c>
      <c r="E242" s="32">
        <v>5.117E-2</v>
      </c>
      <c r="F242" s="32">
        <v>5.117E-2</v>
      </c>
      <c r="G242" s="16">
        <v>-5.7999999999999996E-3</v>
      </c>
    </row>
    <row r="243" spans="2:7" x14ac:dyDescent="0.25">
      <c r="B243" s="15">
        <v>38047</v>
      </c>
      <c r="C243" s="32">
        <v>5.1470000000000002E-2</v>
      </c>
      <c r="D243" s="32">
        <v>5.1470000000000002E-2</v>
      </c>
      <c r="E243" s="32">
        <v>5.1470000000000002E-2</v>
      </c>
      <c r="F243" s="32">
        <v>5.1470000000000002E-2</v>
      </c>
      <c r="G243" s="16">
        <v>-2.1700000000000001E-2</v>
      </c>
    </row>
    <row r="244" spans="2:7" x14ac:dyDescent="0.25">
      <c r="B244" s="15">
        <v>38018</v>
      </c>
      <c r="C244" s="32">
        <v>5.2610000000000004E-2</v>
      </c>
      <c r="D244" s="32">
        <v>5.2610000000000004E-2</v>
      </c>
      <c r="E244" s="32">
        <v>5.2610000000000004E-2</v>
      </c>
      <c r="F244" s="32">
        <v>5.2610000000000004E-2</v>
      </c>
      <c r="G244" s="16">
        <v>7.3000000000000001E-3</v>
      </c>
    </row>
    <row r="245" spans="2:7" x14ac:dyDescent="0.25">
      <c r="B245" s="15">
        <v>37987</v>
      </c>
      <c r="C245" s="32">
        <v>5.2229999999999999E-2</v>
      </c>
      <c r="D245" s="32">
        <v>5.2229999999999999E-2</v>
      </c>
      <c r="E245" s="32">
        <v>5.2229999999999999E-2</v>
      </c>
      <c r="F245" s="32">
        <v>5.2229999999999999E-2</v>
      </c>
      <c r="G245" s="16">
        <v>1.9699999999999999E-2</v>
      </c>
    </row>
    <row r="246" spans="2:7" x14ac:dyDescent="0.25">
      <c r="B246" s="15">
        <v>37956</v>
      </c>
      <c r="C246" s="32">
        <v>5.1220000000000002E-2</v>
      </c>
      <c r="D246" s="32">
        <v>5.1220000000000002E-2</v>
      </c>
      <c r="E246" s="32">
        <v>5.1220000000000002E-2</v>
      </c>
      <c r="F246" s="32">
        <v>5.1220000000000002E-2</v>
      </c>
      <c r="G246" s="16">
        <v>-7.0000000000000001E-3</v>
      </c>
    </row>
    <row r="247" spans="2:7" x14ac:dyDescent="0.25">
      <c r="B247" s="15">
        <v>37926</v>
      </c>
      <c r="C247" s="32">
        <v>5.1580000000000001E-2</v>
      </c>
      <c r="D247" s="32">
        <v>5.1580000000000001E-2</v>
      </c>
      <c r="E247" s="32">
        <v>5.1580000000000001E-2</v>
      </c>
      <c r="F247" s="32">
        <v>5.1580000000000001E-2</v>
      </c>
      <c r="G247" s="16">
        <v>1.14E-2</v>
      </c>
    </row>
    <row r="248" spans="2:7" x14ac:dyDescent="0.25">
      <c r="B248" s="15">
        <v>37895</v>
      </c>
      <c r="C248" s="32">
        <v>5.0999999999999997E-2</v>
      </c>
      <c r="D248" s="32">
        <v>5.0999999999999997E-2</v>
      </c>
      <c r="E248" s="32">
        <v>5.0999999999999997E-2</v>
      </c>
      <c r="F248" s="32">
        <v>5.0999999999999997E-2</v>
      </c>
      <c r="G248" s="16">
        <v>-1.43E-2</v>
      </c>
    </row>
    <row r="249" spans="2:7" x14ac:dyDescent="0.25">
      <c r="B249" s="15">
        <v>37865</v>
      </c>
      <c r="C249" s="32">
        <v>5.1740000000000001E-2</v>
      </c>
      <c r="D249" s="32">
        <v>5.1740000000000001E-2</v>
      </c>
      <c r="E249" s="32">
        <v>5.1740000000000001E-2</v>
      </c>
      <c r="F249" s="32">
        <v>5.1740000000000001E-2</v>
      </c>
      <c r="G249" s="16">
        <v>-1.7100000000000001E-2</v>
      </c>
    </row>
    <row r="250" spans="2:7" x14ac:dyDescent="0.25">
      <c r="B250" s="15">
        <v>37834</v>
      </c>
      <c r="C250" s="32">
        <v>5.2639999999999999E-2</v>
      </c>
      <c r="D250" s="32">
        <v>5.2639999999999999E-2</v>
      </c>
      <c r="E250" s="32">
        <v>5.2639999999999999E-2</v>
      </c>
      <c r="F250" s="32">
        <v>5.2639999999999999E-2</v>
      </c>
      <c r="G250" s="16">
        <v>-6.2700000000000006E-2</v>
      </c>
    </row>
    <row r="251" spans="2:7" x14ac:dyDescent="0.25">
      <c r="B251" s="15">
        <v>37803</v>
      </c>
      <c r="C251" s="32">
        <v>5.6159999999999995E-2</v>
      </c>
      <c r="D251" s="32">
        <v>5.6159999999999995E-2</v>
      </c>
      <c r="E251" s="32">
        <v>5.6159999999999995E-2</v>
      </c>
      <c r="F251" s="32">
        <v>5.6159999999999995E-2</v>
      </c>
      <c r="G251" s="16">
        <v>-1.9599999999999999E-2</v>
      </c>
    </row>
    <row r="252" spans="2:7" x14ac:dyDescent="0.25">
      <c r="B252" s="15">
        <v>37773</v>
      </c>
      <c r="C252" s="32">
        <v>5.7279999999999998E-2</v>
      </c>
      <c r="D252" s="32">
        <v>5.7279999999999998E-2</v>
      </c>
      <c r="E252" s="32">
        <v>5.7279999999999998E-2</v>
      </c>
      <c r="F252" s="32">
        <v>5.7279999999999998E-2</v>
      </c>
      <c r="G252" s="16">
        <v>-1.1900000000000001E-2</v>
      </c>
    </row>
    <row r="253" spans="2:7" x14ac:dyDescent="0.25">
      <c r="B253" s="15">
        <v>37742</v>
      </c>
      <c r="C253" s="32">
        <v>5.7969999999999994E-2</v>
      </c>
      <c r="D253" s="32">
        <v>5.7969999999999994E-2</v>
      </c>
      <c r="E253" s="32">
        <v>5.7969999999999994E-2</v>
      </c>
      <c r="F253" s="32">
        <v>5.7969999999999994E-2</v>
      </c>
      <c r="G253" s="16">
        <v>-1.4500000000000001E-2</v>
      </c>
    </row>
    <row r="254" spans="2:7" x14ac:dyDescent="0.25">
      <c r="B254" s="15">
        <v>37712</v>
      </c>
      <c r="C254" s="32">
        <v>5.8819999999999997E-2</v>
      </c>
      <c r="D254" s="32">
        <v>5.8819999999999997E-2</v>
      </c>
      <c r="E254" s="32">
        <v>5.8819999999999997E-2</v>
      </c>
      <c r="F254" s="32">
        <v>5.8819999999999997E-2</v>
      </c>
      <c r="G254" s="16">
        <v>-0.04</v>
      </c>
    </row>
    <row r="255" spans="2:7" x14ac:dyDescent="0.25">
      <c r="B255" s="15">
        <v>37681</v>
      </c>
      <c r="C255" s="32">
        <v>6.1269999999999998E-2</v>
      </c>
      <c r="D255" s="32">
        <v>6.1269999999999998E-2</v>
      </c>
      <c r="E255" s="32">
        <v>6.1269999999999998E-2</v>
      </c>
      <c r="F255" s="32">
        <v>6.1269999999999998E-2</v>
      </c>
      <c r="G255" s="16">
        <v>2.7E-2</v>
      </c>
    </row>
    <row r="256" spans="2:7" x14ac:dyDescent="0.25">
      <c r="B256" s="15">
        <v>37653</v>
      </c>
      <c r="C256" s="32">
        <v>5.9660000000000005E-2</v>
      </c>
      <c r="D256" s="32">
        <v>5.9660000000000005E-2</v>
      </c>
      <c r="E256" s="32">
        <v>5.9660000000000005E-2</v>
      </c>
      <c r="F256" s="32">
        <v>5.9660000000000005E-2</v>
      </c>
      <c r="G256" s="16">
        <v>-5.6500000000000002E-2</v>
      </c>
    </row>
    <row r="257" spans="2:7" x14ac:dyDescent="0.25">
      <c r="B257" s="15">
        <v>37622</v>
      </c>
      <c r="C257" s="32">
        <v>6.3230000000000008E-2</v>
      </c>
      <c r="D257" s="32">
        <v>6.3230000000000008E-2</v>
      </c>
      <c r="E257" s="32">
        <v>6.3230000000000008E-2</v>
      </c>
      <c r="F257" s="32">
        <v>6.3230000000000008E-2</v>
      </c>
      <c r="G257" s="16">
        <v>3.95E-2</v>
      </c>
    </row>
    <row r="258" spans="2:7" x14ac:dyDescent="0.25">
      <c r="B258" s="15">
        <v>37591</v>
      </c>
      <c r="C258" s="32">
        <v>6.0830000000000002E-2</v>
      </c>
      <c r="D258" s="32">
        <v>6.0830000000000002E-2</v>
      </c>
      <c r="E258" s="32">
        <v>6.0830000000000002E-2</v>
      </c>
      <c r="F258" s="32">
        <v>6.0830000000000002E-2</v>
      </c>
      <c r="G258" s="16">
        <v>-5.3199999999999997E-2</v>
      </c>
    </row>
    <row r="259" spans="2:7" x14ac:dyDescent="0.25">
      <c r="B259" s="15">
        <v>37561</v>
      </c>
      <c r="C259" s="32">
        <v>6.4250000000000002E-2</v>
      </c>
      <c r="D259" s="32">
        <v>6.4250000000000002E-2</v>
      </c>
      <c r="E259" s="32">
        <v>6.4250000000000002E-2</v>
      </c>
      <c r="F259" s="32">
        <v>6.4250000000000002E-2</v>
      </c>
      <c r="G259" s="16">
        <v>-7.22E-2</v>
      </c>
    </row>
    <row r="260" spans="2:7" x14ac:dyDescent="0.25">
      <c r="B260" s="15">
        <v>37530</v>
      </c>
      <c r="C260" s="32">
        <v>6.9249999999999992E-2</v>
      </c>
      <c r="D260" s="32">
        <v>6.9249999999999992E-2</v>
      </c>
      <c r="E260" s="32">
        <v>6.9249999999999992E-2</v>
      </c>
      <c r="F260" s="32">
        <v>6.9249999999999992E-2</v>
      </c>
      <c r="G260" s="16">
        <v>-3.39E-2</v>
      </c>
    </row>
    <row r="261" spans="2:7" x14ac:dyDescent="0.25">
      <c r="B261" s="15">
        <v>37500</v>
      </c>
      <c r="C261" s="32">
        <v>7.1680000000000008E-2</v>
      </c>
      <c r="D261" s="32">
        <v>7.1680000000000008E-2</v>
      </c>
      <c r="E261" s="32">
        <v>7.1680000000000008E-2</v>
      </c>
      <c r="F261" s="32">
        <v>7.1680000000000008E-2</v>
      </c>
      <c r="G261" s="16">
        <v>1E-3</v>
      </c>
    </row>
    <row r="262" spans="2:7" x14ac:dyDescent="0.25">
      <c r="B262" s="15">
        <v>37469</v>
      </c>
      <c r="C262" s="32">
        <v>7.1609999999999993E-2</v>
      </c>
      <c r="D262" s="32">
        <v>7.1609999999999993E-2</v>
      </c>
      <c r="E262" s="32">
        <v>7.1609999999999993E-2</v>
      </c>
      <c r="F262" s="32">
        <v>7.1609999999999993E-2</v>
      </c>
      <c r="G262" s="16">
        <v>-2.01E-2</v>
      </c>
    </row>
    <row r="263" spans="2:7" x14ac:dyDescent="0.25">
      <c r="B263" s="15">
        <v>37438</v>
      </c>
      <c r="C263" s="32">
        <v>7.3079999999999992E-2</v>
      </c>
      <c r="D263" s="32">
        <v>7.3079999999999992E-2</v>
      </c>
      <c r="E263" s="32">
        <v>7.3079999999999992E-2</v>
      </c>
      <c r="F263" s="32">
        <v>7.3079999999999992E-2</v>
      </c>
      <c r="G263" s="16">
        <v>-2.3599999999999999E-2</v>
      </c>
    </row>
    <row r="264" spans="2:7" x14ac:dyDescent="0.25">
      <c r="B264" s="15">
        <v>37408</v>
      </c>
      <c r="C264" s="32">
        <v>7.485E-2</v>
      </c>
      <c r="D264" s="32">
        <v>7.485E-2</v>
      </c>
      <c r="E264" s="32">
        <v>7.485E-2</v>
      </c>
      <c r="F264" s="32">
        <v>7.485E-2</v>
      </c>
      <c r="G264" s="16">
        <v>-3.0800000000000001E-2</v>
      </c>
    </row>
    <row r="265" spans="2:7" x14ac:dyDescent="0.25">
      <c r="B265" s="15">
        <v>37377</v>
      </c>
      <c r="C265" s="32">
        <v>7.7229999999999993E-2</v>
      </c>
      <c r="D265" s="32">
        <v>7.7229999999999993E-2</v>
      </c>
      <c r="E265" s="32">
        <v>7.7229999999999993E-2</v>
      </c>
      <c r="F265" s="32">
        <v>7.7229999999999993E-2</v>
      </c>
      <c r="G265" s="16">
        <v>4.2200000000000001E-2</v>
      </c>
    </row>
    <row r="266" spans="2:7" x14ac:dyDescent="0.25">
      <c r="B266" s="15">
        <v>37347</v>
      </c>
      <c r="C266" s="32">
        <v>7.4099999999999999E-2</v>
      </c>
      <c r="D266" s="32">
        <v>7.4099999999999999E-2</v>
      </c>
      <c r="E266" s="32">
        <v>7.4099999999999999E-2</v>
      </c>
      <c r="F266" s="32">
        <v>7.4099999999999999E-2</v>
      </c>
      <c r="G266" s="16">
        <v>6.8999999999999999E-3</v>
      </c>
    </row>
    <row r="267" spans="2:7" x14ac:dyDescent="0.25">
      <c r="B267" s="15">
        <v>37316</v>
      </c>
      <c r="C267" s="32">
        <v>7.3590000000000003E-2</v>
      </c>
      <c r="D267" s="32">
        <v>7.3590000000000003E-2</v>
      </c>
      <c r="E267" s="32">
        <v>7.3590000000000003E-2</v>
      </c>
      <c r="F267" s="32">
        <v>7.3590000000000003E-2</v>
      </c>
      <c r="G267" s="16">
        <v>-3.5099999999999999E-2</v>
      </c>
    </row>
    <row r="268" spans="2:7" x14ac:dyDescent="0.25">
      <c r="B268" s="15">
        <v>37288</v>
      </c>
      <c r="C268" s="32">
        <v>7.6270000000000004E-2</v>
      </c>
      <c r="D268" s="32">
        <v>7.6270000000000004E-2</v>
      </c>
      <c r="E268" s="32">
        <v>7.6270000000000004E-2</v>
      </c>
      <c r="F268" s="32">
        <v>7.6270000000000004E-2</v>
      </c>
      <c r="G268" s="16">
        <v>-5.4999999999999997E-3</v>
      </c>
    </row>
    <row r="269" spans="2:7" x14ac:dyDescent="0.25">
      <c r="B269" s="15">
        <v>37257</v>
      </c>
      <c r="C269" s="32">
        <v>7.6689999999999994E-2</v>
      </c>
      <c r="D269" s="32">
        <v>7.6689999999999994E-2</v>
      </c>
      <c r="E269" s="32">
        <v>7.6689999999999994E-2</v>
      </c>
      <c r="F269" s="32">
        <v>7.6689999999999994E-2</v>
      </c>
      <c r="G269" s="16">
        <v>-3.4000000000000002E-2</v>
      </c>
    </row>
    <row r="270" spans="2:7" x14ac:dyDescent="0.25">
      <c r="B270" s="15">
        <v>37226</v>
      </c>
      <c r="C270" s="32">
        <v>7.9390000000000002E-2</v>
      </c>
      <c r="D270" s="32">
        <v>7.9390000000000002E-2</v>
      </c>
      <c r="E270" s="32">
        <v>7.9390000000000002E-2</v>
      </c>
      <c r="F270" s="32">
        <v>7.9390000000000002E-2</v>
      </c>
      <c r="G270" s="16">
        <v>7.4999999999999997E-3</v>
      </c>
    </row>
    <row r="271" spans="2:7" x14ac:dyDescent="0.25">
      <c r="B271" s="15">
        <v>37196</v>
      </c>
      <c r="C271" s="32">
        <v>7.8799999999999995E-2</v>
      </c>
      <c r="D271" s="32">
        <v>7.8799999999999995E-2</v>
      </c>
      <c r="E271" s="32">
        <v>7.8799999999999995E-2</v>
      </c>
      <c r="F271" s="32">
        <v>7.8799999999999995E-2</v>
      </c>
      <c r="G271" s="16">
        <v>-0.1045</v>
      </c>
    </row>
    <row r="272" spans="2:7" x14ac:dyDescent="0.25">
      <c r="B272" s="15">
        <v>37165</v>
      </c>
      <c r="C272" s="32">
        <v>8.8000000000000009E-2</v>
      </c>
      <c r="D272" s="32">
        <v>8.8000000000000009E-2</v>
      </c>
      <c r="E272" s="32">
        <v>8.8000000000000009E-2</v>
      </c>
      <c r="F272" s="32">
        <v>8.8000000000000009E-2</v>
      </c>
      <c r="G272" s="16">
        <v>-3.5299999999999998E-2</v>
      </c>
    </row>
    <row r="273" spans="2:7" x14ac:dyDescent="0.25">
      <c r="B273" s="15">
        <v>37135</v>
      </c>
      <c r="C273" s="32">
        <v>9.1219999999999996E-2</v>
      </c>
      <c r="D273" s="32">
        <v>9.1219999999999996E-2</v>
      </c>
      <c r="E273" s="32">
        <v>9.1219999999999996E-2</v>
      </c>
      <c r="F273" s="32">
        <v>9.1219999999999996E-2</v>
      </c>
      <c r="G273" s="16">
        <v>8.9999999999999998E-4</v>
      </c>
    </row>
    <row r="274" spans="2:7" x14ac:dyDescent="0.25">
      <c r="B274" s="15">
        <v>37104</v>
      </c>
      <c r="C274" s="32">
        <v>9.1140000000000013E-2</v>
      </c>
      <c r="D274" s="32">
        <v>9.1140000000000013E-2</v>
      </c>
      <c r="E274" s="32">
        <v>9.1140000000000013E-2</v>
      </c>
      <c r="F274" s="32">
        <v>9.1140000000000013E-2</v>
      </c>
      <c r="G274" s="16">
        <v>-2.6599999999999999E-2</v>
      </c>
    </row>
    <row r="275" spans="2:7" x14ac:dyDescent="0.25">
      <c r="B275" s="15">
        <v>37073</v>
      </c>
      <c r="C275" s="32">
        <v>9.3629999999999991E-2</v>
      </c>
      <c r="D275" s="32">
        <v>9.3629999999999991E-2</v>
      </c>
      <c r="E275" s="32">
        <v>9.3629999999999991E-2</v>
      </c>
      <c r="F275" s="32">
        <v>9.3629999999999991E-2</v>
      </c>
      <c r="G275" s="16">
        <v>-1.4500000000000001E-2</v>
      </c>
    </row>
    <row r="276" spans="2:7" x14ac:dyDescent="0.25">
      <c r="B276" s="15">
        <v>37043</v>
      </c>
      <c r="C276" s="32">
        <v>9.5009999999999997E-2</v>
      </c>
      <c r="D276" s="32">
        <v>9.5009999999999997E-2</v>
      </c>
      <c r="E276" s="32">
        <v>9.5009999999999997E-2</v>
      </c>
      <c r="F276" s="32">
        <v>9.5009999999999997E-2</v>
      </c>
      <c r="G276" s="16">
        <v>-2.6700000000000002E-2</v>
      </c>
    </row>
    <row r="277" spans="2:7" x14ac:dyDescent="0.25">
      <c r="B277" s="15">
        <v>37012</v>
      </c>
      <c r="C277" s="32">
        <v>9.7619999999999998E-2</v>
      </c>
      <c r="D277" s="32">
        <v>9.7619999999999998E-2</v>
      </c>
      <c r="E277" s="32">
        <v>9.7619999999999998E-2</v>
      </c>
      <c r="F277" s="32">
        <v>9.7619999999999998E-2</v>
      </c>
      <c r="G277" s="16">
        <v>-3.5900000000000001E-2</v>
      </c>
    </row>
    <row r="278" spans="2:7" x14ac:dyDescent="0.25">
      <c r="B278" s="15">
        <v>36982</v>
      </c>
      <c r="C278" s="32">
        <v>0.10125000000000001</v>
      </c>
      <c r="D278" s="32">
        <v>0.10125000000000001</v>
      </c>
      <c r="E278" s="32">
        <v>0.10125000000000001</v>
      </c>
      <c r="F278" s="32">
        <v>0.10125000000000001</v>
      </c>
      <c r="G278" s="16">
        <v>-2.01E-2</v>
      </c>
    </row>
    <row r="279" spans="2:7" x14ac:dyDescent="0.25">
      <c r="B279" s="15">
        <v>36951</v>
      </c>
      <c r="C279" s="32">
        <v>0.10333000000000001</v>
      </c>
      <c r="D279" s="32">
        <v>0.10333000000000001</v>
      </c>
      <c r="E279" s="32">
        <v>0.10333000000000001</v>
      </c>
      <c r="F279" s="32">
        <v>0.10333000000000001</v>
      </c>
      <c r="G279" s="16">
        <v>2.53E-2</v>
      </c>
    </row>
    <row r="280" spans="2:7" x14ac:dyDescent="0.25">
      <c r="B280" s="15">
        <v>36923</v>
      </c>
      <c r="C280" s="32">
        <v>0.10077999999999999</v>
      </c>
      <c r="D280" s="32">
        <v>0.10077999999999999</v>
      </c>
      <c r="E280" s="32">
        <v>0.10077999999999999</v>
      </c>
      <c r="F280" s="32">
        <v>0.10077999999999999</v>
      </c>
      <c r="G280" s="16">
        <v>-3.32E-2</v>
      </c>
    </row>
    <row r="281" spans="2:7" x14ac:dyDescent="0.25">
      <c r="B281" s="15">
        <v>36892</v>
      </c>
      <c r="C281" s="32">
        <v>0.10424</v>
      </c>
      <c r="D281" s="32">
        <v>0.10424</v>
      </c>
      <c r="E281" s="32">
        <v>0.10424</v>
      </c>
      <c r="F281" s="32">
        <v>0.10424</v>
      </c>
      <c r="G281" s="16">
        <v>-4.2299999999999997E-2</v>
      </c>
    </row>
    <row r="282" spans="2:7" x14ac:dyDescent="0.25">
      <c r="B282" s="15">
        <v>36861</v>
      </c>
      <c r="C282" s="32">
        <v>0.10884000000000001</v>
      </c>
      <c r="D282" s="32">
        <v>0.10884000000000001</v>
      </c>
      <c r="E282" s="32">
        <v>0.10884000000000001</v>
      </c>
      <c r="F282" s="32">
        <v>0.10884000000000001</v>
      </c>
      <c r="G282" s="16">
        <v>-4.0899999999999999E-2</v>
      </c>
    </row>
    <row r="283" spans="2:7" x14ac:dyDescent="0.25">
      <c r="B283" s="15">
        <v>36831</v>
      </c>
      <c r="C283" s="32">
        <v>0.11348000000000001</v>
      </c>
      <c r="D283" s="32">
        <v>0.11348000000000001</v>
      </c>
      <c r="E283" s="32">
        <v>0.11348000000000001</v>
      </c>
      <c r="F283" s="32">
        <v>0.11348000000000001</v>
      </c>
      <c r="G283" s="16">
        <v>-2.1700000000000001E-2</v>
      </c>
    </row>
    <row r="284" spans="2:7" x14ac:dyDescent="0.25">
      <c r="B284" s="15">
        <v>36800</v>
      </c>
      <c r="C284" s="32">
        <v>0.11599999999999999</v>
      </c>
      <c r="D284" s="32">
        <v>0.11599999999999999</v>
      </c>
      <c r="E284" s="32">
        <v>0.11599999999999999</v>
      </c>
      <c r="F284" s="32">
        <v>0.11599999999999999</v>
      </c>
      <c r="G284" s="16">
        <v>5.1999999999999998E-3</v>
      </c>
    </row>
    <row r="285" spans="2:7" x14ac:dyDescent="0.25">
      <c r="B285" s="15">
        <v>36770</v>
      </c>
      <c r="C285" s="32">
        <v>0.11539999999999999</v>
      </c>
      <c r="D285" s="32">
        <v>0.11539999999999999</v>
      </c>
      <c r="E285" s="32">
        <v>0.11539999999999999</v>
      </c>
      <c r="F285" s="32">
        <v>0.11539999999999999</v>
      </c>
      <c r="G285" s="16">
        <v>3.0000000000000001E-3</v>
      </c>
    </row>
    <row r="286" spans="2:7" x14ac:dyDescent="0.25">
      <c r="B286" s="15">
        <v>36739</v>
      </c>
      <c r="C286" s="32">
        <v>0.11505000000000001</v>
      </c>
      <c r="D286" s="32">
        <v>0.11505000000000001</v>
      </c>
      <c r="E286" s="32">
        <v>0.11505000000000001</v>
      </c>
      <c r="F286" s="32">
        <v>0.11505000000000001</v>
      </c>
      <c r="G286" s="16">
        <v>1.3299999999999999E-2</v>
      </c>
    </row>
    <row r="287" spans="2:7" x14ac:dyDescent="0.25">
      <c r="B287" s="15">
        <v>36708</v>
      </c>
      <c r="C287" s="32">
        <v>0.11353999999999999</v>
      </c>
      <c r="D287" s="32">
        <v>0.11353999999999999</v>
      </c>
      <c r="E287" s="32">
        <v>0.11353999999999999</v>
      </c>
      <c r="F287" s="32">
        <v>0.11353999999999999</v>
      </c>
      <c r="G287" s="16">
        <v>2.6700000000000002E-2</v>
      </c>
    </row>
    <row r="288" spans="2:7" x14ac:dyDescent="0.25">
      <c r="B288" s="15">
        <v>36678</v>
      </c>
      <c r="C288" s="32">
        <v>0.11058999999999999</v>
      </c>
      <c r="D288" s="32">
        <v>0.11058999999999999</v>
      </c>
      <c r="E288" s="32">
        <v>0.11058999999999999</v>
      </c>
      <c r="F288" s="32">
        <v>0.11058999999999999</v>
      </c>
      <c r="G288" s="16">
        <v>2.1399999999999999E-2</v>
      </c>
    </row>
    <row r="289" spans="2:7" x14ac:dyDescent="0.25">
      <c r="B289" s="15">
        <v>36647</v>
      </c>
      <c r="C289" s="32">
        <v>0.10827000000000001</v>
      </c>
      <c r="D289" s="32">
        <v>0.10827000000000001</v>
      </c>
      <c r="E289" s="32">
        <v>0.10827000000000001</v>
      </c>
      <c r="F289" s="32">
        <v>0.10827000000000001</v>
      </c>
      <c r="G289" s="16">
        <v>4.4699999999999997E-2</v>
      </c>
    </row>
    <row r="290" spans="2:7" x14ac:dyDescent="0.25">
      <c r="B290" s="15">
        <v>36617</v>
      </c>
      <c r="C290" s="32">
        <v>0.10364000000000001</v>
      </c>
      <c r="D290" s="32">
        <v>0.10364000000000001</v>
      </c>
      <c r="E290" s="32">
        <v>0.10364000000000001</v>
      </c>
      <c r="F290" s="32">
        <v>0.10364000000000001</v>
      </c>
      <c r="G290" s="16">
        <v>-3.6400000000000002E-2</v>
      </c>
    </row>
    <row r="291" spans="2:7" x14ac:dyDescent="0.25">
      <c r="B291" s="15">
        <v>36586</v>
      </c>
      <c r="C291" s="32">
        <v>0.10756</v>
      </c>
      <c r="D291" s="32">
        <v>0.10756</v>
      </c>
      <c r="E291" s="32">
        <v>0.10756</v>
      </c>
      <c r="F291" s="32">
        <v>0.10756</v>
      </c>
      <c r="G291" s="16">
        <v>3.3700000000000001E-2</v>
      </c>
    </row>
    <row r="292" spans="2:7" x14ac:dyDescent="0.25">
      <c r="B292" s="15">
        <v>36557</v>
      </c>
      <c r="C292" s="32">
        <v>0.10404999999999999</v>
      </c>
      <c r="D292" s="32">
        <v>0.10404999999999999</v>
      </c>
      <c r="E292" s="32">
        <v>0.10404999999999999</v>
      </c>
      <c r="F292" s="32">
        <v>0.10404999999999999</v>
      </c>
      <c r="G292" s="16">
        <v>-4.5199999999999997E-2</v>
      </c>
    </row>
    <row r="293" spans="2:7" x14ac:dyDescent="0.25">
      <c r="B293" s="15">
        <v>36526</v>
      </c>
      <c r="C293" s="32">
        <v>0.10897</v>
      </c>
      <c r="D293" s="32">
        <v>0.10897</v>
      </c>
      <c r="E293" s="32">
        <v>0.10897</v>
      </c>
      <c r="F293" s="32">
        <v>0.10897</v>
      </c>
      <c r="G293" s="16">
        <v>-2.6800000000000001E-2</v>
      </c>
    </row>
    <row r="294" spans="2:7" x14ac:dyDescent="0.25">
      <c r="B294" s="15">
        <v>36495</v>
      </c>
      <c r="C294" s="32">
        <v>0.11196999999999999</v>
      </c>
      <c r="D294" s="32">
        <v>0.11196999999999999</v>
      </c>
      <c r="E294" s="32">
        <v>0.11196999999999999</v>
      </c>
      <c r="F294" s="32">
        <v>0.11196999999999999</v>
      </c>
      <c r="G294" s="16">
        <v>-1.6400000000000001E-2</v>
      </c>
    </row>
    <row r="295" spans="2:7" x14ac:dyDescent="0.25">
      <c r="B295" s="15">
        <v>36465</v>
      </c>
      <c r="C295" s="32">
        <v>0.11384</v>
      </c>
      <c r="D295" s="32">
        <v>0.11384</v>
      </c>
      <c r="E295" s="32">
        <v>0.11384</v>
      </c>
      <c r="F295" s="32">
        <v>0.11384</v>
      </c>
      <c r="G295" s="16">
        <v>-1.1900000000000001E-2</v>
      </c>
    </row>
    <row r="296" spans="2:7" x14ac:dyDescent="0.25">
      <c r="B296" s="15">
        <v>36434</v>
      </c>
      <c r="C296" s="32">
        <v>0.11521000000000001</v>
      </c>
      <c r="D296" s="32">
        <v>0.11521000000000001</v>
      </c>
      <c r="E296" s="32">
        <v>0.11521000000000001</v>
      </c>
      <c r="F296" s="32">
        <v>0.11521000000000001</v>
      </c>
      <c r="G296" s="16">
        <v>-9.7000000000000003E-3</v>
      </c>
    </row>
    <row r="297" spans="2:7" x14ac:dyDescent="0.25">
      <c r="B297" s="15">
        <v>36404</v>
      </c>
      <c r="C297" s="32">
        <v>0.11634</v>
      </c>
      <c r="D297" s="32">
        <v>0.11634</v>
      </c>
      <c r="E297" s="32">
        <v>0.11634</v>
      </c>
      <c r="F297" s="32">
        <v>0.11634</v>
      </c>
      <c r="G297" s="16">
        <v>4.0000000000000001E-3</v>
      </c>
    </row>
    <row r="298" spans="2:7" x14ac:dyDescent="0.25">
      <c r="B298" s="15">
        <v>36373</v>
      </c>
      <c r="C298" s="32">
        <v>0.11588</v>
      </c>
      <c r="D298" s="32">
        <v>0.11588</v>
      </c>
      <c r="E298" s="32">
        <v>0.11588</v>
      </c>
      <c r="F298" s="32">
        <v>0.11588</v>
      </c>
      <c r="G298" s="16">
        <v>-7.3000000000000001E-3</v>
      </c>
    </row>
    <row r="299" spans="2:7" x14ac:dyDescent="0.25">
      <c r="B299" s="15">
        <v>36342</v>
      </c>
      <c r="C299" s="32">
        <v>0.11673</v>
      </c>
      <c r="D299" s="32">
        <v>0.11673</v>
      </c>
      <c r="E299" s="32">
        <v>0.11673</v>
      </c>
      <c r="F299" s="32">
        <v>0.11673</v>
      </c>
      <c r="G299" s="16">
        <v>-1.4999999999999999E-2</v>
      </c>
    </row>
    <row r="300" spans="2:7" x14ac:dyDescent="0.25">
      <c r="B300" s="15">
        <v>36312</v>
      </c>
      <c r="C300" s="32">
        <v>0.11851</v>
      </c>
      <c r="D300" s="32">
        <v>0.11851</v>
      </c>
      <c r="E300" s="32">
        <v>0.11851</v>
      </c>
      <c r="F300" s="32">
        <v>0.11851</v>
      </c>
      <c r="G300" s="16">
        <v>1.29E-2</v>
      </c>
    </row>
    <row r="301" spans="2:7" x14ac:dyDescent="0.25">
      <c r="B301" s="15">
        <v>36281</v>
      </c>
      <c r="C301" s="32">
        <v>0.11699999999999999</v>
      </c>
      <c r="D301" s="32">
        <v>0.11699999999999999</v>
      </c>
      <c r="E301" s="32">
        <v>0.11699999999999999</v>
      </c>
      <c r="F301" s="32">
        <v>0.11699999999999999</v>
      </c>
      <c r="G301" s="16">
        <v>-1.5599999999999999E-2</v>
      </c>
    </row>
    <row r="302" spans="2:7" x14ac:dyDescent="0.25">
      <c r="B302" s="15">
        <v>36251</v>
      </c>
      <c r="C302" s="32">
        <v>0.11885999999999999</v>
      </c>
      <c r="D302" s="32">
        <v>0.11885999999999999</v>
      </c>
      <c r="E302" s="32">
        <v>0.11885999999999999</v>
      </c>
      <c r="F302" s="32">
        <v>0.11885999999999999</v>
      </c>
      <c r="G302" s="16">
        <v>-8.9999999999999993E-3</v>
      </c>
    </row>
    <row r="303" spans="2:7" x14ac:dyDescent="0.25">
      <c r="B303" s="15">
        <v>36220</v>
      </c>
      <c r="C303" s="32">
        <v>0.11993999999999999</v>
      </c>
      <c r="D303" s="32">
        <v>0.11993999999999999</v>
      </c>
      <c r="E303" s="32">
        <v>0.11993999999999999</v>
      </c>
      <c r="F303" s="32">
        <v>0.11993999999999999</v>
      </c>
      <c r="G303" s="16">
        <v>-1.8700000000000001E-2</v>
      </c>
    </row>
    <row r="304" spans="2:7" x14ac:dyDescent="0.25">
      <c r="B304" s="15">
        <v>36192</v>
      </c>
      <c r="C304" s="32">
        <v>0.12223000000000001</v>
      </c>
      <c r="D304" s="32">
        <v>0.12223000000000001</v>
      </c>
      <c r="E304" s="32">
        <v>0.12223000000000001</v>
      </c>
      <c r="F304" s="32">
        <v>0.12223000000000001</v>
      </c>
      <c r="G304" s="16">
        <v>2.9999999999999997E-4</v>
      </c>
    </row>
    <row r="305" spans="2:7" x14ac:dyDescent="0.25">
      <c r="B305" s="15">
        <v>36161</v>
      </c>
      <c r="C305" s="32">
        <v>0.12218999999999999</v>
      </c>
      <c r="D305" s="32">
        <v>0.12218999999999999</v>
      </c>
      <c r="E305" s="32">
        <v>0.12218999999999999</v>
      </c>
      <c r="F305" s="32">
        <v>0.12218999999999999</v>
      </c>
      <c r="G305" s="16">
        <v>5.0000000000000001E-4</v>
      </c>
    </row>
    <row r="306" spans="2:7" x14ac:dyDescent="0.25">
      <c r="B306" s="15">
        <v>36130</v>
      </c>
      <c r="C306" s="32">
        <v>0.12212999999999999</v>
      </c>
      <c r="D306" s="32">
        <v>0.12212999999999999</v>
      </c>
      <c r="E306" s="32">
        <v>0.12212999999999999</v>
      </c>
      <c r="F306" s="32">
        <v>0.12212999999999999</v>
      </c>
      <c r="G306" s="16">
        <v>-6.9999999999999999E-4</v>
      </c>
    </row>
    <row r="307" spans="2:7" x14ac:dyDescent="0.25">
      <c r="B307" s="15">
        <v>36100</v>
      </c>
      <c r="C307" s="32">
        <v>0.12221</v>
      </c>
      <c r="D307" s="32">
        <v>0.12221</v>
      </c>
      <c r="E307" s="32">
        <v>0.12221</v>
      </c>
      <c r="F307" s="32">
        <v>0.12221</v>
      </c>
      <c r="G307" s="16">
        <v>-6.6E-3</v>
      </c>
    </row>
    <row r="308" spans="2:7" x14ac:dyDescent="0.25">
      <c r="B308" s="15">
        <v>36069</v>
      </c>
      <c r="C308" s="32">
        <v>0.12301999999999999</v>
      </c>
      <c r="D308" s="32">
        <v>0.12301999999999999</v>
      </c>
      <c r="E308" s="32">
        <v>0.12301999999999999</v>
      </c>
      <c r="F308" s="32">
        <v>0.12301999999999999</v>
      </c>
      <c r="G308" s="16">
        <v>1.1999999999999999E-3</v>
      </c>
    </row>
    <row r="309" spans="2:7" x14ac:dyDescent="0.25">
      <c r="B309" s="15">
        <v>36039</v>
      </c>
      <c r="C309" s="32">
        <v>0.12287000000000001</v>
      </c>
      <c r="D309" s="32">
        <v>0.12287000000000001</v>
      </c>
      <c r="E309" s="32">
        <v>0.12287000000000001</v>
      </c>
      <c r="F309" s="32">
        <v>0.12287000000000001</v>
      </c>
      <c r="G309" s="16">
        <v>3.8E-3</v>
      </c>
    </row>
    <row r="310" spans="2:7" x14ac:dyDescent="0.25">
      <c r="B310" s="15">
        <v>36008</v>
      </c>
      <c r="C310" s="32">
        <v>0.12240999999999999</v>
      </c>
      <c r="D310" s="32">
        <v>0.12240999999999999</v>
      </c>
      <c r="E310" s="32">
        <v>0.12240999999999999</v>
      </c>
      <c r="F310" s="32">
        <v>0.12240999999999999</v>
      </c>
      <c r="G310" s="16">
        <v>3.3999999999999998E-3</v>
      </c>
    </row>
    <row r="311" spans="2:7" x14ac:dyDescent="0.25">
      <c r="B311" s="15">
        <v>35977</v>
      </c>
      <c r="C311" s="32">
        <v>0.122</v>
      </c>
      <c r="D311" s="32">
        <v>0.122</v>
      </c>
      <c r="E311" s="32">
        <v>0.122</v>
      </c>
      <c r="F311" s="32">
        <v>0.122</v>
      </c>
      <c r="G311" s="16">
        <v>6.7999999999999996E-3</v>
      </c>
    </row>
    <row r="312" spans="2:7" x14ac:dyDescent="0.25">
      <c r="B312" s="15">
        <v>35947</v>
      </c>
      <c r="C312" s="32">
        <v>0.12117000000000001</v>
      </c>
      <c r="D312" s="32">
        <v>0.12117000000000001</v>
      </c>
      <c r="E312" s="32">
        <v>0.12117000000000001</v>
      </c>
      <c r="F312" s="32">
        <v>0.12117000000000001</v>
      </c>
      <c r="G312" s="16">
        <v>5.5999999999999999E-3</v>
      </c>
    </row>
    <row r="313" spans="2:7" x14ac:dyDescent="0.25">
      <c r="B313" s="15">
        <v>35916</v>
      </c>
      <c r="C313" s="32">
        <v>0.12049</v>
      </c>
      <c r="D313" s="32">
        <v>0.12049</v>
      </c>
      <c r="E313" s="32">
        <v>0.12049</v>
      </c>
      <c r="F313" s="32">
        <v>0.12049</v>
      </c>
      <c r="G313" s="16">
        <v>2.2700000000000001E-2</v>
      </c>
    </row>
    <row r="314" spans="2:7" x14ac:dyDescent="0.25">
      <c r="B314" s="15">
        <v>35886</v>
      </c>
      <c r="C314" s="32">
        <v>0.11781000000000001</v>
      </c>
      <c r="D314" s="32">
        <v>0.11781000000000001</v>
      </c>
      <c r="E314" s="32">
        <v>0.11781000000000001</v>
      </c>
      <c r="F314" s="32">
        <v>0.11781000000000001</v>
      </c>
      <c r="G314" s="16">
        <v>-2.52E-2</v>
      </c>
    </row>
    <row r="315" spans="2:7" x14ac:dyDescent="0.25">
      <c r="B315" s="15">
        <v>35855</v>
      </c>
      <c r="C315" s="32">
        <v>0.12086000000000001</v>
      </c>
      <c r="D315" s="32">
        <v>0.12086000000000001</v>
      </c>
      <c r="E315" s="32">
        <v>0.12086000000000001</v>
      </c>
      <c r="F315" s="32">
        <v>0.12086000000000001</v>
      </c>
      <c r="G315" s="16">
        <v>-5.2699999999999997E-2</v>
      </c>
    </row>
    <row r="317" spans="2:7" x14ac:dyDescent="0.25">
      <c r="B317" s="44" t="s">
        <v>113</v>
      </c>
    </row>
  </sheetData>
  <sheetProtection algorithmName="SHA-512" hashValue="7INwEmZoZo0PLgZEAmJ+BOrNHENGkKIuDI+9s4kVMIwSuzpqddfnOGkv2FDFNpzVZNitmMp0xwZ350aI3N7pRA==" saltValue="cx0rtoC9BH/bnlvxVbEJwg==" spinCount="100000" sheet="1" objects="1" scenario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showGridLines="0" workbookViewId="0">
      <selection activeCell="C19" sqref="C19"/>
    </sheetView>
  </sheetViews>
  <sheetFormatPr defaultRowHeight="15.75" x14ac:dyDescent="0.25"/>
  <cols>
    <col min="1" max="1" width="1.85546875" customWidth="1"/>
    <col min="2" max="2" width="14.85546875" style="9" bestFit="1" customWidth="1"/>
    <col min="3" max="3" width="19.85546875" style="25" bestFit="1" customWidth="1"/>
    <col min="4" max="4" width="7.28515625" customWidth="1"/>
    <col min="5" max="5" width="15.7109375" style="25" customWidth="1"/>
    <col min="6" max="6" width="9.7109375" style="26" customWidth="1"/>
    <col min="7" max="7" width="10.7109375" style="4" customWidth="1"/>
  </cols>
  <sheetData>
    <row r="2" spans="2:7" s="4" customFormat="1" x14ac:dyDescent="0.25">
      <c r="B2" s="10" t="s">
        <v>117</v>
      </c>
      <c r="C2" s="7" t="s">
        <v>118</v>
      </c>
      <c r="E2" s="22"/>
      <c r="F2" s="27"/>
    </row>
    <row r="3" spans="2:7" x14ac:dyDescent="0.25">
      <c r="B3" s="9">
        <v>1997</v>
      </c>
      <c r="C3" s="23">
        <v>0.02</v>
      </c>
      <c r="E3" s="7" t="s">
        <v>124</v>
      </c>
      <c r="F3" s="6" t="s">
        <v>119</v>
      </c>
      <c r="G3" s="28">
        <f>+AVERAGE(C11:C30)</f>
        <v>2.6564999999999995E-2</v>
      </c>
    </row>
    <row r="4" spans="2:7" x14ac:dyDescent="0.25">
      <c r="B4" s="9">
        <v>1998</v>
      </c>
      <c r="C4" s="23">
        <v>0.02</v>
      </c>
      <c r="E4" s="22"/>
      <c r="F4" s="27"/>
    </row>
    <row r="5" spans="2:7" x14ac:dyDescent="0.25">
      <c r="B5" s="9">
        <v>1999</v>
      </c>
      <c r="C5" s="24">
        <v>1.9699999999999999E-2</v>
      </c>
      <c r="E5" s="7" t="s">
        <v>124</v>
      </c>
      <c r="F5" s="6" t="s">
        <v>120</v>
      </c>
      <c r="G5" s="28">
        <f>+AVERAGE(C16:C30)</f>
        <v>2.3120000000000005E-2</v>
      </c>
    </row>
    <row r="6" spans="2:7" x14ac:dyDescent="0.25">
      <c r="B6" s="9">
        <v>2000</v>
      </c>
      <c r="C6" s="24">
        <v>1.9900000000000001E-2</v>
      </c>
      <c r="E6" s="22"/>
      <c r="F6" s="27"/>
    </row>
    <row r="7" spans="2:7" x14ac:dyDescent="0.25">
      <c r="B7" s="9">
        <v>2001</v>
      </c>
      <c r="C7" s="24">
        <v>5.5E-2</v>
      </c>
      <c r="E7" s="7" t="s">
        <v>124</v>
      </c>
      <c r="F7" s="6" t="s">
        <v>121</v>
      </c>
      <c r="G7" s="28">
        <f>+AVERAGE(C24:C30)</f>
        <v>1.8028571428571429E-2</v>
      </c>
    </row>
    <row r="8" spans="2:7" x14ac:dyDescent="0.25">
      <c r="B8" s="9">
        <v>2002</v>
      </c>
      <c r="C8" s="24">
        <v>4.9200000000000001E-2</v>
      </c>
      <c r="E8" s="22"/>
      <c r="F8" s="27"/>
    </row>
    <row r="9" spans="2:7" x14ac:dyDescent="0.25">
      <c r="B9" s="9">
        <v>2003</v>
      </c>
      <c r="C9" s="24">
        <v>7.0800000000000002E-2</v>
      </c>
      <c r="E9" s="7" t="s">
        <v>124</v>
      </c>
      <c r="F9" s="6" t="s">
        <v>122</v>
      </c>
      <c r="G9" s="28">
        <f>+AVERAGE(C26:C30)</f>
        <v>1.6840000000000001E-2</v>
      </c>
    </row>
    <row r="10" spans="2:7" x14ac:dyDescent="0.25">
      <c r="B10" s="9">
        <v>2004</v>
      </c>
      <c r="C10" s="24">
        <v>4.5600000000000002E-2</v>
      </c>
      <c r="E10" s="22"/>
      <c r="F10" s="27"/>
    </row>
    <row r="11" spans="2:7" x14ac:dyDescent="0.25">
      <c r="B11" s="9">
        <v>2005</v>
      </c>
      <c r="C11" s="24">
        <v>4.8599999999999997E-2</v>
      </c>
      <c r="E11" s="7" t="s">
        <v>124</v>
      </c>
      <c r="F11" s="6" t="s">
        <v>123</v>
      </c>
      <c r="G11" s="28">
        <f>+C30</f>
        <v>1.43E-2</v>
      </c>
    </row>
    <row r="12" spans="2:7" ht="15" x14ac:dyDescent="0.25">
      <c r="B12" s="9">
        <v>2006</v>
      </c>
      <c r="C12" s="24">
        <v>3.1800000000000002E-2</v>
      </c>
      <c r="G12"/>
    </row>
    <row r="13" spans="2:7" x14ac:dyDescent="0.25">
      <c r="B13" s="9">
        <v>2007</v>
      </c>
      <c r="C13" s="24">
        <v>3.0800000000000001E-2</v>
      </c>
    </row>
    <row r="14" spans="2:7" x14ac:dyDescent="0.25">
      <c r="B14" s="9">
        <v>2008</v>
      </c>
      <c r="C14" s="24">
        <v>4.1099999999999998E-2</v>
      </c>
    </row>
    <row r="15" spans="2:7" x14ac:dyDescent="0.25">
      <c r="B15" s="9">
        <v>2009</v>
      </c>
      <c r="C15" s="24">
        <v>3.2199999999999999E-2</v>
      </c>
    </row>
    <row r="16" spans="2:7" x14ac:dyDescent="0.25">
      <c r="B16" s="9">
        <v>2010</v>
      </c>
      <c r="C16" s="24">
        <v>2.7E-2</v>
      </c>
    </row>
    <row r="17" spans="2:3" x14ac:dyDescent="0.25">
      <c r="B17" s="9">
        <v>2011</v>
      </c>
      <c r="C17" s="24">
        <v>3.6600000000000001E-2</v>
      </c>
    </row>
    <row r="18" spans="2:3" x14ac:dyDescent="0.25">
      <c r="B18" s="9">
        <v>2012</v>
      </c>
      <c r="C18" s="24">
        <v>3.6499999999999998E-2</v>
      </c>
    </row>
    <row r="19" spans="2:3" x14ac:dyDescent="0.25">
      <c r="B19" s="9">
        <v>2013</v>
      </c>
      <c r="C19" s="24">
        <v>2.8199999999999999E-2</v>
      </c>
    </row>
    <row r="20" spans="2:3" x14ac:dyDescent="0.25">
      <c r="B20" s="9">
        <v>2014</v>
      </c>
      <c r="C20" s="24">
        <v>2.3599999999999999E-2</v>
      </c>
    </row>
    <row r="21" spans="2:3" x14ac:dyDescent="0.25">
      <c r="B21" s="9">
        <v>2015</v>
      </c>
      <c r="C21" s="24">
        <v>2.5600000000000001E-2</v>
      </c>
    </row>
    <row r="22" spans="2:3" x14ac:dyDescent="0.25">
      <c r="B22" s="9">
        <v>2016</v>
      </c>
      <c r="C22" s="24">
        <v>2.3800000000000002E-2</v>
      </c>
    </row>
    <row r="23" spans="2:3" x14ac:dyDescent="0.25">
      <c r="B23" s="9">
        <v>2017</v>
      </c>
      <c r="C23" s="24">
        <v>1.9300000000000001E-2</v>
      </c>
    </row>
    <row r="24" spans="2:3" x14ac:dyDescent="0.25">
      <c r="B24" s="9">
        <v>2018</v>
      </c>
      <c r="C24" s="24">
        <v>2.01E-2</v>
      </c>
    </row>
    <row r="25" spans="2:3" x14ac:dyDescent="0.25">
      <c r="B25" s="9">
        <v>2019</v>
      </c>
      <c r="C25" s="24">
        <v>2.1899999999999999E-2</v>
      </c>
    </row>
    <row r="26" spans="2:3" x14ac:dyDescent="0.25">
      <c r="B26" s="9">
        <v>2020</v>
      </c>
      <c r="C26" s="24">
        <v>1.95E-2</v>
      </c>
    </row>
    <row r="27" spans="2:3" x14ac:dyDescent="0.25">
      <c r="B27" s="9">
        <v>2021</v>
      </c>
      <c r="C27" s="24">
        <v>1.8100000000000002E-2</v>
      </c>
    </row>
    <row r="28" spans="2:3" x14ac:dyDescent="0.25">
      <c r="B28" s="9">
        <v>2022</v>
      </c>
      <c r="C28" s="24">
        <v>1.5800000000000002E-2</v>
      </c>
    </row>
    <row r="29" spans="2:3" x14ac:dyDescent="0.25">
      <c r="B29" s="9">
        <v>2023</v>
      </c>
      <c r="C29" s="24">
        <v>1.6500000000000001E-2</v>
      </c>
    </row>
    <row r="30" spans="2:3" x14ac:dyDescent="0.25">
      <c r="B30" s="9">
        <v>2024</v>
      </c>
      <c r="C30" s="24">
        <v>1.43E-2</v>
      </c>
    </row>
    <row r="32" spans="2:3" x14ac:dyDescent="0.25">
      <c r="B32" s="42" t="s">
        <v>125</v>
      </c>
    </row>
  </sheetData>
  <sheetProtection algorithmName="SHA-512" hashValue="lZHC3j9Ra2nFuKQuMCmJ432C0fNvZ6/pmm+D1FqWrIwsYmKqCq12lrq397Ue2JXwOJ3rDX+6kScLfhnRGk2UZQ==" saltValue="zMSfJHHPh1f8GpcgiSpF6A==" spinCount="100000" sheet="1" objects="1" scenario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8"/>
  <sheetViews>
    <sheetView showGridLines="0" workbookViewId="0">
      <selection activeCell="D12" sqref="D12"/>
    </sheetView>
  </sheetViews>
  <sheetFormatPr defaultRowHeight="15" x14ac:dyDescent="0.25"/>
  <cols>
    <col min="1" max="1" width="1.85546875" customWidth="1"/>
    <col min="2" max="2" width="33.42578125" bestFit="1" customWidth="1"/>
    <col min="3" max="3" width="16.85546875" customWidth="1"/>
    <col min="4" max="4" width="11.85546875" bestFit="1" customWidth="1"/>
    <col min="5" max="5" width="21.42578125" bestFit="1" customWidth="1"/>
    <col min="6" max="6" width="10" bestFit="1" customWidth="1"/>
    <col min="7" max="7" width="19.85546875" bestFit="1" customWidth="1"/>
    <col min="8" max="8" width="1.85546875" customWidth="1"/>
    <col min="9" max="9" width="19.7109375" style="20" bestFit="1" customWidth="1"/>
    <col min="10" max="10" width="12.42578125" customWidth="1"/>
  </cols>
  <sheetData>
    <row r="2" spans="2:10" s="12" customFormat="1" ht="15.75" x14ac:dyDescent="0.25">
      <c r="B2" s="8" t="s">
        <v>10</v>
      </c>
      <c r="C2" s="8" t="s">
        <v>11</v>
      </c>
      <c r="D2" s="8" t="s">
        <v>12</v>
      </c>
      <c r="E2" s="8" t="s">
        <v>13</v>
      </c>
      <c r="F2" s="8" t="s">
        <v>108</v>
      </c>
      <c r="G2" s="8" t="s">
        <v>114</v>
      </c>
      <c r="I2" s="18"/>
    </row>
    <row r="3" spans="2:10" ht="15.75" x14ac:dyDescent="0.25">
      <c r="B3" t="s">
        <v>14</v>
      </c>
      <c r="C3">
        <v>18</v>
      </c>
      <c r="D3" s="35">
        <v>2.1670000000000003</v>
      </c>
      <c r="E3" s="35">
        <v>2.1670000000000003</v>
      </c>
      <c r="F3" s="13">
        <f>+IF(D3&gt;E3,0,E3-D3)</f>
        <v>0</v>
      </c>
      <c r="G3" s="17">
        <f>+IFERROR((F3/D3),0)</f>
        <v>0</v>
      </c>
      <c r="I3" s="19" t="s">
        <v>115</v>
      </c>
      <c r="J3" s="28">
        <f>+AVERAGE(G3:G96)</f>
        <v>0.26340472161171091</v>
      </c>
    </row>
    <row r="4" spans="2:10" ht="15.75" x14ac:dyDescent="0.25">
      <c r="B4" t="s">
        <v>15</v>
      </c>
      <c r="C4">
        <v>16</v>
      </c>
      <c r="D4" s="35">
        <v>435.04199999999997</v>
      </c>
      <c r="E4" s="35">
        <v>435.04199999999997</v>
      </c>
      <c r="F4" s="13">
        <f t="shared" ref="F4:F67" si="0">+IF(D4&gt;E4,0,E4-D4)</f>
        <v>0</v>
      </c>
      <c r="G4" s="17">
        <f t="shared" ref="G4:G67" si="1">+IFERROR((F4/D4),0)</f>
        <v>0</v>
      </c>
      <c r="I4" s="19" t="s">
        <v>116</v>
      </c>
      <c r="J4" s="28">
        <f>+TRIMMEAN(G3:G96,0.05)</f>
        <v>0.1457078633841167</v>
      </c>
    </row>
    <row r="5" spans="2:10" x14ac:dyDescent="0.25">
      <c r="B5" t="s">
        <v>16</v>
      </c>
      <c r="C5">
        <v>5</v>
      </c>
      <c r="D5" s="35">
        <v>0.31900000000000001</v>
      </c>
      <c r="E5" s="35">
        <v>0.31900000000000001</v>
      </c>
      <c r="F5" s="13">
        <f t="shared" si="0"/>
        <v>0</v>
      </c>
      <c r="G5" s="17">
        <f t="shared" si="1"/>
        <v>0</v>
      </c>
    </row>
    <row r="6" spans="2:10" x14ac:dyDescent="0.25">
      <c r="B6" t="s">
        <v>17</v>
      </c>
      <c r="C6">
        <v>344</v>
      </c>
      <c r="D6" s="35">
        <v>341.54836000000017</v>
      </c>
      <c r="E6" s="35">
        <v>442.57700000000017</v>
      </c>
      <c r="F6" s="13">
        <f t="shared" si="0"/>
        <v>101.02864</v>
      </c>
      <c r="G6" s="17">
        <f t="shared" si="1"/>
        <v>0.29579600382212329</v>
      </c>
    </row>
    <row r="7" spans="2:10" x14ac:dyDescent="0.25">
      <c r="B7" t="s">
        <v>18</v>
      </c>
      <c r="C7">
        <v>12</v>
      </c>
      <c r="D7" s="35">
        <v>1505.7930000000001</v>
      </c>
      <c r="E7" s="35">
        <v>1542.893</v>
      </c>
      <c r="F7" s="13">
        <f t="shared" si="0"/>
        <v>37.099999999999909</v>
      </c>
      <c r="G7" s="17">
        <f t="shared" si="1"/>
        <v>2.4638180679548854E-2</v>
      </c>
    </row>
    <row r="8" spans="2:10" x14ac:dyDescent="0.25">
      <c r="B8" t="s">
        <v>19</v>
      </c>
      <c r="C8">
        <v>109</v>
      </c>
      <c r="D8" s="35">
        <v>508.84145999999998</v>
      </c>
      <c r="E8" s="35">
        <v>507.85300000000001</v>
      </c>
      <c r="F8" s="13">
        <f t="shared" si="0"/>
        <v>0</v>
      </c>
      <c r="G8" s="17">
        <f t="shared" si="1"/>
        <v>0</v>
      </c>
    </row>
    <row r="9" spans="2:10" x14ac:dyDescent="0.25">
      <c r="B9" t="s">
        <v>20</v>
      </c>
      <c r="C9">
        <v>34</v>
      </c>
      <c r="D9" s="35">
        <v>4621.72</v>
      </c>
      <c r="E9" s="35">
        <v>4621.72</v>
      </c>
      <c r="F9" s="13">
        <f t="shared" si="0"/>
        <v>0</v>
      </c>
      <c r="G9" s="17">
        <f t="shared" si="1"/>
        <v>0</v>
      </c>
    </row>
    <row r="10" spans="2:10" x14ac:dyDescent="0.25">
      <c r="B10" t="s">
        <v>21</v>
      </c>
      <c r="C10">
        <v>5</v>
      </c>
      <c r="D10" s="35">
        <v>66.53</v>
      </c>
      <c r="E10" s="35">
        <v>66.53</v>
      </c>
      <c r="F10" s="13">
        <f t="shared" si="0"/>
        <v>0</v>
      </c>
      <c r="G10" s="17">
        <f t="shared" si="1"/>
        <v>0</v>
      </c>
    </row>
    <row r="11" spans="2:10" x14ac:dyDescent="0.25">
      <c r="B11" t="s">
        <v>22</v>
      </c>
      <c r="C11">
        <v>19</v>
      </c>
      <c r="D11" s="35">
        <v>39.927</v>
      </c>
      <c r="E11" s="35">
        <v>39.927</v>
      </c>
      <c r="F11" s="13">
        <f t="shared" si="0"/>
        <v>0</v>
      </c>
      <c r="G11" s="17">
        <f t="shared" si="1"/>
        <v>0</v>
      </c>
    </row>
    <row r="12" spans="2:10" x14ac:dyDescent="0.25">
      <c r="B12" t="s">
        <v>23</v>
      </c>
      <c r="C12">
        <v>5</v>
      </c>
      <c r="D12" s="35">
        <v>27.281099999999999</v>
      </c>
      <c r="E12" s="35">
        <v>0</v>
      </c>
      <c r="F12" s="13">
        <f t="shared" si="0"/>
        <v>0</v>
      </c>
      <c r="G12" s="17">
        <f t="shared" si="1"/>
        <v>0</v>
      </c>
    </row>
    <row r="13" spans="2:10" x14ac:dyDescent="0.25">
      <c r="B13" t="s">
        <v>24</v>
      </c>
      <c r="C13">
        <v>19</v>
      </c>
      <c r="D13" s="35">
        <v>114.53399999999999</v>
      </c>
      <c r="E13" s="35">
        <v>114.53399999999999</v>
      </c>
      <c r="F13" s="13">
        <f t="shared" si="0"/>
        <v>0</v>
      </c>
      <c r="G13" s="17">
        <f t="shared" si="1"/>
        <v>0</v>
      </c>
    </row>
    <row r="14" spans="2:10" x14ac:dyDescent="0.25">
      <c r="B14" t="s">
        <v>25</v>
      </c>
      <c r="C14">
        <v>170</v>
      </c>
      <c r="D14" s="35">
        <v>163.01899999999998</v>
      </c>
      <c r="E14" s="35">
        <v>172.06899999999996</v>
      </c>
      <c r="F14" s="13">
        <f t="shared" si="0"/>
        <v>9.0499999999999829</v>
      </c>
      <c r="G14" s="17">
        <f t="shared" si="1"/>
        <v>5.5515001318864575E-2</v>
      </c>
    </row>
    <row r="15" spans="2:10" x14ac:dyDescent="0.25">
      <c r="B15" t="s">
        <v>26</v>
      </c>
      <c r="C15">
        <v>51</v>
      </c>
      <c r="D15" s="35">
        <v>66.850999999999999</v>
      </c>
      <c r="E15" s="35">
        <v>66.343999999999994</v>
      </c>
      <c r="F15" s="13">
        <f t="shared" si="0"/>
        <v>0</v>
      </c>
      <c r="G15" s="17">
        <f t="shared" si="1"/>
        <v>0</v>
      </c>
    </row>
    <row r="16" spans="2:10" x14ac:dyDescent="0.25">
      <c r="B16" t="s">
        <v>27</v>
      </c>
      <c r="C16">
        <v>65</v>
      </c>
      <c r="D16" s="35">
        <v>195.24119999999999</v>
      </c>
      <c r="E16" s="35">
        <v>221.547</v>
      </c>
      <c r="F16" s="13">
        <f t="shared" si="0"/>
        <v>26.305800000000005</v>
      </c>
      <c r="G16" s="17">
        <f t="shared" si="1"/>
        <v>0.13473488177700202</v>
      </c>
    </row>
    <row r="17" spans="2:7" x14ac:dyDescent="0.25">
      <c r="B17" t="s">
        <v>28</v>
      </c>
      <c r="C17">
        <v>8</v>
      </c>
      <c r="D17" s="35">
        <v>0.81100000000000005</v>
      </c>
      <c r="E17" s="35">
        <v>0.81100000000000005</v>
      </c>
      <c r="F17" s="13">
        <f t="shared" si="0"/>
        <v>0</v>
      </c>
      <c r="G17" s="17">
        <f t="shared" si="1"/>
        <v>0</v>
      </c>
    </row>
    <row r="18" spans="2:7" x14ac:dyDescent="0.25">
      <c r="B18" t="s">
        <v>29</v>
      </c>
      <c r="C18">
        <v>138</v>
      </c>
      <c r="D18" s="35">
        <v>477.36499999999995</v>
      </c>
      <c r="E18" s="35">
        <v>401.72699999999998</v>
      </c>
      <c r="F18" s="13">
        <f t="shared" si="0"/>
        <v>0</v>
      </c>
      <c r="G18" s="17">
        <f t="shared" si="1"/>
        <v>0</v>
      </c>
    </row>
    <row r="19" spans="2:7" x14ac:dyDescent="0.25">
      <c r="B19" t="s">
        <v>30</v>
      </c>
      <c r="C19">
        <v>9</v>
      </c>
      <c r="D19" s="35">
        <v>134.33100000000002</v>
      </c>
      <c r="E19" s="35">
        <v>134.33100000000002</v>
      </c>
      <c r="F19" s="13">
        <f t="shared" si="0"/>
        <v>0</v>
      </c>
      <c r="G19" s="17">
        <f t="shared" si="1"/>
        <v>0</v>
      </c>
    </row>
    <row r="20" spans="2:7" x14ac:dyDescent="0.25">
      <c r="B20" t="s">
        <v>31</v>
      </c>
      <c r="C20">
        <v>178</v>
      </c>
      <c r="D20" s="35">
        <v>959.1053999999998</v>
      </c>
      <c r="E20" s="35">
        <v>977.02199999999982</v>
      </c>
      <c r="F20" s="13">
        <f t="shared" si="0"/>
        <v>17.916600000000017</v>
      </c>
      <c r="G20" s="17">
        <f t="shared" si="1"/>
        <v>1.8680532921616352E-2</v>
      </c>
    </row>
    <row r="21" spans="2:7" x14ac:dyDescent="0.25">
      <c r="B21" t="s">
        <v>32</v>
      </c>
      <c r="C21">
        <v>4</v>
      </c>
      <c r="D21" s="35">
        <v>1842.7</v>
      </c>
      <c r="E21" s="35">
        <v>1842.7</v>
      </c>
      <c r="F21" s="13">
        <f t="shared" si="0"/>
        <v>0</v>
      </c>
      <c r="G21" s="17">
        <f t="shared" si="1"/>
        <v>0</v>
      </c>
    </row>
    <row r="22" spans="2:7" x14ac:dyDescent="0.25">
      <c r="B22" t="s">
        <v>33</v>
      </c>
      <c r="C22">
        <v>156</v>
      </c>
      <c r="D22" s="35">
        <v>9485.6749999999993</v>
      </c>
      <c r="E22" s="35">
        <v>12781.954999999998</v>
      </c>
      <c r="F22" s="13">
        <f t="shared" si="0"/>
        <v>3296.2799999999988</v>
      </c>
      <c r="G22" s="17">
        <f t="shared" si="1"/>
        <v>0.34750083678810406</v>
      </c>
    </row>
    <row r="23" spans="2:7" x14ac:dyDescent="0.25">
      <c r="B23" t="s">
        <v>34</v>
      </c>
      <c r="C23">
        <v>8</v>
      </c>
      <c r="D23" s="35">
        <v>0.755</v>
      </c>
      <c r="E23" s="35">
        <v>0.755</v>
      </c>
      <c r="F23" s="13">
        <f t="shared" si="0"/>
        <v>0</v>
      </c>
      <c r="G23" s="17">
        <f t="shared" si="1"/>
        <v>0</v>
      </c>
    </row>
    <row r="24" spans="2:7" x14ac:dyDescent="0.25">
      <c r="B24" t="s">
        <v>35</v>
      </c>
      <c r="C24">
        <v>97</v>
      </c>
      <c r="D24" s="35">
        <v>510.30919999999998</v>
      </c>
      <c r="E24" s="35">
        <v>558.12</v>
      </c>
      <c r="F24" s="13">
        <f t="shared" si="0"/>
        <v>47.810800000000029</v>
      </c>
      <c r="G24" s="17">
        <f t="shared" si="1"/>
        <v>9.3689864889757099E-2</v>
      </c>
    </row>
    <row r="25" spans="2:7" x14ac:dyDescent="0.25">
      <c r="B25" t="s">
        <v>36</v>
      </c>
      <c r="C25">
        <v>15</v>
      </c>
      <c r="D25" s="35">
        <v>279.87999999999994</v>
      </c>
      <c r="E25" s="35">
        <v>280.45799999999991</v>
      </c>
      <c r="F25" s="13">
        <f t="shared" si="0"/>
        <v>0.57799999999997453</v>
      </c>
      <c r="G25" s="17">
        <f t="shared" si="1"/>
        <v>2.0651707874802584E-3</v>
      </c>
    </row>
    <row r="26" spans="2:7" x14ac:dyDescent="0.25">
      <c r="B26" t="s">
        <v>37</v>
      </c>
      <c r="C26">
        <v>8</v>
      </c>
      <c r="D26" s="35">
        <v>23.818999999999999</v>
      </c>
      <c r="E26" s="35">
        <v>23.818999999999999</v>
      </c>
      <c r="F26" s="13">
        <f t="shared" si="0"/>
        <v>0</v>
      </c>
      <c r="G26" s="17">
        <f t="shared" si="1"/>
        <v>0</v>
      </c>
    </row>
    <row r="27" spans="2:7" x14ac:dyDescent="0.25">
      <c r="B27" t="s">
        <v>38</v>
      </c>
      <c r="C27">
        <v>167</v>
      </c>
      <c r="D27" s="35">
        <v>1311.7649800000008</v>
      </c>
      <c r="E27" s="35">
        <v>1428.3620000000008</v>
      </c>
      <c r="F27" s="13">
        <f t="shared" si="0"/>
        <v>116.59701999999993</v>
      </c>
      <c r="G27" s="17">
        <f t="shared" si="1"/>
        <v>8.8885602053501878E-2</v>
      </c>
    </row>
    <row r="28" spans="2:7" x14ac:dyDescent="0.25">
      <c r="B28" t="s">
        <v>39</v>
      </c>
      <c r="C28">
        <v>29</v>
      </c>
      <c r="D28" s="35">
        <v>4.3470000000000004</v>
      </c>
      <c r="E28" s="35">
        <v>4.6780000000000008</v>
      </c>
      <c r="F28" s="13">
        <f t="shared" si="0"/>
        <v>0.33100000000000041</v>
      </c>
      <c r="G28" s="17">
        <f t="shared" si="1"/>
        <v>7.6144467448815367E-2</v>
      </c>
    </row>
    <row r="29" spans="2:7" x14ac:dyDescent="0.25">
      <c r="B29" t="s">
        <v>40</v>
      </c>
      <c r="C29">
        <v>111</v>
      </c>
      <c r="D29" s="35">
        <v>261.93099999999998</v>
      </c>
      <c r="E29" s="35">
        <v>294.32899999999995</v>
      </c>
      <c r="F29" s="13">
        <f t="shared" si="0"/>
        <v>32.397999999999968</v>
      </c>
      <c r="G29" s="17">
        <f t="shared" si="1"/>
        <v>0.12368906315021884</v>
      </c>
    </row>
    <row r="30" spans="2:7" x14ac:dyDescent="0.25">
      <c r="B30" t="s">
        <v>41</v>
      </c>
      <c r="C30">
        <v>7</v>
      </c>
      <c r="D30" s="35">
        <v>1E-3</v>
      </c>
      <c r="E30" s="35">
        <v>1E-3</v>
      </c>
      <c r="F30" s="13">
        <f t="shared" si="0"/>
        <v>0</v>
      </c>
      <c r="G30" s="17">
        <f t="shared" si="1"/>
        <v>0</v>
      </c>
    </row>
    <row r="31" spans="2:7" x14ac:dyDescent="0.25">
      <c r="B31" t="s">
        <v>42</v>
      </c>
      <c r="C31">
        <v>35</v>
      </c>
      <c r="D31" s="35">
        <v>18.713999999999999</v>
      </c>
      <c r="E31" s="35">
        <v>24.533999999999999</v>
      </c>
      <c r="F31" s="13">
        <f t="shared" si="0"/>
        <v>5.82</v>
      </c>
      <c r="G31" s="17">
        <f t="shared" si="1"/>
        <v>0.3109971144597628</v>
      </c>
    </row>
    <row r="32" spans="2:7" x14ac:dyDescent="0.25">
      <c r="B32" t="s">
        <v>43</v>
      </c>
      <c r="C32">
        <v>155</v>
      </c>
      <c r="D32" s="35">
        <v>739.62120000000004</v>
      </c>
      <c r="E32" s="35">
        <v>1990.9189999999999</v>
      </c>
      <c r="F32" s="13">
        <f t="shared" si="0"/>
        <v>1251.2977999999998</v>
      </c>
      <c r="G32" s="17">
        <f t="shared" si="1"/>
        <v>1.6918089962807985</v>
      </c>
    </row>
    <row r="33" spans="2:7" x14ac:dyDescent="0.25">
      <c r="B33" t="s">
        <v>44</v>
      </c>
      <c r="C33">
        <v>65</v>
      </c>
      <c r="D33" s="35">
        <v>9.3719999999999999</v>
      </c>
      <c r="E33" s="35">
        <v>15.67</v>
      </c>
      <c r="F33" s="13">
        <f t="shared" si="0"/>
        <v>6.298</v>
      </c>
      <c r="G33" s="17">
        <f t="shared" si="1"/>
        <v>0.67200170721297481</v>
      </c>
    </row>
    <row r="34" spans="2:7" x14ac:dyDescent="0.25">
      <c r="B34" t="s">
        <v>45</v>
      </c>
      <c r="C34">
        <v>14</v>
      </c>
      <c r="D34" s="35">
        <v>3.4299999999999997</v>
      </c>
      <c r="E34" s="35">
        <v>3.4299999999999997</v>
      </c>
      <c r="F34" s="13">
        <f t="shared" si="0"/>
        <v>0</v>
      </c>
      <c r="G34" s="17">
        <f t="shared" si="1"/>
        <v>0</v>
      </c>
    </row>
    <row r="35" spans="2:7" x14ac:dyDescent="0.25">
      <c r="B35" t="s">
        <v>46</v>
      </c>
      <c r="C35">
        <v>59</v>
      </c>
      <c r="D35" s="35">
        <v>63.125</v>
      </c>
      <c r="E35" s="35">
        <v>78.289000000000001</v>
      </c>
      <c r="F35" s="13">
        <f t="shared" si="0"/>
        <v>15.164000000000001</v>
      </c>
      <c r="G35" s="17">
        <f t="shared" si="1"/>
        <v>0.24022178217821785</v>
      </c>
    </row>
    <row r="36" spans="2:7" x14ac:dyDescent="0.25">
      <c r="B36" t="s">
        <v>47</v>
      </c>
      <c r="C36">
        <v>274</v>
      </c>
      <c r="D36" s="35">
        <v>2988.1244500000016</v>
      </c>
      <c r="E36" s="35">
        <v>3301.9910000000018</v>
      </c>
      <c r="F36" s="13">
        <f t="shared" si="0"/>
        <v>313.86655000000019</v>
      </c>
      <c r="G36" s="17">
        <f t="shared" si="1"/>
        <v>0.10503797791956089</v>
      </c>
    </row>
    <row r="37" spans="2:7" x14ac:dyDescent="0.25">
      <c r="B37" t="s">
        <v>48</v>
      </c>
      <c r="C37">
        <v>192</v>
      </c>
      <c r="D37" s="35">
        <v>898.33330000000024</v>
      </c>
      <c r="E37" s="35">
        <v>777.08999999999992</v>
      </c>
      <c r="F37" s="13">
        <f t="shared" si="0"/>
        <v>0</v>
      </c>
      <c r="G37" s="17">
        <f t="shared" si="1"/>
        <v>0</v>
      </c>
    </row>
    <row r="38" spans="2:7" x14ac:dyDescent="0.25">
      <c r="B38" t="s">
        <v>49</v>
      </c>
      <c r="C38">
        <v>34</v>
      </c>
      <c r="D38" s="35">
        <v>0.16999999999999998</v>
      </c>
      <c r="E38" s="35">
        <v>1.847</v>
      </c>
      <c r="F38" s="13">
        <f t="shared" si="0"/>
        <v>1.677</v>
      </c>
      <c r="G38" s="17">
        <f t="shared" si="1"/>
        <v>9.8647058823529417</v>
      </c>
    </row>
    <row r="39" spans="2:7" x14ac:dyDescent="0.25">
      <c r="B39" t="s">
        <v>50</v>
      </c>
      <c r="C39">
        <v>43</v>
      </c>
      <c r="D39" s="35">
        <v>62.802299999999995</v>
      </c>
      <c r="E39" s="35">
        <v>92.356999999999999</v>
      </c>
      <c r="F39" s="13">
        <f t="shared" si="0"/>
        <v>29.554700000000004</v>
      </c>
      <c r="G39" s="17">
        <f t="shared" si="1"/>
        <v>0.47059900672427613</v>
      </c>
    </row>
    <row r="40" spans="2:7" x14ac:dyDescent="0.25">
      <c r="B40" t="s">
        <v>51</v>
      </c>
      <c r="C40">
        <v>16</v>
      </c>
      <c r="D40" s="35">
        <v>237.07900000000001</v>
      </c>
      <c r="E40" s="35">
        <v>237.07900000000001</v>
      </c>
      <c r="F40" s="13">
        <f t="shared" si="0"/>
        <v>0</v>
      </c>
      <c r="G40" s="17">
        <f t="shared" si="1"/>
        <v>0</v>
      </c>
    </row>
    <row r="41" spans="2:7" x14ac:dyDescent="0.25">
      <c r="B41" t="s">
        <v>52</v>
      </c>
      <c r="C41">
        <v>11</v>
      </c>
      <c r="D41" s="35">
        <v>3.0460000000000003</v>
      </c>
      <c r="E41" s="35">
        <v>2.89</v>
      </c>
      <c r="F41" s="13">
        <f t="shared" si="0"/>
        <v>0</v>
      </c>
      <c r="G41" s="17">
        <f t="shared" si="1"/>
        <v>0</v>
      </c>
    </row>
    <row r="42" spans="2:7" x14ac:dyDescent="0.25">
      <c r="B42" t="s">
        <v>53</v>
      </c>
      <c r="C42">
        <v>37</v>
      </c>
      <c r="D42" s="35">
        <v>31.14528</v>
      </c>
      <c r="E42" s="35">
        <v>31.11</v>
      </c>
      <c r="F42" s="13">
        <f t="shared" si="0"/>
        <v>0</v>
      </c>
      <c r="G42" s="17">
        <f t="shared" si="1"/>
        <v>0</v>
      </c>
    </row>
    <row r="43" spans="2:7" x14ac:dyDescent="0.25">
      <c r="B43" t="s">
        <v>54</v>
      </c>
      <c r="C43">
        <v>14</v>
      </c>
      <c r="D43" s="35">
        <v>100.08300000000001</v>
      </c>
      <c r="E43" s="35">
        <v>103.92100000000001</v>
      </c>
      <c r="F43" s="13">
        <f t="shared" si="0"/>
        <v>3.8379999999999939</v>
      </c>
      <c r="G43" s="17">
        <f t="shared" si="1"/>
        <v>3.8348171018054947E-2</v>
      </c>
    </row>
    <row r="44" spans="2:7" x14ac:dyDescent="0.25">
      <c r="B44" t="s">
        <v>55</v>
      </c>
      <c r="C44">
        <v>1</v>
      </c>
      <c r="D44" s="35">
        <v>0</v>
      </c>
      <c r="E44" s="35">
        <v>0</v>
      </c>
      <c r="F44" s="13">
        <f t="shared" si="0"/>
        <v>0</v>
      </c>
      <c r="G44" s="17">
        <f t="shared" si="1"/>
        <v>0</v>
      </c>
    </row>
    <row r="45" spans="2:7" x14ac:dyDescent="0.25">
      <c r="B45" t="s">
        <v>56</v>
      </c>
      <c r="C45">
        <v>32</v>
      </c>
      <c r="D45" s="35">
        <v>53.12</v>
      </c>
      <c r="E45" s="35">
        <v>53.548999999999999</v>
      </c>
      <c r="F45" s="13">
        <f t="shared" si="0"/>
        <v>0.42900000000000205</v>
      </c>
      <c r="G45" s="17">
        <f t="shared" si="1"/>
        <v>8.0760542168675092E-3</v>
      </c>
    </row>
    <row r="46" spans="2:7" x14ac:dyDescent="0.25">
      <c r="B46" t="s">
        <v>57</v>
      </c>
      <c r="C46">
        <v>60</v>
      </c>
      <c r="D46" s="35">
        <v>43.380700000000012</v>
      </c>
      <c r="E46" s="35">
        <v>43.082000000000008</v>
      </c>
      <c r="F46" s="13">
        <f t="shared" si="0"/>
        <v>0</v>
      </c>
      <c r="G46" s="17">
        <f t="shared" si="1"/>
        <v>0</v>
      </c>
    </row>
    <row r="47" spans="2:7" x14ac:dyDescent="0.25">
      <c r="B47" t="s">
        <v>58</v>
      </c>
      <c r="C47">
        <v>37</v>
      </c>
      <c r="D47" s="35">
        <v>1412.7449999999999</v>
      </c>
      <c r="E47" s="35">
        <v>1459.8349999999998</v>
      </c>
      <c r="F47" s="13">
        <f t="shared" si="0"/>
        <v>47.089999999999918</v>
      </c>
      <c r="G47" s="17">
        <f t="shared" si="1"/>
        <v>3.3332271570594776E-2</v>
      </c>
    </row>
    <row r="48" spans="2:7" x14ac:dyDescent="0.25">
      <c r="B48" t="s">
        <v>59</v>
      </c>
      <c r="C48">
        <v>20</v>
      </c>
      <c r="D48" s="35">
        <v>58.481999999999999</v>
      </c>
      <c r="E48" s="35">
        <v>106.471</v>
      </c>
      <c r="F48" s="13">
        <f t="shared" si="0"/>
        <v>47.989000000000004</v>
      </c>
      <c r="G48" s="17">
        <f t="shared" si="1"/>
        <v>0.82057727163913696</v>
      </c>
    </row>
    <row r="49" spans="2:7" x14ac:dyDescent="0.25">
      <c r="B49" t="s">
        <v>60</v>
      </c>
      <c r="C49">
        <v>2</v>
      </c>
      <c r="D49" s="35">
        <v>0</v>
      </c>
      <c r="E49" s="35">
        <v>0</v>
      </c>
      <c r="F49" s="13">
        <f t="shared" si="0"/>
        <v>0</v>
      </c>
      <c r="G49" s="17">
        <f t="shared" si="1"/>
        <v>0</v>
      </c>
    </row>
    <row r="50" spans="2:7" x14ac:dyDescent="0.25">
      <c r="B50" t="s">
        <v>61</v>
      </c>
      <c r="C50">
        <v>7</v>
      </c>
      <c r="D50" s="35">
        <v>204.1661</v>
      </c>
      <c r="E50" s="35">
        <v>155.35500000000002</v>
      </c>
      <c r="F50" s="13">
        <f t="shared" si="0"/>
        <v>0</v>
      </c>
      <c r="G50" s="17">
        <f t="shared" si="1"/>
        <v>0</v>
      </c>
    </row>
    <row r="51" spans="2:7" x14ac:dyDescent="0.25">
      <c r="B51" t="s">
        <v>62</v>
      </c>
      <c r="C51">
        <v>2</v>
      </c>
      <c r="D51" s="35">
        <v>108.5416</v>
      </c>
      <c r="E51" s="35">
        <v>46.6</v>
      </c>
      <c r="F51" s="13">
        <f t="shared" si="0"/>
        <v>0</v>
      </c>
      <c r="G51" s="17">
        <f t="shared" si="1"/>
        <v>0</v>
      </c>
    </row>
    <row r="52" spans="2:7" x14ac:dyDescent="0.25">
      <c r="B52" t="s">
        <v>63</v>
      </c>
      <c r="C52">
        <v>102</v>
      </c>
      <c r="D52" s="35">
        <v>450.74460000000005</v>
      </c>
      <c r="E52" s="35">
        <v>450.61500000000001</v>
      </c>
      <c r="F52" s="13">
        <f t="shared" si="0"/>
        <v>0</v>
      </c>
      <c r="G52" s="17">
        <f t="shared" si="1"/>
        <v>0</v>
      </c>
    </row>
    <row r="53" spans="2:7" x14ac:dyDescent="0.25">
      <c r="B53" t="s">
        <v>64</v>
      </c>
      <c r="C53">
        <v>161</v>
      </c>
      <c r="D53" s="35">
        <v>179.72700000000003</v>
      </c>
      <c r="E53" s="35">
        <v>206.26000000000005</v>
      </c>
      <c r="F53" s="13">
        <f t="shared" si="0"/>
        <v>26.533000000000015</v>
      </c>
      <c r="G53" s="17">
        <f t="shared" si="1"/>
        <v>0.14762946023691492</v>
      </c>
    </row>
    <row r="54" spans="2:7" x14ac:dyDescent="0.25">
      <c r="B54" t="s">
        <v>65</v>
      </c>
      <c r="C54">
        <v>42</v>
      </c>
      <c r="D54" s="35">
        <v>6427.5</v>
      </c>
      <c r="E54" s="35">
        <v>6440.6</v>
      </c>
      <c r="F54" s="13">
        <f t="shared" si="0"/>
        <v>13.100000000000364</v>
      </c>
      <c r="G54" s="17">
        <f t="shared" si="1"/>
        <v>2.0381174640218382E-3</v>
      </c>
    </row>
    <row r="55" spans="2:7" x14ac:dyDescent="0.25">
      <c r="B55" t="s">
        <v>66</v>
      </c>
      <c r="C55">
        <v>17</v>
      </c>
      <c r="D55" s="35">
        <v>2.4039999999999999</v>
      </c>
      <c r="E55" s="35">
        <v>2.4039999999999999</v>
      </c>
      <c r="F55" s="13">
        <f t="shared" si="0"/>
        <v>0</v>
      </c>
      <c r="G55" s="17">
        <f t="shared" si="1"/>
        <v>0</v>
      </c>
    </row>
    <row r="56" spans="2:7" x14ac:dyDescent="0.25">
      <c r="B56" t="s">
        <v>67</v>
      </c>
      <c r="C56">
        <v>1</v>
      </c>
      <c r="D56" s="35">
        <v>1703.5</v>
      </c>
      <c r="E56" s="35">
        <v>1703.5</v>
      </c>
      <c r="F56" s="13">
        <f t="shared" si="0"/>
        <v>0</v>
      </c>
      <c r="G56" s="17">
        <f t="shared" si="1"/>
        <v>0</v>
      </c>
    </row>
    <row r="57" spans="2:7" x14ac:dyDescent="0.25">
      <c r="B57" t="s">
        <v>68</v>
      </c>
      <c r="C57">
        <v>8</v>
      </c>
      <c r="D57" s="35">
        <v>348.274</v>
      </c>
      <c r="E57" s="35">
        <v>348.274</v>
      </c>
      <c r="F57" s="13">
        <f t="shared" si="0"/>
        <v>0</v>
      </c>
      <c r="G57" s="17">
        <f t="shared" si="1"/>
        <v>0</v>
      </c>
    </row>
    <row r="58" spans="2:7" x14ac:dyDescent="0.25">
      <c r="B58" t="s">
        <v>69</v>
      </c>
      <c r="C58">
        <v>11</v>
      </c>
      <c r="D58" s="35">
        <v>189.99</v>
      </c>
      <c r="E58" s="35">
        <v>158.78199999999998</v>
      </c>
      <c r="F58" s="13">
        <f t="shared" si="0"/>
        <v>0</v>
      </c>
      <c r="G58" s="17">
        <f t="shared" si="1"/>
        <v>0</v>
      </c>
    </row>
    <row r="59" spans="2:7" x14ac:dyDescent="0.25">
      <c r="B59" t="s">
        <v>70</v>
      </c>
      <c r="C59">
        <v>23</v>
      </c>
      <c r="D59" s="35">
        <v>1380.5210000000002</v>
      </c>
      <c r="E59" s="35">
        <v>1380.7620000000002</v>
      </c>
      <c r="F59" s="13">
        <f t="shared" si="0"/>
        <v>0.24099999999998545</v>
      </c>
      <c r="G59" s="17">
        <f t="shared" si="1"/>
        <v>1.7457177398966434E-4</v>
      </c>
    </row>
    <row r="60" spans="2:7" x14ac:dyDescent="0.25">
      <c r="B60" t="s">
        <v>71</v>
      </c>
      <c r="C60">
        <v>86</v>
      </c>
      <c r="D60" s="35">
        <v>43.144999999999996</v>
      </c>
      <c r="E60" s="35">
        <v>59.198999999999998</v>
      </c>
      <c r="F60" s="13">
        <f t="shared" si="0"/>
        <v>16.054000000000002</v>
      </c>
      <c r="G60" s="17">
        <f t="shared" si="1"/>
        <v>0.37209410128636006</v>
      </c>
    </row>
    <row r="61" spans="2:7" x14ac:dyDescent="0.25">
      <c r="B61" t="s">
        <v>72</v>
      </c>
      <c r="C61">
        <v>49</v>
      </c>
      <c r="D61" s="35">
        <v>48.765999999999991</v>
      </c>
      <c r="E61" s="35">
        <v>60.16599999999999</v>
      </c>
      <c r="F61" s="13">
        <f t="shared" si="0"/>
        <v>11.399999999999999</v>
      </c>
      <c r="G61" s="17">
        <f t="shared" si="1"/>
        <v>0.23376942952056762</v>
      </c>
    </row>
    <row r="62" spans="2:7" x14ac:dyDescent="0.25">
      <c r="B62" t="s">
        <v>73</v>
      </c>
      <c r="C62">
        <v>32</v>
      </c>
      <c r="D62" s="35">
        <v>3389.4065000000001</v>
      </c>
      <c r="E62" s="35">
        <v>3265.88</v>
      </c>
      <c r="F62" s="13">
        <f t="shared" si="0"/>
        <v>0</v>
      </c>
      <c r="G62" s="17">
        <f t="shared" si="1"/>
        <v>0</v>
      </c>
    </row>
    <row r="63" spans="2:7" x14ac:dyDescent="0.25">
      <c r="B63" t="s">
        <v>74</v>
      </c>
      <c r="C63">
        <v>1</v>
      </c>
      <c r="D63" s="35">
        <v>0</v>
      </c>
      <c r="E63" s="35">
        <v>0</v>
      </c>
      <c r="F63" s="13">
        <f t="shared" si="0"/>
        <v>0</v>
      </c>
      <c r="G63" s="17">
        <f t="shared" si="1"/>
        <v>0</v>
      </c>
    </row>
    <row r="64" spans="2:7" x14ac:dyDescent="0.25">
      <c r="B64" t="s">
        <v>75</v>
      </c>
      <c r="C64">
        <v>22</v>
      </c>
      <c r="D64" s="35">
        <v>24.573</v>
      </c>
      <c r="E64" s="35">
        <v>68.353000000000009</v>
      </c>
      <c r="F64" s="13">
        <f t="shared" si="0"/>
        <v>43.780000000000008</v>
      </c>
      <c r="G64" s="17">
        <f t="shared" si="1"/>
        <v>1.7816302445773819</v>
      </c>
    </row>
    <row r="65" spans="2:7" x14ac:dyDescent="0.25">
      <c r="B65" t="s">
        <v>76</v>
      </c>
      <c r="C65">
        <v>4</v>
      </c>
      <c r="D65" s="35">
        <v>609.66</v>
      </c>
      <c r="E65" s="35">
        <v>476.8</v>
      </c>
      <c r="F65" s="13">
        <f t="shared" si="0"/>
        <v>0</v>
      </c>
      <c r="G65" s="17">
        <f t="shared" si="1"/>
        <v>0</v>
      </c>
    </row>
    <row r="66" spans="2:7" x14ac:dyDescent="0.25">
      <c r="B66" t="s">
        <v>77</v>
      </c>
      <c r="C66">
        <v>150</v>
      </c>
      <c r="D66" s="35">
        <v>44.715330000000002</v>
      </c>
      <c r="E66" s="35">
        <v>54.242999999999995</v>
      </c>
      <c r="F66" s="13">
        <f t="shared" si="0"/>
        <v>9.5276699999999934</v>
      </c>
      <c r="G66" s="17">
        <f t="shared" si="1"/>
        <v>0.2130739055263596</v>
      </c>
    </row>
    <row r="67" spans="2:7" x14ac:dyDescent="0.25">
      <c r="B67" t="s">
        <v>78</v>
      </c>
      <c r="C67">
        <v>17</v>
      </c>
      <c r="D67" s="35">
        <v>146.15</v>
      </c>
      <c r="E67" s="35">
        <v>146.15</v>
      </c>
      <c r="F67" s="13">
        <f t="shared" si="0"/>
        <v>0</v>
      </c>
      <c r="G67" s="17">
        <f t="shared" si="1"/>
        <v>0</v>
      </c>
    </row>
    <row r="68" spans="2:7" x14ac:dyDescent="0.25">
      <c r="B68" t="s">
        <v>79</v>
      </c>
      <c r="C68">
        <v>32</v>
      </c>
      <c r="D68" s="35">
        <v>33.6</v>
      </c>
      <c r="E68" s="35">
        <v>33.6</v>
      </c>
      <c r="F68" s="13">
        <f t="shared" ref="F68:F96" si="2">+IF(D68&gt;E68,0,E68-D68)</f>
        <v>0</v>
      </c>
      <c r="G68" s="17">
        <f t="shared" ref="G68:G96" si="3">+IFERROR((F68/D68),0)</f>
        <v>0</v>
      </c>
    </row>
    <row r="69" spans="2:7" x14ac:dyDescent="0.25">
      <c r="B69" t="s">
        <v>80</v>
      </c>
      <c r="C69">
        <v>12</v>
      </c>
      <c r="D69" s="35">
        <v>2.625</v>
      </c>
      <c r="E69" s="35">
        <v>2.625</v>
      </c>
      <c r="F69" s="13">
        <f t="shared" si="2"/>
        <v>0</v>
      </c>
      <c r="G69" s="17">
        <f t="shared" si="3"/>
        <v>0</v>
      </c>
    </row>
    <row r="70" spans="2:7" x14ac:dyDescent="0.25">
      <c r="B70" t="s">
        <v>81</v>
      </c>
      <c r="C70">
        <v>1</v>
      </c>
      <c r="D70" s="35">
        <v>152</v>
      </c>
      <c r="E70" s="35">
        <v>152</v>
      </c>
      <c r="F70" s="13">
        <f t="shared" si="2"/>
        <v>0</v>
      </c>
      <c r="G70" s="17">
        <f t="shared" si="3"/>
        <v>0</v>
      </c>
    </row>
    <row r="71" spans="2:7" x14ac:dyDescent="0.25">
      <c r="B71" t="s">
        <v>82</v>
      </c>
      <c r="C71">
        <v>16</v>
      </c>
      <c r="D71" s="35">
        <v>16.119</v>
      </c>
      <c r="E71" s="35">
        <v>18.994</v>
      </c>
      <c r="F71" s="13">
        <f t="shared" si="2"/>
        <v>2.875</v>
      </c>
      <c r="G71" s="17">
        <f t="shared" si="3"/>
        <v>0.1783609405049941</v>
      </c>
    </row>
    <row r="72" spans="2:7" x14ac:dyDescent="0.25">
      <c r="B72" t="s">
        <v>83</v>
      </c>
      <c r="C72">
        <v>4</v>
      </c>
      <c r="D72" s="35">
        <v>1.1740000000000002</v>
      </c>
      <c r="E72" s="35">
        <v>1.1740000000000002</v>
      </c>
      <c r="F72" s="13">
        <f t="shared" si="2"/>
        <v>0</v>
      </c>
      <c r="G72" s="17">
        <f t="shared" si="3"/>
        <v>0</v>
      </c>
    </row>
    <row r="73" spans="2:7" x14ac:dyDescent="0.25">
      <c r="B73" t="s">
        <v>84</v>
      </c>
      <c r="C73">
        <v>4</v>
      </c>
      <c r="D73" s="35">
        <v>0.68700000000000006</v>
      </c>
      <c r="E73" s="35">
        <v>0.68700000000000006</v>
      </c>
      <c r="F73" s="13">
        <f t="shared" si="2"/>
        <v>0</v>
      </c>
      <c r="G73" s="17">
        <f t="shared" si="3"/>
        <v>0</v>
      </c>
    </row>
    <row r="74" spans="2:7" x14ac:dyDescent="0.25">
      <c r="B74" t="s">
        <v>85</v>
      </c>
      <c r="C74">
        <v>253</v>
      </c>
      <c r="D74" s="35">
        <v>58.947999999999993</v>
      </c>
      <c r="E74" s="35">
        <v>151.24599999999998</v>
      </c>
      <c r="F74" s="13">
        <f t="shared" si="2"/>
        <v>92.297999999999988</v>
      </c>
      <c r="G74" s="17">
        <f t="shared" si="3"/>
        <v>1.5657528669335685</v>
      </c>
    </row>
    <row r="75" spans="2:7" x14ac:dyDescent="0.25">
      <c r="B75" t="s">
        <v>86</v>
      </c>
      <c r="C75">
        <v>11</v>
      </c>
      <c r="D75" s="35">
        <v>0.64</v>
      </c>
      <c r="E75" s="35">
        <v>1.23</v>
      </c>
      <c r="F75" s="13">
        <f t="shared" si="2"/>
        <v>0.59</v>
      </c>
      <c r="G75" s="17">
        <f t="shared" si="3"/>
        <v>0.92187499999999989</v>
      </c>
    </row>
    <row r="76" spans="2:7" x14ac:dyDescent="0.25">
      <c r="B76" t="s">
        <v>87</v>
      </c>
      <c r="C76">
        <v>8</v>
      </c>
      <c r="D76" s="35">
        <v>0</v>
      </c>
      <c r="E76" s="35">
        <v>0</v>
      </c>
      <c r="F76" s="13">
        <f t="shared" si="2"/>
        <v>0</v>
      </c>
      <c r="G76" s="17">
        <f t="shared" si="3"/>
        <v>0</v>
      </c>
    </row>
    <row r="77" spans="2:7" x14ac:dyDescent="0.25">
      <c r="B77" t="s">
        <v>88</v>
      </c>
      <c r="C77">
        <v>1</v>
      </c>
      <c r="D77" s="35">
        <v>0</v>
      </c>
      <c r="E77" s="35">
        <v>0</v>
      </c>
      <c r="F77" s="13">
        <f t="shared" si="2"/>
        <v>0</v>
      </c>
      <c r="G77" s="17">
        <f t="shared" si="3"/>
        <v>0</v>
      </c>
    </row>
    <row r="78" spans="2:7" x14ac:dyDescent="0.25">
      <c r="B78" t="s">
        <v>89</v>
      </c>
      <c r="C78">
        <v>43</v>
      </c>
      <c r="D78" s="35">
        <v>32.031999999999996</v>
      </c>
      <c r="E78" s="35">
        <v>88.238</v>
      </c>
      <c r="F78" s="13">
        <f t="shared" si="2"/>
        <v>56.206000000000003</v>
      </c>
      <c r="G78" s="17">
        <f t="shared" si="3"/>
        <v>1.7546828171828175</v>
      </c>
    </row>
    <row r="79" spans="2:7" x14ac:dyDescent="0.25">
      <c r="B79" t="s">
        <v>90</v>
      </c>
      <c r="C79">
        <v>16</v>
      </c>
      <c r="D79" s="35">
        <v>96.522999999999996</v>
      </c>
      <c r="E79" s="35">
        <v>96.522999999999996</v>
      </c>
      <c r="F79" s="13">
        <f t="shared" si="2"/>
        <v>0</v>
      </c>
      <c r="G79" s="17">
        <f t="shared" si="3"/>
        <v>0</v>
      </c>
    </row>
    <row r="80" spans="2:7" x14ac:dyDescent="0.25">
      <c r="B80" t="s">
        <v>91</v>
      </c>
      <c r="C80">
        <v>8</v>
      </c>
      <c r="D80" s="35">
        <v>0.10500000000000001</v>
      </c>
      <c r="E80" s="35">
        <v>0.10500000000000001</v>
      </c>
      <c r="F80" s="13">
        <f t="shared" si="2"/>
        <v>0</v>
      </c>
      <c r="G80" s="17">
        <f t="shared" si="3"/>
        <v>0</v>
      </c>
    </row>
    <row r="81" spans="2:7" x14ac:dyDescent="0.25">
      <c r="B81" t="s">
        <v>92</v>
      </c>
      <c r="C81">
        <v>1</v>
      </c>
      <c r="D81" s="35">
        <v>0</v>
      </c>
      <c r="E81" s="35">
        <v>0</v>
      </c>
      <c r="F81" s="13">
        <f t="shared" si="2"/>
        <v>0</v>
      </c>
      <c r="G81" s="17">
        <f t="shared" si="3"/>
        <v>0</v>
      </c>
    </row>
    <row r="82" spans="2:7" x14ac:dyDescent="0.25">
      <c r="B82" t="s">
        <v>93</v>
      </c>
      <c r="C82">
        <v>23</v>
      </c>
      <c r="D82" s="35">
        <v>43.012</v>
      </c>
      <c r="E82" s="35">
        <v>45.252000000000002</v>
      </c>
      <c r="F82" s="13">
        <f t="shared" si="2"/>
        <v>2.240000000000002</v>
      </c>
      <c r="G82" s="17">
        <f t="shared" si="3"/>
        <v>5.2078489723798055E-2</v>
      </c>
    </row>
    <row r="83" spans="2:7" x14ac:dyDescent="0.25">
      <c r="B83" t="s">
        <v>94</v>
      </c>
      <c r="C83">
        <v>12</v>
      </c>
      <c r="D83" s="35">
        <v>29.012999999999998</v>
      </c>
      <c r="E83" s="35">
        <v>29.012999999999998</v>
      </c>
      <c r="F83" s="13">
        <f t="shared" si="2"/>
        <v>0</v>
      </c>
      <c r="G83" s="17">
        <f t="shared" si="3"/>
        <v>0</v>
      </c>
    </row>
    <row r="84" spans="2:7" x14ac:dyDescent="0.25">
      <c r="B84" t="s">
        <v>95</v>
      </c>
      <c r="C84">
        <v>5</v>
      </c>
      <c r="D84" s="35">
        <v>30.84</v>
      </c>
      <c r="E84" s="35">
        <v>30.84</v>
      </c>
      <c r="F84" s="13">
        <f t="shared" si="2"/>
        <v>0</v>
      </c>
      <c r="G84" s="17">
        <f t="shared" si="3"/>
        <v>0</v>
      </c>
    </row>
    <row r="85" spans="2:7" x14ac:dyDescent="0.25">
      <c r="B85" t="s">
        <v>96</v>
      </c>
      <c r="C85">
        <v>6</v>
      </c>
      <c r="D85" s="35">
        <v>5.7000000000000002E-2</v>
      </c>
      <c r="E85" s="35">
        <v>5.7000000000000002E-2</v>
      </c>
      <c r="F85" s="13">
        <f t="shared" si="2"/>
        <v>0</v>
      </c>
      <c r="G85" s="17">
        <f t="shared" si="3"/>
        <v>0</v>
      </c>
    </row>
    <row r="86" spans="2:7" x14ac:dyDescent="0.25">
      <c r="B86" t="s">
        <v>97</v>
      </c>
      <c r="C86">
        <v>73</v>
      </c>
      <c r="D86" s="35">
        <v>343.74599999999998</v>
      </c>
      <c r="E86" s="35">
        <v>397.09399999999999</v>
      </c>
      <c r="F86" s="13">
        <f t="shared" si="2"/>
        <v>53.348000000000013</v>
      </c>
      <c r="G86" s="17">
        <f t="shared" si="3"/>
        <v>0.15519598773513005</v>
      </c>
    </row>
    <row r="87" spans="2:7" x14ac:dyDescent="0.25">
      <c r="B87" t="s">
        <v>98</v>
      </c>
      <c r="C87">
        <v>168</v>
      </c>
      <c r="D87" s="35">
        <v>1276.0875999999998</v>
      </c>
      <c r="E87" s="35">
        <v>1317.3429999999998</v>
      </c>
      <c r="F87" s="13">
        <f t="shared" si="2"/>
        <v>41.255400000000009</v>
      </c>
      <c r="G87" s="17">
        <f t="shared" si="3"/>
        <v>3.2329598688992836E-2</v>
      </c>
    </row>
    <row r="88" spans="2:7" x14ac:dyDescent="0.25">
      <c r="B88" t="s">
        <v>99</v>
      </c>
      <c r="C88">
        <v>3</v>
      </c>
      <c r="D88" s="35">
        <v>512.5</v>
      </c>
      <c r="E88" s="35">
        <v>516.01</v>
      </c>
      <c r="F88" s="13">
        <f t="shared" si="2"/>
        <v>3.5099999999999909</v>
      </c>
      <c r="G88" s="17">
        <f t="shared" si="3"/>
        <v>6.8487804878048604E-3</v>
      </c>
    </row>
    <row r="89" spans="2:7" x14ac:dyDescent="0.25">
      <c r="B89" t="s">
        <v>100</v>
      </c>
      <c r="C89">
        <v>21</v>
      </c>
      <c r="D89" s="35">
        <v>10.651</v>
      </c>
      <c r="E89" s="35">
        <v>10.651</v>
      </c>
      <c r="F89" s="13">
        <f t="shared" si="2"/>
        <v>0</v>
      </c>
      <c r="G89" s="17">
        <f t="shared" si="3"/>
        <v>0</v>
      </c>
    </row>
    <row r="90" spans="2:7" x14ac:dyDescent="0.25">
      <c r="B90" t="s">
        <v>101</v>
      </c>
      <c r="C90">
        <v>14</v>
      </c>
      <c r="D90" s="35">
        <v>84.789999999999992</v>
      </c>
      <c r="E90" s="35">
        <v>85.692999999999998</v>
      </c>
      <c r="F90" s="13">
        <f t="shared" si="2"/>
        <v>0.9030000000000058</v>
      </c>
      <c r="G90" s="17">
        <f t="shared" si="3"/>
        <v>1.0649840783111285E-2</v>
      </c>
    </row>
    <row r="91" spans="2:7" x14ac:dyDescent="0.25">
      <c r="B91" t="s">
        <v>102</v>
      </c>
      <c r="C91">
        <v>6</v>
      </c>
      <c r="D91" s="35">
        <v>2373.1000000000004</v>
      </c>
      <c r="E91" s="35">
        <v>2373.1000000000004</v>
      </c>
      <c r="F91" s="13">
        <f t="shared" si="2"/>
        <v>0</v>
      </c>
      <c r="G91" s="17">
        <f t="shared" si="3"/>
        <v>0</v>
      </c>
    </row>
    <row r="92" spans="2:7" x14ac:dyDescent="0.25">
      <c r="B92" t="s">
        <v>103</v>
      </c>
      <c r="C92">
        <v>48</v>
      </c>
      <c r="D92" s="35">
        <v>45.237000000000009</v>
      </c>
      <c r="E92" s="35">
        <v>48.657000000000011</v>
      </c>
      <c r="F92" s="13">
        <f t="shared" si="2"/>
        <v>3.4200000000000017</v>
      </c>
      <c r="G92" s="17">
        <f t="shared" si="3"/>
        <v>7.5601830360103484E-2</v>
      </c>
    </row>
    <row r="93" spans="2:7" x14ac:dyDescent="0.25">
      <c r="B93" t="s">
        <v>104</v>
      </c>
      <c r="C93">
        <v>1</v>
      </c>
      <c r="D93" s="35">
        <v>88</v>
      </c>
      <c r="E93" s="35">
        <v>88</v>
      </c>
      <c r="F93" s="13">
        <f t="shared" si="2"/>
        <v>0</v>
      </c>
      <c r="G93" s="17">
        <f t="shared" si="3"/>
        <v>0</v>
      </c>
    </row>
    <row r="94" spans="2:7" x14ac:dyDescent="0.25">
      <c r="B94" t="s">
        <v>105</v>
      </c>
      <c r="C94">
        <v>12</v>
      </c>
      <c r="D94" s="35">
        <v>5.3299999999999992</v>
      </c>
      <c r="E94" s="35">
        <v>14.599999999999998</v>
      </c>
      <c r="F94" s="13">
        <f t="shared" si="2"/>
        <v>9.27</v>
      </c>
      <c r="G94" s="17">
        <f t="shared" si="3"/>
        <v>1.7392120075046906</v>
      </c>
    </row>
    <row r="95" spans="2:7" x14ac:dyDescent="0.25">
      <c r="B95" t="s">
        <v>106</v>
      </c>
      <c r="C95">
        <v>0</v>
      </c>
      <c r="D95" s="35">
        <v>0</v>
      </c>
      <c r="E95" s="35">
        <v>0</v>
      </c>
      <c r="F95" s="13">
        <f t="shared" si="2"/>
        <v>0</v>
      </c>
      <c r="G95" s="17">
        <f t="shared" si="3"/>
        <v>0</v>
      </c>
    </row>
    <row r="96" spans="2:7" x14ac:dyDescent="0.25">
      <c r="B96" t="s">
        <v>107</v>
      </c>
      <c r="C96">
        <v>1</v>
      </c>
      <c r="D96" s="35">
        <v>0</v>
      </c>
      <c r="E96" s="35">
        <v>0</v>
      </c>
      <c r="F96" s="13">
        <f t="shared" si="2"/>
        <v>0</v>
      </c>
      <c r="G96" s="17">
        <f t="shared" si="3"/>
        <v>0</v>
      </c>
    </row>
    <row r="98" spans="2:2" ht="15.75" x14ac:dyDescent="0.25">
      <c r="B98" s="45" t="s">
        <v>109</v>
      </c>
    </row>
  </sheetData>
  <sheetProtection algorithmName="SHA-512" hashValue="+uhJMa0p6v09ji0KWBad/jJKCqa5M6GlpAdT4gfPw6ImQWzHrhe2PdArVo4yCsO+5ynElwFxY+6NnUoq0M+NYA==" saltValue="D3hZ4Txaq8iW0osWhA9Pr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ValuationOfSensex -&gt;</vt:lpstr>
      <vt:lpstr>Valuation</vt:lpstr>
      <vt:lpstr>Data -&gt;</vt:lpstr>
      <vt:lpstr>SensexHistorical</vt:lpstr>
      <vt:lpstr>SensexEPS</vt:lpstr>
      <vt:lpstr>ExpDiv&amp;BB</vt:lpstr>
      <vt:lpstr>IndiasRFs</vt:lpstr>
      <vt:lpstr>ERP</vt:lpstr>
      <vt:lpstr>2024 BB</vt:lpstr>
      <vt:lpstr>SensexHistorical!Print_Area</vt:lpstr>
      <vt:lpstr>Valuation!Print_Area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cp:lastPrinted>2024-03-27T04:17:33Z</cp:lastPrinted>
  <dcterms:created xsi:type="dcterms:W3CDTF">2024-03-24T04:38:41Z</dcterms:created>
  <dcterms:modified xsi:type="dcterms:W3CDTF">2024-03-27T04:31:20Z</dcterms:modified>
</cp:coreProperties>
</file>