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6">
      <text>
        <t xml:space="preserve">Автоматически обновляется раз в 5 минут.</t>
      </text>
    </comment>
    <comment authorId="0" ref="R6">
      <text>
        <t xml:space="preserve">Автоматически обновляется раз в 5 минут.</t>
      </text>
    </comment>
    <comment authorId="0" ref="R20">
      <text>
        <t xml:space="preserve">Автоматически обновляется раз в 5 минут.</t>
      </text>
    </comment>
    <comment authorId="0" ref="F37">
      <text>
        <t xml:space="preserve">Автоматически обновляется раз в 5 минут.</t>
      </text>
    </comment>
    <comment authorId="0" ref="R37">
      <text>
        <t xml:space="preserve">Автоматически обновляется раз в 5 минут.</t>
      </text>
    </comment>
    <comment authorId="0" ref="R66">
      <text>
        <t xml:space="preserve">Автоматически обновляется раз в 5 минут.</t>
      </text>
    </comment>
  </commentList>
</comments>
</file>

<file path=xl/sharedStrings.xml><?xml version="1.0" encoding="utf-8"?>
<sst xmlns="http://schemas.openxmlformats.org/spreadsheetml/2006/main" count="147" uniqueCount="66">
  <si>
    <t>binance.com</t>
  </si>
  <si>
    <t>kuna.io</t>
  </si>
  <si>
    <t>Схема №1 LTC -&gt; BTC -&gt; USDT -&gt; LTC</t>
  </si>
  <si>
    <t>Схема №1 ETH -&gt; BTC -&gt; UAH -&gt; ETH</t>
  </si>
  <si>
    <t>LTC (на начало торгов)</t>
  </si>
  <si>
    <t>ETH (на начало торгов)</t>
  </si>
  <si>
    <t>Курс binance</t>
  </si>
  <si>
    <t>Курс KUNA</t>
  </si>
  <si>
    <t>Шаг №1</t>
  </si>
  <si>
    <t>LTC -&gt; BTC</t>
  </si>
  <si>
    <t>LTC/BTC</t>
  </si>
  <si>
    <t>ETH -&gt; BTC</t>
  </si>
  <si>
    <t>ETH/BTC</t>
  </si>
  <si>
    <t>Шаг №2</t>
  </si>
  <si>
    <t>BTC -&gt; USDT</t>
  </si>
  <si>
    <t>BTC/USDT</t>
  </si>
  <si>
    <t>BTC -&gt; UAH</t>
  </si>
  <si>
    <t>BTC/UAH</t>
  </si>
  <si>
    <t>Шаг №3</t>
  </si>
  <si>
    <t>USDT -&gt; LTC</t>
  </si>
  <si>
    <t>LTC/USDT</t>
  </si>
  <si>
    <t>UAH-&gt; ETH</t>
  </si>
  <si>
    <t>UAH/ETH</t>
  </si>
  <si>
    <t>Профит (без учета комиссии биржи)</t>
  </si>
  <si>
    <t>Комиссия 0.1% с каждой операции</t>
  </si>
  <si>
    <t>Профит с учетом комиссии биржи</t>
  </si>
  <si>
    <t>LTC (при завершении торгов)</t>
  </si>
  <si>
    <t>Схема №2 LTC -&gt; USDT -&gt; BTC -&gt; LTC</t>
  </si>
  <si>
    <t>Схема №2 ETH -&gt; BTC -&gt; UAH -&gt; ETH</t>
  </si>
  <si>
    <t>LTC -&gt; USDT</t>
  </si>
  <si>
    <t>USDT -&gt; BTC</t>
  </si>
  <si>
    <t>BTC -&gt; LTC</t>
  </si>
  <si>
    <t>UAH -&gt; ETH</t>
  </si>
  <si>
    <t>ETH (при завершении торгов)</t>
  </si>
  <si>
    <t>huobi.com</t>
  </si>
  <si>
    <t>Схема №1 ETH -&gt; BTC -&gt; USDT -&gt; ETH</t>
  </si>
  <si>
    <t>Схема №1 NEO -&gt; BTC -&gt; USDT -&gt; NEO</t>
  </si>
  <si>
    <t>NEO (на начало торгов)</t>
  </si>
  <si>
    <t>Курс huobi</t>
  </si>
  <si>
    <r>
      <rPr>
        <rFont val="Calibri, sans-serif"/>
        <color rgb="FF000000"/>
        <sz val="11.0"/>
      </rPr>
      <t xml:space="preserve">Курс </t>
    </r>
    <r>
      <rPr>
        <rFont val="Calibri, sans-serif"/>
        <color rgb="FF1155CC"/>
        <sz val="11.0"/>
        <u/>
      </rPr>
      <t>huobi.com</t>
    </r>
  </si>
  <si>
    <t>NEO -&gt; BTC</t>
  </si>
  <si>
    <t>NEO/BTC</t>
  </si>
  <si>
    <t>USDT -&gt; ETH</t>
  </si>
  <si>
    <t>ETH/USDT</t>
  </si>
  <si>
    <t>USDT -&gt; NEO</t>
  </si>
  <si>
    <t>NEO/USDT</t>
  </si>
  <si>
    <t>Комиссия 0.25% с каждой операции</t>
  </si>
  <si>
    <t>NEO (при завершении торгов)</t>
  </si>
  <si>
    <t>Схема №2 ETH -&gt; USDT -&gt; BTC -&gt; ETH</t>
  </si>
  <si>
    <t>Схема №2 NEO -&gt; USDT -&gt; BTC -&gt; NEO</t>
  </si>
  <si>
    <t>ETH -&gt; USDT</t>
  </si>
  <si>
    <t>NEO -&gt; USDT</t>
  </si>
  <si>
    <t>BTC -&gt; ETH</t>
  </si>
  <si>
    <t>BTC -&gt; NEO</t>
  </si>
  <si>
    <t>Схема №1 XMR -&gt; BTC -&gt; USDT -&gt; XMR</t>
  </si>
  <si>
    <t>XMR (на начало торгов)</t>
  </si>
  <si>
    <t>Курс GOOGLE</t>
  </si>
  <si>
    <t>BTC -&gt; USD</t>
  </si>
  <si>
    <t>BTC/USD</t>
  </si>
  <si>
    <t xml:space="preserve">ETH -&gt; USD </t>
  </si>
  <si>
    <t>ETH/USD</t>
  </si>
  <si>
    <t>XRM (при завершении торгов)</t>
  </si>
  <si>
    <t>Схема №2 XMR -&gt; USDT -&gt; BTC -&gt; XMR</t>
  </si>
  <si>
    <t>XMR -&gt; USDT</t>
  </si>
  <si>
    <t>BTC -&gt; XMR</t>
  </si>
  <si>
    <t>XMR (при завершении торгов)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</si>
</sst>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/>
    <font>
      <u/>
      <color rgb="FF0000FF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4" numFmtId="0" xfId="0" applyBorder="1" applyFont="1"/>
    <xf borderId="3" fillId="2" fontId="3" numFmtId="0" xfId="0" applyAlignment="1" applyBorder="1" applyFill="1" applyFont="1">
      <alignment horizontal="right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4" fillId="0" fontId="4" numFmtId="0" xfId="0" applyBorder="1" applyFont="1"/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right"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8" fillId="3" fontId="3" numFmtId="0" xfId="0" applyAlignment="1" applyBorder="1" applyFill="1" applyFont="1">
      <alignment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11" fillId="0" fontId="3" numFmtId="0" xfId="0" applyAlignment="1" applyBorder="1" applyFont="1">
      <alignment readingOrder="0" shrinkToFit="0" vertical="bottom" wrapText="0"/>
    </xf>
    <xf borderId="11" fillId="0" fontId="3" numFmtId="0" xfId="0" applyAlignment="1" applyBorder="1" applyFont="1">
      <alignment horizontal="right" readingOrder="0" shrinkToFit="0" vertical="bottom" wrapText="0"/>
    </xf>
    <xf borderId="12" fillId="0" fontId="3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readingOrder="0" shrinkToFit="0" vertical="bottom" wrapText="0"/>
    </xf>
    <xf borderId="11" fillId="0" fontId="3" numFmtId="2" xfId="0" applyAlignment="1" applyBorder="1" applyFont="1" applyNumberFormat="1">
      <alignment horizontal="right" readingOrder="0" shrinkToFit="0" vertical="bottom" wrapText="0"/>
    </xf>
    <xf borderId="10" fillId="3" fontId="3" numFmtId="2" xfId="0" applyAlignment="1" applyBorder="1" applyFont="1" applyNumberFormat="1">
      <alignment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14" fillId="0" fontId="3" numFmtId="0" xfId="0" applyAlignment="1" applyBorder="1" applyFont="1">
      <alignment readingOrder="0" shrinkToFit="0" vertical="bottom" wrapText="0"/>
    </xf>
    <xf borderId="14" fillId="0" fontId="3" numFmtId="0" xfId="0" applyAlignment="1" applyBorder="1" applyFont="1">
      <alignment horizontal="right" readingOrder="0" shrinkToFit="0" vertical="bottom" wrapText="0"/>
    </xf>
    <xf borderId="15" fillId="0" fontId="3" numFmtId="0" xfId="0" applyAlignment="1" applyBorder="1" applyFont="1">
      <alignment horizontal="right" readingOrder="0" shrinkToFit="0" vertical="bottom" wrapText="0"/>
    </xf>
    <xf borderId="13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readingOrder="0" shrinkToFit="0" vertical="bottom" wrapText="0"/>
    </xf>
    <xf borderId="14" fillId="0" fontId="3" numFmtId="2" xfId="0" applyAlignment="1" applyBorder="1" applyFont="1" applyNumberFormat="1">
      <alignment horizontal="right" readingOrder="0" shrinkToFit="0" vertical="bottom" wrapText="0"/>
    </xf>
    <xf borderId="13" fillId="3" fontId="3" numFmtId="2" xfId="0" applyAlignment="1" applyBorder="1" applyFont="1" applyNumberFormat="1">
      <alignment shrinkToFit="0" vertical="bottom" wrapText="0"/>
    </xf>
    <xf borderId="16" fillId="2" fontId="3" numFmtId="0" xfId="0" applyAlignment="1" applyBorder="1" applyFont="1">
      <alignment horizontal="right" readingOrder="0" shrinkToFit="0" vertical="bottom" wrapText="0"/>
    </xf>
    <xf borderId="0" fillId="0" fontId="4" numFmtId="4" xfId="0" applyAlignment="1" applyFont="1" applyNumberFormat="1">
      <alignment readingOrder="0"/>
    </xf>
    <xf borderId="0" fillId="0" fontId="4" numFmtId="4" xfId="0" applyFont="1" applyNumberFormat="1"/>
    <xf borderId="1" fillId="4" fontId="3" numFmtId="0" xfId="0" applyAlignment="1" applyBorder="1" applyFill="1" applyFont="1">
      <alignment horizontal="center" readingOrder="0" shrinkToFit="0" vertical="bottom" wrapText="0"/>
    </xf>
    <xf borderId="6" fillId="4" fontId="3" numFmtId="0" xfId="0" applyAlignment="1" applyBorder="1" applyFont="1">
      <alignment horizontal="right" readingOrder="0" shrinkToFit="0" vertical="bottom" wrapText="0"/>
    </xf>
    <xf borderId="8" fillId="4" fontId="3" numFmtId="0" xfId="0" applyAlignment="1" applyBorder="1" applyFont="1">
      <alignment shrinkToFit="0" vertical="bottom" wrapText="0"/>
    </xf>
    <xf borderId="9" fillId="4" fontId="3" numFmtId="0" xfId="0" applyAlignment="1" applyBorder="1" applyFont="1">
      <alignment readingOrder="0" shrinkToFit="0" vertical="bottom" wrapText="0"/>
    </xf>
    <xf borderId="11" fillId="4" fontId="3" numFmtId="2" xfId="0" applyAlignment="1" applyBorder="1" applyFont="1" applyNumberFormat="1">
      <alignment horizontal="right" readingOrder="0" shrinkToFit="0" vertical="bottom" wrapText="0"/>
    </xf>
    <xf borderId="10" fillId="4" fontId="3" numFmtId="2" xfId="0" applyAlignment="1" applyBorder="1" applyFont="1" applyNumberFormat="1">
      <alignment shrinkToFit="0" vertical="bottom" wrapText="0"/>
    </xf>
    <xf borderId="12" fillId="4" fontId="3" numFmtId="0" xfId="0" applyAlignment="1" applyBorder="1" applyFont="1">
      <alignment readingOrder="0" shrinkToFit="0" vertical="bottom" wrapText="0"/>
    </xf>
    <xf borderId="14" fillId="4" fontId="3" numFmtId="2" xfId="0" applyAlignment="1" applyBorder="1" applyFont="1" applyNumberFormat="1">
      <alignment horizontal="right" readingOrder="0" shrinkToFit="0" vertical="bottom" wrapText="0"/>
    </xf>
    <xf borderId="13" fillId="4" fontId="3" numFmtId="2" xfId="0" applyAlignment="1" applyBorder="1" applyFont="1" applyNumberFormat="1">
      <alignment shrinkToFit="0" vertical="bottom" wrapText="0"/>
    </xf>
    <xf borderId="15" fillId="4" fontId="3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381000</xdr:colOff>
      <xdr:row>2</xdr:row>
      <xdr:rowOff>180975</xdr:rowOff>
    </xdr:from>
    <xdr:ext cx="2628900" cy="1914525"/>
    <xdr:grpSp>
      <xdr:nvGrpSpPr>
        <xdr:cNvPr id="2" name="Shape 2" title="Рисунок"/>
        <xdr:cNvGrpSpPr/>
      </xdr:nvGrpSpPr>
      <xdr:grpSpPr>
        <a:xfrm>
          <a:off x="1133550" y="828675"/>
          <a:ext cx="6615000" cy="4821225"/>
          <a:chOff x="1133550" y="828675"/>
          <a:chExt cx="6615000" cy="4821225"/>
        </a:xfrm>
      </xdr:grpSpPr>
      <xdr:sp>
        <xdr:nvSpPr>
          <xdr:cNvPr id="3" name="Shape 3"/>
          <xdr:cNvSpPr/>
        </xdr:nvSpPr>
        <xdr:spPr>
          <a:xfrm>
            <a:off x="2305050" y="1381125"/>
            <a:ext cx="4076700" cy="3525900"/>
          </a:xfrm>
          <a:prstGeom prst="triangle">
            <a:avLst>
              <a:gd fmla="val 500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757650" y="828675"/>
            <a:ext cx="11715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LTC</a:t>
            </a:r>
            <a:endParaRPr sz="3000"/>
          </a:p>
        </xdr:txBody>
      </xdr:sp>
      <xdr:sp>
        <xdr:nvSpPr>
          <xdr:cNvPr id="5" name="Shape 5"/>
          <xdr:cNvSpPr txBox="1"/>
        </xdr:nvSpPr>
        <xdr:spPr>
          <a:xfrm>
            <a:off x="1133550" y="5049900"/>
            <a:ext cx="11715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BTC</a:t>
            </a:r>
            <a:endParaRPr sz="3000"/>
          </a:p>
        </xdr:txBody>
      </xdr:sp>
      <xdr:sp>
        <xdr:nvSpPr>
          <xdr:cNvPr id="6" name="Shape 6"/>
          <xdr:cNvSpPr txBox="1"/>
        </xdr:nvSpPr>
        <xdr:spPr>
          <a:xfrm>
            <a:off x="6381750" y="5049900"/>
            <a:ext cx="13668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USDT</a:t>
            </a:r>
            <a:endParaRPr sz="3000"/>
          </a:p>
        </xdr:txBody>
      </xdr:sp>
      <xdr:cxnSp>
        <xdr:nvCxnSpPr>
          <xdr:cNvPr id="7" name="Shape 7"/>
          <xdr:cNvCxnSpPr>
            <a:stCxn id="4" idx="1"/>
            <a:endCxn id="5" idx="0"/>
          </xdr:cNvCxnSpPr>
        </xdr:nvCxnSpPr>
        <xdr:spPr>
          <a:xfrm flipH="1">
            <a:off x="1719450" y="1128675"/>
            <a:ext cx="2038200" cy="392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8" name="Shape 8"/>
          <xdr:cNvCxnSpPr>
            <a:stCxn id="5" idx="3"/>
            <a:endCxn id="6" idx="1"/>
          </xdr:cNvCxnSpPr>
        </xdr:nvCxnSpPr>
        <xdr:spPr>
          <a:xfrm>
            <a:off x="2305050" y="5349900"/>
            <a:ext cx="4076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9" name="Shape 9"/>
          <xdr:cNvCxnSpPr>
            <a:stCxn id="6" idx="0"/>
            <a:endCxn id="4" idx="3"/>
          </xdr:cNvCxnSpPr>
        </xdr:nvCxnSpPr>
        <xdr:spPr>
          <a:xfrm rot="10800000">
            <a:off x="4929150" y="1128600"/>
            <a:ext cx="2136000" cy="392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0" name="Shape 10"/>
          <xdr:cNvSpPr/>
        </xdr:nvSpPr>
        <xdr:spPr>
          <a:xfrm>
            <a:off x="2581275" y="2524125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1</a:t>
            </a:r>
            <a:endParaRPr sz="2400"/>
          </a:p>
        </xdr:txBody>
      </xdr:sp>
      <xdr:sp>
        <xdr:nvSpPr>
          <xdr:cNvPr id="11" name="Shape 11"/>
          <xdr:cNvSpPr/>
        </xdr:nvSpPr>
        <xdr:spPr>
          <a:xfrm>
            <a:off x="4043400" y="5049900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2</a:t>
            </a:r>
            <a:endParaRPr sz="2400"/>
          </a:p>
        </xdr:txBody>
      </xdr:sp>
      <xdr:sp>
        <xdr:nvSpPr>
          <xdr:cNvPr id="12" name="Shape 12"/>
          <xdr:cNvSpPr/>
        </xdr:nvSpPr>
        <xdr:spPr>
          <a:xfrm>
            <a:off x="5610225" y="2524125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3</a:t>
            </a:r>
            <a:endParaRPr sz="2400"/>
          </a:p>
        </xdr:txBody>
      </xdr:sp>
    </xdr:grpSp>
    <xdr:clientData fLocksWithSheet="0"/>
  </xdr:oneCellAnchor>
  <xdr:oneCellAnchor>
    <xdr:from>
      <xdr:col>8</xdr:col>
      <xdr:colOff>9525</xdr:colOff>
      <xdr:row>35</xdr:row>
      <xdr:rowOff>9525</xdr:rowOff>
    </xdr:from>
    <xdr:ext cx="2590800" cy="1885950"/>
    <xdr:grpSp>
      <xdr:nvGrpSpPr>
        <xdr:cNvPr id="2" name="Shape 2" title="Рисунок"/>
        <xdr:cNvGrpSpPr/>
      </xdr:nvGrpSpPr>
      <xdr:grpSpPr>
        <a:xfrm>
          <a:off x="1133550" y="828675"/>
          <a:ext cx="6615000" cy="4821225"/>
          <a:chOff x="1133550" y="828675"/>
          <a:chExt cx="6615000" cy="4821225"/>
        </a:xfrm>
      </xdr:grpSpPr>
      <xdr:sp>
        <xdr:nvSpPr>
          <xdr:cNvPr id="13" name="Shape 13"/>
          <xdr:cNvSpPr/>
        </xdr:nvSpPr>
        <xdr:spPr>
          <a:xfrm>
            <a:off x="2305050" y="1381125"/>
            <a:ext cx="4076700" cy="3525900"/>
          </a:xfrm>
          <a:prstGeom prst="triangle">
            <a:avLst>
              <a:gd fmla="val 500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3757650" y="828675"/>
            <a:ext cx="11715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ETH</a:t>
            </a:r>
            <a:endParaRPr sz="3000"/>
          </a:p>
        </xdr:txBody>
      </xdr:sp>
      <xdr:sp>
        <xdr:nvSpPr>
          <xdr:cNvPr id="15" name="Shape 15"/>
          <xdr:cNvSpPr txBox="1"/>
        </xdr:nvSpPr>
        <xdr:spPr>
          <a:xfrm>
            <a:off x="1133550" y="5049900"/>
            <a:ext cx="11715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BTC</a:t>
            </a:r>
            <a:endParaRPr sz="3000"/>
          </a:p>
        </xdr:txBody>
      </xdr:sp>
      <xdr:sp>
        <xdr:nvSpPr>
          <xdr:cNvPr id="16" name="Shape 16"/>
          <xdr:cNvSpPr txBox="1"/>
        </xdr:nvSpPr>
        <xdr:spPr>
          <a:xfrm>
            <a:off x="6381750" y="5049900"/>
            <a:ext cx="13668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USDT</a:t>
            </a:r>
            <a:endParaRPr sz="3000"/>
          </a:p>
        </xdr:txBody>
      </xdr:sp>
      <xdr:cxnSp>
        <xdr:nvCxnSpPr>
          <xdr:cNvPr id="17" name="Shape 17"/>
          <xdr:cNvCxnSpPr>
            <a:stCxn id="14" idx="1"/>
            <a:endCxn id="15" idx="0"/>
          </xdr:cNvCxnSpPr>
        </xdr:nvCxnSpPr>
        <xdr:spPr>
          <a:xfrm flipH="1">
            <a:off x="1719450" y="1128675"/>
            <a:ext cx="2038200" cy="392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15" idx="3"/>
            <a:endCxn id="16" idx="1"/>
          </xdr:cNvCxnSpPr>
        </xdr:nvCxnSpPr>
        <xdr:spPr>
          <a:xfrm>
            <a:off x="2305050" y="5349900"/>
            <a:ext cx="4076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16" idx="0"/>
            <a:endCxn id="14" idx="3"/>
          </xdr:cNvCxnSpPr>
        </xdr:nvCxnSpPr>
        <xdr:spPr>
          <a:xfrm rot="10800000">
            <a:off x="4929150" y="1128600"/>
            <a:ext cx="2136000" cy="392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0" name="Shape 20"/>
          <xdr:cNvSpPr/>
        </xdr:nvSpPr>
        <xdr:spPr>
          <a:xfrm>
            <a:off x="2581275" y="2524125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1</a:t>
            </a:r>
            <a:endParaRPr sz="2400"/>
          </a:p>
        </xdr:txBody>
      </xdr:sp>
      <xdr:sp>
        <xdr:nvSpPr>
          <xdr:cNvPr id="21" name="Shape 21"/>
          <xdr:cNvSpPr/>
        </xdr:nvSpPr>
        <xdr:spPr>
          <a:xfrm>
            <a:off x="4043400" y="5049900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2</a:t>
            </a:r>
            <a:endParaRPr sz="2400"/>
          </a:p>
        </xdr:txBody>
      </xdr:sp>
      <xdr:sp>
        <xdr:nvSpPr>
          <xdr:cNvPr id="22" name="Shape 22"/>
          <xdr:cNvSpPr/>
        </xdr:nvSpPr>
        <xdr:spPr>
          <a:xfrm>
            <a:off x="5610225" y="2524125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3</a:t>
            </a:r>
            <a:endParaRPr sz="2400"/>
          </a:p>
        </xdr:txBody>
      </xdr:sp>
    </xdr:grpSp>
    <xdr:clientData fLocksWithSheet="0"/>
  </xdr:oneCellAnchor>
  <xdr:oneCellAnchor>
    <xdr:from>
      <xdr:col>8</xdr:col>
      <xdr:colOff>9525</xdr:colOff>
      <xdr:row>48</xdr:row>
      <xdr:rowOff>200025</xdr:rowOff>
    </xdr:from>
    <xdr:ext cx="2590800" cy="1885950"/>
    <xdr:grpSp>
      <xdr:nvGrpSpPr>
        <xdr:cNvPr id="2" name="Shape 2" title="Рисунок"/>
        <xdr:cNvGrpSpPr/>
      </xdr:nvGrpSpPr>
      <xdr:grpSpPr>
        <a:xfrm>
          <a:off x="1133550" y="828675"/>
          <a:ext cx="6615000" cy="4821225"/>
          <a:chOff x="1133550" y="828675"/>
          <a:chExt cx="6615000" cy="4821225"/>
        </a:xfrm>
      </xdr:grpSpPr>
      <xdr:sp>
        <xdr:nvSpPr>
          <xdr:cNvPr id="23" name="Shape 23"/>
          <xdr:cNvSpPr/>
        </xdr:nvSpPr>
        <xdr:spPr>
          <a:xfrm>
            <a:off x="2305050" y="1381125"/>
            <a:ext cx="4076700" cy="3525900"/>
          </a:xfrm>
          <a:prstGeom prst="triangle">
            <a:avLst>
              <a:gd fmla="val 500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3757650" y="828675"/>
            <a:ext cx="11715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ETH</a:t>
            </a:r>
            <a:endParaRPr sz="3000"/>
          </a:p>
        </xdr:txBody>
      </xdr:sp>
      <xdr:sp>
        <xdr:nvSpPr>
          <xdr:cNvPr id="25" name="Shape 25"/>
          <xdr:cNvSpPr txBox="1"/>
        </xdr:nvSpPr>
        <xdr:spPr>
          <a:xfrm>
            <a:off x="1133550" y="5049900"/>
            <a:ext cx="11715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BTC</a:t>
            </a:r>
            <a:endParaRPr sz="3000"/>
          </a:p>
        </xdr:txBody>
      </xdr:sp>
      <xdr:sp>
        <xdr:nvSpPr>
          <xdr:cNvPr id="26" name="Shape 26"/>
          <xdr:cNvSpPr txBox="1"/>
        </xdr:nvSpPr>
        <xdr:spPr>
          <a:xfrm>
            <a:off x="6381750" y="5049900"/>
            <a:ext cx="13668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USDT</a:t>
            </a:r>
            <a:endParaRPr sz="3000"/>
          </a:p>
        </xdr:txBody>
      </xdr:sp>
      <xdr:cxnSp>
        <xdr:nvCxnSpPr>
          <xdr:cNvPr id="27" name="Shape 27"/>
          <xdr:cNvCxnSpPr>
            <a:stCxn id="24" idx="3"/>
            <a:endCxn id="26" idx="0"/>
          </xdr:cNvCxnSpPr>
        </xdr:nvCxnSpPr>
        <xdr:spPr>
          <a:xfrm>
            <a:off x="4929150" y="1128675"/>
            <a:ext cx="2136000" cy="392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26" idx="1"/>
            <a:endCxn id="25" idx="3"/>
          </xdr:cNvCxnSpPr>
        </xdr:nvCxnSpPr>
        <xdr:spPr>
          <a:xfrm rot="10800000">
            <a:off x="2305050" y="5349900"/>
            <a:ext cx="4076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25" idx="0"/>
            <a:endCxn id="24" idx="1"/>
          </xdr:cNvCxnSpPr>
        </xdr:nvCxnSpPr>
        <xdr:spPr>
          <a:xfrm flipH="1" rot="10800000">
            <a:off x="1719300" y="1128600"/>
            <a:ext cx="2038500" cy="392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0" name="Shape 30"/>
          <xdr:cNvSpPr/>
        </xdr:nvSpPr>
        <xdr:spPr>
          <a:xfrm>
            <a:off x="5610225" y="2524125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1</a:t>
            </a:r>
            <a:endParaRPr sz="2400"/>
          </a:p>
        </xdr:txBody>
      </xdr:sp>
      <xdr:sp>
        <xdr:nvSpPr>
          <xdr:cNvPr id="31" name="Shape 31"/>
          <xdr:cNvSpPr/>
        </xdr:nvSpPr>
        <xdr:spPr>
          <a:xfrm>
            <a:off x="4043400" y="5049900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2</a:t>
            </a:r>
            <a:endParaRPr sz="2400"/>
          </a:p>
        </xdr:txBody>
      </xdr:sp>
      <xdr:sp>
        <xdr:nvSpPr>
          <xdr:cNvPr id="32" name="Shape 32"/>
          <xdr:cNvSpPr/>
        </xdr:nvSpPr>
        <xdr:spPr>
          <a:xfrm>
            <a:off x="2581275" y="2524125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3</a:t>
            </a:r>
            <a:endParaRPr sz="2400"/>
          </a:p>
        </xdr:txBody>
      </xdr:sp>
    </xdr:grpSp>
    <xdr:clientData fLocksWithSheet="0"/>
  </xdr:oneCellAnchor>
  <xdr:oneCellAnchor>
    <xdr:from>
      <xdr:col>8</xdr:col>
      <xdr:colOff>47625</xdr:colOff>
      <xdr:row>18</xdr:row>
      <xdr:rowOff>9525</xdr:rowOff>
    </xdr:from>
    <xdr:ext cx="2600325" cy="1895475"/>
    <xdr:grpSp>
      <xdr:nvGrpSpPr>
        <xdr:cNvPr id="2" name="Shape 2" title="Рисунок"/>
        <xdr:cNvGrpSpPr/>
      </xdr:nvGrpSpPr>
      <xdr:grpSpPr>
        <a:xfrm>
          <a:off x="1133550" y="828675"/>
          <a:ext cx="6615000" cy="4821225"/>
          <a:chOff x="1133550" y="828675"/>
          <a:chExt cx="6615000" cy="4821225"/>
        </a:xfrm>
      </xdr:grpSpPr>
      <xdr:sp>
        <xdr:nvSpPr>
          <xdr:cNvPr id="33" name="Shape 33"/>
          <xdr:cNvSpPr/>
        </xdr:nvSpPr>
        <xdr:spPr>
          <a:xfrm>
            <a:off x="2305050" y="1381125"/>
            <a:ext cx="4076700" cy="3525900"/>
          </a:xfrm>
          <a:prstGeom prst="triangle">
            <a:avLst>
              <a:gd fmla="val 500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4" name="Shape 34"/>
          <xdr:cNvSpPr txBox="1"/>
        </xdr:nvSpPr>
        <xdr:spPr>
          <a:xfrm>
            <a:off x="3757650" y="828675"/>
            <a:ext cx="11715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LTC</a:t>
            </a:r>
            <a:endParaRPr sz="3000"/>
          </a:p>
        </xdr:txBody>
      </xdr:sp>
      <xdr:sp>
        <xdr:nvSpPr>
          <xdr:cNvPr id="35" name="Shape 35"/>
          <xdr:cNvSpPr txBox="1"/>
        </xdr:nvSpPr>
        <xdr:spPr>
          <a:xfrm>
            <a:off x="1133550" y="5049900"/>
            <a:ext cx="11715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BTC</a:t>
            </a:r>
            <a:endParaRPr sz="3000"/>
          </a:p>
        </xdr:txBody>
      </xdr:sp>
      <xdr:sp>
        <xdr:nvSpPr>
          <xdr:cNvPr id="36" name="Shape 36"/>
          <xdr:cNvSpPr txBox="1"/>
        </xdr:nvSpPr>
        <xdr:spPr>
          <a:xfrm>
            <a:off x="6381750" y="5049900"/>
            <a:ext cx="1366800" cy="60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USDT</a:t>
            </a:r>
            <a:endParaRPr sz="3000"/>
          </a:p>
        </xdr:txBody>
      </xdr:sp>
      <xdr:cxnSp>
        <xdr:nvCxnSpPr>
          <xdr:cNvPr id="37" name="Shape 37"/>
          <xdr:cNvCxnSpPr>
            <a:stCxn id="34" idx="3"/>
            <a:endCxn id="36" idx="0"/>
          </xdr:cNvCxnSpPr>
        </xdr:nvCxnSpPr>
        <xdr:spPr>
          <a:xfrm>
            <a:off x="4929150" y="1128675"/>
            <a:ext cx="2136000" cy="392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>
            <a:stCxn id="36" idx="1"/>
            <a:endCxn id="35" idx="3"/>
          </xdr:cNvCxnSpPr>
        </xdr:nvCxnSpPr>
        <xdr:spPr>
          <a:xfrm rot="10800000">
            <a:off x="2305050" y="5349900"/>
            <a:ext cx="4076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9" name="Shape 39"/>
          <xdr:cNvCxnSpPr>
            <a:stCxn id="35" idx="0"/>
            <a:endCxn id="34" idx="1"/>
          </xdr:cNvCxnSpPr>
        </xdr:nvCxnSpPr>
        <xdr:spPr>
          <a:xfrm flipH="1" rot="10800000">
            <a:off x="1719300" y="1128600"/>
            <a:ext cx="2038500" cy="392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0" name="Shape 40"/>
          <xdr:cNvSpPr/>
        </xdr:nvSpPr>
        <xdr:spPr>
          <a:xfrm>
            <a:off x="5610225" y="2524125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1</a:t>
            </a:r>
            <a:endParaRPr sz="2400"/>
          </a:p>
        </xdr:txBody>
      </xdr:sp>
      <xdr:sp>
        <xdr:nvSpPr>
          <xdr:cNvPr id="41" name="Shape 41"/>
          <xdr:cNvSpPr/>
        </xdr:nvSpPr>
        <xdr:spPr>
          <a:xfrm>
            <a:off x="4043400" y="5049900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2</a:t>
            </a:r>
            <a:endParaRPr sz="2400"/>
          </a:p>
        </xdr:txBody>
      </xdr:sp>
      <xdr:sp>
        <xdr:nvSpPr>
          <xdr:cNvPr id="42" name="Shape 42"/>
          <xdr:cNvSpPr/>
        </xdr:nvSpPr>
        <xdr:spPr>
          <a:xfrm>
            <a:off x="2581275" y="2524125"/>
            <a:ext cx="600000" cy="600000"/>
          </a:xfrm>
          <a:prstGeom prst="flowChartConnector">
            <a:avLst/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400"/>
              <a:t>3</a:t>
            </a:r>
            <a:endParaRPr sz="2400"/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binance.com/" TargetMode="External"/><Relationship Id="rId3" Type="http://schemas.openxmlformats.org/officeDocument/2006/relationships/hyperlink" Target="http://kuna.io/" TargetMode="External"/><Relationship Id="rId4" Type="http://schemas.openxmlformats.org/officeDocument/2006/relationships/hyperlink" Target="http://huobi.com" TargetMode="External"/><Relationship Id="rId5" Type="http://schemas.openxmlformats.org/officeDocument/2006/relationships/hyperlink" Target="http://huobi.com/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4.25"/>
    <col customWidth="1" min="5" max="5" width="3.38"/>
    <col customWidth="1" min="8" max="8" width="5.13"/>
    <col customWidth="1" min="9" max="9" width="4.5"/>
    <col customWidth="1" min="12" max="12" width="11.63"/>
    <col customWidth="1" min="14" max="14" width="16.88"/>
  </cols>
  <sheetData>
    <row r="1">
      <c r="A1" s="1" t="s">
        <v>0</v>
      </c>
      <c r="M1" s="1" t="s">
        <v>1</v>
      </c>
    </row>
    <row r="3">
      <c r="A3" s="2" t="s">
        <v>2</v>
      </c>
      <c r="E3" s="3"/>
      <c r="F3" s="3"/>
      <c r="G3" s="3"/>
      <c r="I3" s="4"/>
      <c r="M3" s="2" t="s">
        <v>3</v>
      </c>
      <c r="Q3" s="3"/>
      <c r="R3" s="3"/>
      <c r="S3" s="3"/>
    </row>
    <row r="4">
      <c r="I4" s="4"/>
    </row>
    <row r="5">
      <c r="A5" s="5" t="s">
        <v>4</v>
      </c>
      <c r="B5" s="6"/>
      <c r="C5" s="7">
        <v>7.489348</v>
      </c>
      <c r="D5" s="4"/>
      <c r="E5" s="4"/>
      <c r="F5" s="4"/>
      <c r="G5" s="4"/>
      <c r="M5" s="5" t="s">
        <v>5</v>
      </c>
      <c r="N5" s="6"/>
      <c r="O5" s="7">
        <v>7.489348</v>
      </c>
      <c r="P5" s="4"/>
      <c r="Q5" s="4"/>
      <c r="R5" s="4"/>
      <c r="S5" s="4"/>
    </row>
    <row r="6">
      <c r="A6" s="4"/>
      <c r="B6" s="4"/>
      <c r="C6" s="4"/>
      <c r="D6" s="4"/>
      <c r="E6" s="4"/>
      <c r="F6" s="8" t="s">
        <v>6</v>
      </c>
      <c r="G6" s="9"/>
      <c r="M6" s="4"/>
      <c r="N6" s="4"/>
      <c r="O6" s="4"/>
      <c r="P6" s="4"/>
      <c r="Q6" s="4"/>
      <c r="R6" s="8" t="s">
        <v>7</v>
      </c>
      <c r="S6" s="9"/>
    </row>
    <row r="7">
      <c r="A7" s="10" t="s">
        <v>8</v>
      </c>
      <c r="B7" s="11" t="s">
        <v>9</v>
      </c>
      <c r="C7" s="12" t="str">
        <f t="shared" ref="C7:C9" si="1">F7</f>
        <v>#ERROR!</v>
      </c>
      <c r="D7" s="13" t="str">
        <f>C5*C7</f>
        <v>#ERROR!</v>
      </c>
      <c r="E7" s="4"/>
      <c r="F7" s="14" t="str">
        <f>CRYPTOFINANCE("binance:LTC/BTC")</f>
        <v>#ERROR!</v>
      </c>
      <c r="G7" s="15" t="s">
        <v>10</v>
      </c>
      <c r="M7" s="10" t="s">
        <v>8</v>
      </c>
      <c r="N7" s="11" t="s">
        <v>11</v>
      </c>
      <c r="O7" s="12" t="str">
        <f t="shared" ref="O7:O9" si="2">R7</f>
        <v>#N/A</v>
      </c>
      <c r="P7" s="13" t="str">
        <f>O5*O7</f>
        <v>#N/A</v>
      </c>
      <c r="Q7" s="4"/>
      <c r="R7" s="16" t="str">
        <f>IFERROR(__xludf.DUMMYFUNCTION("IMPORTXML(""https://kuna.io/markets/ethbtc"",""/html/body/div[3]/div/div[1]/ul/li[6]/ul/ul[2]"")"),"#N/A")</f>
        <v>#N/A</v>
      </c>
      <c r="S7" s="15" t="s">
        <v>12</v>
      </c>
    </row>
    <row r="8">
      <c r="A8" s="17" t="s">
        <v>13</v>
      </c>
      <c r="B8" s="18" t="s">
        <v>14</v>
      </c>
      <c r="C8" s="19" t="str">
        <f t="shared" si="1"/>
        <v>#ERROR!</v>
      </c>
      <c r="D8" s="20" t="str">
        <f>D7*C8</f>
        <v>#ERROR!</v>
      </c>
      <c r="E8" s="4"/>
      <c r="F8" s="21" t="str">
        <f>CRYPTOFINANCE("BINANCE:BTC/USDT")</f>
        <v>#ERROR!</v>
      </c>
      <c r="G8" s="22" t="s">
        <v>15</v>
      </c>
      <c r="M8" s="17" t="s">
        <v>13</v>
      </c>
      <c r="N8" s="18" t="s">
        <v>16</v>
      </c>
      <c r="O8" s="23" t="str">
        <f t="shared" si="2"/>
        <v>#N/A</v>
      </c>
      <c r="P8" s="20" t="str">
        <f>P7*O8</f>
        <v>#N/A</v>
      </c>
      <c r="Q8" s="4"/>
      <c r="R8" s="24" t="str">
        <f>IFERROR(__xludf.DUMMYFUNCTION("IMPORTXML(""https://kuna.io/markets/btcuah"",""/html/body/div[3]/div/div[1]/ul/li[1]/ul/ul[2]"")"),"#N/A")</f>
        <v>#N/A</v>
      </c>
      <c r="S8" s="22" t="s">
        <v>17</v>
      </c>
    </row>
    <row r="9">
      <c r="A9" s="25" t="s">
        <v>18</v>
      </c>
      <c r="B9" s="26" t="s">
        <v>19</v>
      </c>
      <c r="C9" s="27" t="str">
        <f t="shared" si="1"/>
        <v>#ERROR!</v>
      </c>
      <c r="D9" s="28" t="str">
        <f>D8/C9</f>
        <v>#ERROR!</v>
      </c>
      <c r="E9" s="4"/>
      <c r="F9" s="29" t="str">
        <f>CRYPTOFINANCE("binance:LTC/USDT")</f>
        <v>#ERROR!</v>
      </c>
      <c r="G9" s="30" t="s">
        <v>20</v>
      </c>
      <c r="M9" s="25" t="s">
        <v>18</v>
      </c>
      <c r="N9" s="26" t="s">
        <v>21</v>
      </c>
      <c r="O9" s="31" t="str">
        <f t="shared" si="2"/>
        <v>#N/A</v>
      </c>
      <c r="P9" s="28" t="str">
        <f>P8/O9</f>
        <v>#N/A</v>
      </c>
      <c r="Q9" s="4"/>
      <c r="R9" s="32" t="str">
        <f>IFERROR(__xludf.DUMMYFUNCTION("IMPORTXML(""https://kuna.io/markets/ethuah"",""/html/body/div[3]/div/div[1]/ul/li[5]/ul/ul[2]"")"),"#N/A")</f>
        <v>#N/A</v>
      </c>
      <c r="S9" s="30" t="s">
        <v>22</v>
      </c>
    </row>
    <row r="10">
      <c r="A10" s="4"/>
      <c r="B10" s="4"/>
      <c r="C10" s="4"/>
      <c r="D10" s="4"/>
      <c r="E10" s="4"/>
      <c r="F10" s="4"/>
      <c r="G10" s="4"/>
      <c r="M10" s="4"/>
      <c r="N10" s="4"/>
      <c r="O10" s="4"/>
      <c r="P10" s="4"/>
      <c r="Q10" s="4"/>
      <c r="R10" s="4"/>
      <c r="S10" s="4"/>
    </row>
    <row r="11">
      <c r="A11" s="5" t="s">
        <v>23</v>
      </c>
      <c r="B11" s="6"/>
      <c r="C11" s="7" t="str">
        <f>D9-C5</f>
        <v>#ERROR!</v>
      </c>
      <c r="D11" s="4"/>
      <c r="E11" s="4"/>
      <c r="F11" s="4"/>
      <c r="G11" s="4"/>
      <c r="M11" s="5" t="s">
        <v>23</v>
      </c>
      <c r="N11" s="6"/>
      <c r="O11" s="7" t="str">
        <f>P9-O5</f>
        <v>#N/A</v>
      </c>
      <c r="P11" s="4"/>
      <c r="Q11" s="4"/>
      <c r="R11" s="4"/>
      <c r="S11" s="4"/>
    </row>
    <row r="12">
      <c r="A12" s="3" t="s">
        <v>24</v>
      </c>
      <c r="B12" s="4"/>
      <c r="C12" s="4" t="str">
        <f>(D7*F8*0.1%)+(D8*0.1%)+(D9*F9*0.1%)</f>
        <v>#ERROR!</v>
      </c>
      <c r="D12" s="4" t="str">
        <f>C12/F9</f>
        <v>#ERROR!</v>
      </c>
      <c r="E12" s="4"/>
      <c r="F12" s="4"/>
      <c r="G12" s="4"/>
      <c r="M12" s="3" t="s">
        <v>24</v>
      </c>
      <c r="N12" s="4"/>
      <c r="O12" s="4" t="str">
        <f>(P7*R8*0.1%)+(P8*0.1%)+(P9*R9*0.1%)</f>
        <v>#N/A</v>
      </c>
      <c r="P12" s="4" t="str">
        <f>O12/R9</f>
        <v>#N/A</v>
      </c>
      <c r="Q12" s="4"/>
      <c r="R12" s="4"/>
      <c r="S12" s="4"/>
    </row>
    <row r="13">
      <c r="A13" s="3" t="s">
        <v>25</v>
      </c>
      <c r="B13" s="4"/>
      <c r="C13" s="33" t="str">
        <f>D9-D12-C5</f>
        <v>#ERROR!</v>
      </c>
      <c r="D13" s="4"/>
      <c r="E13" s="4"/>
      <c r="F13" s="4"/>
      <c r="G13" s="4"/>
      <c r="M13" s="3" t="s">
        <v>25</v>
      </c>
      <c r="N13" s="4"/>
      <c r="O13" s="33" t="str">
        <f>P9-P12-O5</f>
        <v>#N/A</v>
      </c>
      <c r="P13" s="4"/>
      <c r="Q13" s="4"/>
      <c r="R13" s="4"/>
      <c r="S13" s="4"/>
    </row>
    <row r="14">
      <c r="A14" s="4"/>
      <c r="B14" s="4"/>
      <c r="C14" s="4"/>
      <c r="D14" s="4"/>
      <c r="E14" s="4"/>
      <c r="F14" s="4"/>
      <c r="G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5" t="s">
        <v>26</v>
      </c>
      <c r="B15" s="6"/>
      <c r="C15" s="7" t="str">
        <f>C5+C13</f>
        <v>#ERROR!</v>
      </c>
      <c r="D15" s="4"/>
      <c r="E15" s="4"/>
      <c r="F15" s="4"/>
      <c r="G15" s="4"/>
      <c r="M15" s="5" t="s">
        <v>26</v>
      </c>
      <c r="N15" s="6"/>
      <c r="O15" s="7" t="str">
        <f>O5+O13</f>
        <v>#N/A</v>
      </c>
      <c r="P15" s="4"/>
      <c r="Q15" s="4"/>
      <c r="R15" s="4"/>
      <c r="S15" s="4"/>
    </row>
    <row r="16">
      <c r="A16" s="4"/>
      <c r="B16" s="4"/>
      <c r="C16" s="4"/>
      <c r="D16" s="4"/>
      <c r="E16" s="4"/>
      <c r="F16" s="4"/>
      <c r="G16" s="4"/>
      <c r="M16" s="4"/>
      <c r="N16" s="4"/>
      <c r="O16" s="4"/>
      <c r="P16" s="4"/>
      <c r="Q16" s="4"/>
      <c r="R16" s="4"/>
      <c r="S16" s="4"/>
    </row>
    <row r="17">
      <c r="A17" s="2" t="s">
        <v>27</v>
      </c>
      <c r="E17" s="3"/>
      <c r="F17" s="3"/>
      <c r="G17" s="3"/>
      <c r="M17" s="2" t="s">
        <v>28</v>
      </c>
      <c r="Q17" s="3"/>
      <c r="R17" s="3"/>
      <c r="S17" s="4"/>
    </row>
    <row r="18">
      <c r="A18" s="4"/>
      <c r="B18" s="4"/>
      <c r="C18" s="4"/>
      <c r="D18" s="4"/>
      <c r="E18" s="4"/>
      <c r="F18" s="4"/>
      <c r="G18" s="4"/>
      <c r="M18" s="4"/>
      <c r="N18" s="4"/>
      <c r="O18" s="4"/>
      <c r="P18" s="4"/>
      <c r="Q18" s="4"/>
      <c r="R18" s="4"/>
      <c r="S18" s="4"/>
    </row>
    <row r="19">
      <c r="A19" s="5" t="s">
        <v>4</v>
      </c>
      <c r="B19" s="6"/>
      <c r="C19" s="7">
        <f>C5</f>
        <v>7.489348</v>
      </c>
      <c r="D19" s="4"/>
      <c r="E19" s="4"/>
      <c r="M19" s="5" t="s">
        <v>4</v>
      </c>
      <c r="N19" s="6"/>
      <c r="O19" s="7">
        <f>O5</f>
        <v>7.489348</v>
      </c>
      <c r="P19" s="4"/>
      <c r="Q19" s="4"/>
      <c r="R19" s="34"/>
      <c r="S19" s="35"/>
    </row>
    <row r="20">
      <c r="A20" s="4"/>
      <c r="B20" s="4"/>
      <c r="C20" s="4"/>
      <c r="D20" s="4"/>
      <c r="E20" s="4"/>
      <c r="M20" s="4"/>
      <c r="N20" s="4"/>
      <c r="O20" s="4"/>
      <c r="P20" s="4"/>
      <c r="Q20" s="4"/>
      <c r="R20" s="36" t="s">
        <v>7</v>
      </c>
      <c r="S20" s="9"/>
    </row>
    <row r="21">
      <c r="A21" s="10" t="s">
        <v>8</v>
      </c>
      <c r="B21" s="11" t="s">
        <v>29</v>
      </c>
      <c r="C21" s="12" t="str">
        <f>F9</f>
        <v>#ERROR!</v>
      </c>
      <c r="D21" s="13" t="str">
        <f>C21*C19</f>
        <v>#ERROR!</v>
      </c>
      <c r="E21" s="4"/>
      <c r="M21" s="10" t="s">
        <v>8</v>
      </c>
      <c r="N21" s="11" t="s">
        <v>11</v>
      </c>
      <c r="O21" s="37" t="str">
        <f t="shared" ref="O21:O23" si="3">R7</f>
        <v>#N/A</v>
      </c>
      <c r="P21" s="13" t="str">
        <f>O21*O19</f>
        <v>#N/A</v>
      </c>
      <c r="Q21" s="4"/>
      <c r="R21" s="38" t="str">
        <f>IFERROR(__xludf.DUMMYFUNCTION("IMPORTXML(""https://kuna.io/markets/ethbtc"",""/html/body/div[3]/div/div[1]/ul/li[6]/ul/ul[2]"")"),"#N/A")</f>
        <v>#N/A</v>
      </c>
      <c r="S21" s="39" t="s">
        <v>12</v>
      </c>
    </row>
    <row r="22">
      <c r="A22" s="17" t="s">
        <v>13</v>
      </c>
      <c r="B22" s="18" t="s">
        <v>30</v>
      </c>
      <c r="C22" s="19" t="str">
        <f>F8</f>
        <v>#ERROR!</v>
      </c>
      <c r="D22" s="20" t="str">
        <f t="shared" ref="D22:D23" si="4">D21/C22</f>
        <v>#ERROR!</v>
      </c>
      <c r="E22" s="4"/>
      <c r="M22" s="17" t="s">
        <v>13</v>
      </c>
      <c r="N22" s="18" t="s">
        <v>16</v>
      </c>
      <c r="O22" s="40" t="str">
        <f t="shared" si="3"/>
        <v>#N/A</v>
      </c>
      <c r="P22" s="20" t="str">
        <f>O22*P21</f>
        <v>#N/A</v>
      </c>
      <c r="Q22" s="4"/>
      <c r="R22" s="41" t="str">
        <f>IFERROR(__xludf.DUMMYFUNCTION("IMPORTXML(""https://kuna.io/markets/btcuah"",""/html/body/div[3]/div/div[1]/ul/li[1]/ul/ul[2]"")"),"#N/A")</f>
        <v>#N/A</v>
      </c>
      <c r="S22" s="42" t="s">
        <v>17</v>
      </c>
    </row>
    <row r="23">
      <c r="A23" s="25" t="s">
        <v>18</v>
      </c>
      <c r="B23" s="26" t="s">
        <v>31</v>
      </c>
      <c r="C23" s="27" t="str">
        <f>F7</f>
        <v>#ERROR!</v>
      </c>
      <c r="D23" s="28" t="str">
        <f t="shared" si="4"/>
        <v>#ERROR!</v>
      </c>
      <c r="E23" s="4"/>
      <c r="M23" s="25" t="s">
        <v>18</v>
      </c>
      <c r="N23" s="26" t="s">
        <v>32</v>
      </c>
      <c r="O23" s="43" t="str">
        <f t="shared" si="3"/>
        <v>#N/A</v>
      </c>
      <c r="P23" s="28" t="str">
        <f>P22/O23</f>
        <v>#N/A</v>
      </c>
      <c r="Q23" s="4"/>
      <c r="R23" s="44" t="str">
        <f>IFERROR(__xludf.DUMMYFUNCTION("IMPORTXML(""https://kuna.io/markets/ethuah"",""/html/body/div[3]/div/div[1]/ul/li[5]/ul/ul[2]"")"),"#N/A")</f>
        <v>#N/A</v>
      </c>
      <c r="S23" s="45" t="s">
        <v>22</v>
      </c>
    </row>
    <row r="24">
      <c r="A24" s="4"/>
      <c r="B24" s="4"/>
      <c r="C24" s="4"/>
      <c r="D24" s="4"/>
      <c r="E24" s="4"/>
      <c r="F24" s="4"/>
      <c r="G24" s="4"/>
      <c r="M24" s="4"/>
      <c r="N24" s="4"/>
      <c r="O24" s="4"/>
      <c r="P24" s="4"/>
      <c r="Q24" s="4"/>
      <c r="R24" s="4"/>
      <c r="S24" s="4"/>
    </row>
    <row r="25">
      <c r="A25" s="5" t="s">
        <v>23</v>
      </c>
      <c r="B25" s="6"/>
      <c r="C25" s="7" t="str">
        <f>D23-C19</f>
        <v>#ERROR!</v>
      </c>
      <c r="D25" s="4"/>
      <c r="E25" s="4"/>
      <c r="F25" s="4"/>
      <c r="G25" s="4"/>
      <c r="M25" s="5" t="s">
        <v>23</v>
      </c>
      <c r="N25" s="6"/>
      <c r="O25" s="7" t="str">
        <f>P23-O19</f>
        <v>#N/A</v>
      </c>
      <c r="P25" s="4"/>
      <c r="Q25" s="4"/>
      <c r="R25" s="4"/>
      <c r="S25" s="4"/>
    </row>
    <row r="26">
      <c r="A26" s="3" t="s">
        <v>24</v>
      </c>
      <c r="B26" s="4"/>
      <c r="C26" s="4" t="str">
        <f>(D21*0.1%)+(D22*F8*0.1%)+(D23*F9*0.1%)</f>
        <v>#ERROR!</v>
      </c>
      <c r="D26" s="4" t="str">
        <f>C26/F9</f>
        <v>#ERROR!</v>
      </c>
      <c r="M26" s="3" t="s">
        <v>24</v>
      </c>
      <c r="N26" s="4"/>
      <c r="O26" s="4" t="str">
        <f>(P21*0.1%)+(P22*0.1%)+(P23*0.1%)</f>
        <v>#N/A</v>
      </c>
      <c r="P26" s="4" t="str">
        <f>O26/R9</f>
        <v>#N/A</v>
      </c>
    </row>
    <row r="27">
      <c r="A27" s="3" t="s">
        <v>25</v>
      </c>
      <c r="B27" s="4"/>
      <c r="C27" s="33" t="str">
        <f>D23-D26-C19</f>
        <v>#ERROR!</v>
      </c>
      <c r="D27" s="4"/>
      <c r="M27" s="3" t="s">
        <v>25</v>
      </c>
      <c r="N27" s="4"/>
      <c r="O27" s="33" t="str">
        <f>P23-P26-O19</f>
        <v>#N/A</v>
      </c>
      <c r="P27" s="4"/>
    </row>
    <row r="29">
      <c r="A29" s="5" t="s">
        <v>26</v>
      </c>
      <c r="B29" s="6"/>
      <c r="C29" s="7" t="str">
        <f>C19+C27</f>
        <v>#ERROR!</v>
      </c>
      <c r="D29" s="4"/>
      <c r="E29" s="4"/>
      <c r="F29" s="4"/>
      <c r="G29" s="4"/>
      <c r="M29" s="5" t="s">
        <v>33</v>
      </c>
      <c r="N29" s="6"/>
      <c r="O29" s="7" t="str">
        <f>O19+O27</f>
        <v>#N/A</v>
      </c>
    </row>
    <row r="32">
      <c r="A32" s="46" t="s">
        <v>34</v>
      </c>
    </row>
    <row r="34">
      <c r="A34" s="2" t="s">
        <v>35</v>
      </c>
      <c r="E34" s="3"/>
      <c r="F34" s="3"/>
      <c r="G34" s="3"/>
      <c r="M34" s="2" t="s">
        <v>36</v>
      </c>
      <c r="Q34" s="3"/>
      <c r="R34" s="3"/>
      <c r="S34" s="3"/>
    </row>
    <row r="36">
      <c r="A36" s="5" t="s">
        <v>5</v>
      </c>
      <c r="B36" s="6"/>
      <c r="C36" s="7">
        <v>10.0</v>
      </c>
      <c r="D36" s="4"/>
      <c r="E36" s="4"/>
      <c r="F36" s="4"/>
      <c r="G36" s="4"/>
      <c r="M36" s="5" t="s">
        <v>37</v>
      </c>
      <c r="N36" s="6"/>
      <c r="O36" s="7">
        <v>20.0</v>
      </c>
      <c r="P36" s="4"/>
      <c r="Q36" s="4"/>
      <c r="R36" s="4"/>
      <c r="S36" s="4"/>
    </row>
    <row r="37">
      <c r="A37" s="4"/>
      <c r="B37" s="4"/>
      <c r="C37" s="4"/>
      <c r="D37" s="4"/>
      <c r="E37" s="4"/>
      <c r="F37" s="8" t="s">
        <v>38</v>
      </c>
      <c r="G37" s="9"/>
      <c r="M37" s="4"/>
      <c r="N37" s="4"/>
      <c r="O37" s="4"/>
      <c r="P37" s="4"/>
      <c r="Q37" s="4"/>
      <c r="R37" s="47" t="s">
        <v>39</v>
      </c>
      <c r="S37" s="9"/>
    </row>
    <row r="38">
      <c r="A38" s="10" t="s">
        <v>8</v>
      </c>
      <c r="B38" s="11" t="s">
        <v>11</v>
      </c>
      <c r="C38" s="12" t="str">
        <f t="shared" ref="C38:C40" si="5">F38</f>
        <v>#ERROR!</v>
      </c>
      <c r="D38" s="13" t="str">
        <f>C36*C38</f>
        <v>#ERROR!</v>
      </c>
      <c r="E38" s="4"/>
      <c r="F38" s="14" t="str">
        <f>CRYPTOFINANCE("huobi:ETH/BTC")</f>
        <v>#ERROR!</v>
      </c>
      <c r="G38" s="15" t="s">
        <v>12</v>
      </c>
      <c r="M38" s="10" t="s">
        <v>8</v>
      </c>
      <c r="N38" s="11" t="s">
        <v>40</v>
      </c>
      <c r="O38" s="12" t="str">
        <f t="shared" ref="O38:O40" si="6">R38</f>
        <v>#ERROR!</v>
      </c>
      <c r="P38" s="13" t="str">
        <f>O36*O38</f>
        <v>#ERROR!</v>
      </c>
      <c r="Q38" s="4"/>
      <c r="R38" s="14" t="str">
        <f>CRYPTOFINANCE("huobi:NEO/btc")</f>
        <v>#ERROR!</v>
      </c>
      <c r="S38" s="15" t="s">
        <v>41</v>
      </c>
    </row>
    <row r="39">
      <c r="A39" s="17" t="s">
        <v>13</v>
      </c>
      <c r="B39" s="18" t="s">
        <v>14</v>
      </c>
      <c r="C39" s="19" t="str">
        <f t="shared" si="5"/>
        <v>#ERROR!</v>
      </c>
      <c r="D39" s="20" t="str">
        <f>D38*C39</f>
        <v>#ERROR!</v>
      </c>
      <c r="E39" s="4"/>
      <c r="F39" s="21" t="str">
        <f>CRYPTOFINANCE("huobi:BTC/USDT")</f>
        <v>#ERROR!</v>
      </c>
      <c r="G39" s="22" t="s">
        <v>15</v>
      </c>
      <c r="M39" s="17" t="s">
        <v>13</v>
      </c>
      <c r="N39" s="18" t="s">
        <v>14</v>
      </c>
      <c r="O39" s="19" t="str">
        <f t="shared" si="6"/>
        <v>#ERROR!</v>
      </c>
      <c r="P39" s="20" t="str">
        <f>P38*O39</f>
        <v>#ERROR!</v>
      </c>
      <c r="Q39" s="4"/>
      <c r="R39" s="21" t="str">
        <f>CRYPTOFINANCE("huobi:BTC/USDT")</f>
        <v>#ERROR!</v>
      </c>
      <c r="S39" s="22" t="s">
        <v>15</v>
      </c>
    </row>
    <row r="40">
      <c r="A40" s="25" t="s">
        <v>18</v>
      </c>
      <c r="B40" s="26" t="s">
        <v>42</v>
      </c>
      <c r="C40" s="27" t="str">
        <f t="shared" si="5"/>
        <v>#ERROR!</v>
      </c>
      <c r="D40" s="28" t="str">
        <f>D39/C40</f>
        <v>#ERROR!</v>
      </c>
      <c r="E40" s="4"/>
      <c r="F40" s="29" t="str">
        <f>CRYPTOFINANCE("huobi:ETH/USDT")</f>
        <v>#ERROR!</v>
      </c>
      <c r="G40" s="30" t="s">
        <v>43</v>
      </c>
      <c r="M40" s="25" t="s">
        <v>18</v>
      </c>
      <c r="N40" s="26" t="s">
        <v>44</v>
      </c>
      <c r="O40" s="27" t="str">
        <f t="shared" si="6"/>
        <v>#ERROR!</v>
      </c>
      <c r="P40" s="28" t="str">
        <f>P39/O40</f>
        <v>#ERROR!</v>
      </c>
      <c r="Q40" s="4"/>
      <c r="R40" s="29" t="str">
        <f>CRYPTOFINANCE("huobi:NEO/USDT")</f>
        <v>#ERROR!</v>
      </c>
      <c r="S40" s="30" t="s">
        <v>45</v>
      </c>
    </row>
    <row r="41">
      <c r="A41" s="4"/>
      <c r="B41" s="4"/>
      <c r="C41" s="4"/>
      <c r="D41" s="4"/>
      <c r="E41" s="4"/>
      <c r="F41" s="4"/>
      <c r="G41" s="4"/>
      <c r="M41" s="4"/>
      <c r="N41" s="4"/>
      <c r="O41" s="4"/>
      <c r="P41" s="4"/>
      <c r="Q41" s="4"/>
      <c r="R41" s="4"/>
      <c r="S41" s="4"/>
    </row>
    <row r="42">
      <c r="A42" s="5" t="s">
        <v>23</v>
      </c>
      <c r="B42" s="6"/>
      <c r="C42" s="7" t="str">
        <f>D40-C36</f>
        <v>#ERROR!</v>
      </c>
      <c r="D42" s="4"/>
      <c r="E42" s="4"/>
      <c r="F42" s="4"/>
      <c r="G42" s="4"/>
      <c r="M42" s="5" t="s">
        <v>23</v>
      </c>
      <c r="N42" s="6"/>
      <c r="O42" s="7" t="str">
        <f>P40-O36</f>
        <v>#ERROR!</v>
      </c>
      <c r="P42" s="4"/>
      <c r="Q42" s="4"/>
      <c r="R42" s="4"/>
      <c r="S42" s="4"/>
    </row>
    <row r="43">
      <c r="A43" s="3" t="s">
        <v>46</v>
      </c>
      <c r="B43" s="4"/>
      <c r="C43" s="4" t="str">
        <f>(D38*F39*0.25%)+(D39*0.25%)+(D40*F40*0.25%)</f>
        <v>#ERROR!</v>
      </c>
      <c r="D43" s="4" t="str">
        <f>C43/F40</f>
        <v>#ERROR!</v>
      </c>
      <c r="E43" s="4"/>
      <c r="F43" s="4"/>
      <c r="G43" s="4"/>
      <c r="M43" s="3" t="s">
        <v>46</v>
      </c>
      <c r="N43" s="4"/>
      <c r="O43" s="4" t="str">
        <f>(P38*R39*0.25%)+(P39*0.25%)+(P40*R40*0.25%)</f>
        <v>#ERROR!</v>
      </c>
      <c r="P43" s="4" t="str">
        <f>O43/R40</f>
        <v>#ERROR!</v>
      </c>
      <c r="Q43" s="4"/>
      <c r="R43" s="4"/>
      <c r="S43" s="4"/>
    </row>
    <row r="44">
      <c r="A44" s="3" t="s">
        <v>25</v>
      </c>
      <c r="B44" s="4"/>
      <c r="C44" s="33" t="str">
        <f>D40-D43-C36</f>
        <v>#ERROR!</v>
      </c>
      <c r="D44" s="4"/>
      <c r="E44" s="4"/>
      <c r="F44" s="4"/>
      <c r="G44" s="4"/>
      <c r="M44" s="3" t="s">
        <v>25</v>
      </c>
      <c r="N44" s="4"/>
      <c r="O44" s="33" t="str">
        <f>P40-P43-O36</f>
        <v>#ERROR!</v>
      </c>
      <c r="P44" s="4"/>
      <c r="Q44" s="4"/>
      <c r="R44" s="4"/>
      <c r="S44" s="4"/>
    </row>
    <row r="45">
      <c r="A45" s="4"/>
      <c r="B45" s="4"/>
      <c r="C45" s="4"/>
      <c r="D45" s="4"/>
      <c r="E45" s="4"/>
      <c r="F45" s="4"/>
      <c r="G45" s="4"/>
      <c r="M45" s="4"/>
      <c r="N45" s="4"/>
      <c r="O45" s="4"/>
      <c r="P45" s="4"/>
      <c r="Q45" s="4"/>
      <c r="R45" s="4"/>
      <c r="S45" s="4"/>
    </row>
    <row r="46">
      <c r="A46" s="5" t="s">
        <v>33</v>
      </c>
      <c r="B46" s="6"/>
      <c r="C46" s="7" t="str">
        <f>C36+C44</f>
        <v>#ERROR!</v>
      </c>
      <c r="D46" s="4"/>
      <c r="E46" s="4"/>
      <c r="F46" s="4"/>
      <c r="G46" s="4"/>
      <c r="M46" s="5" t="s">
        <v>47</v>
      </c>
      <c r="N46" s="6"/>
      <c r="O46" s="7" t="str">
        <f>O36+O44</f>
        <v>#ERROR!</v>
      </c>
      <c r="P46" s="2"/>
      <c r="Q46" s="3"/>
      <c r="R46" s="3"/>
      <c r="S46" s="3"/>
    </row>
    <row r="47">
      <c r="A47" s="2"/>
      <c r="B47" s="2"/>
      <c r="C47" s="2"/>
      <c r="D47" s="2"/>
      <c r="E47" s="3"/>
      <c r="F47" s="3"/>
      <c r="G47" s="3"/>
      <c r="M47" s="2"/>
      <c r="N47" s="2"/>
      <c r="O47" s="2"/>
      <c r="P47" s="2"/>
      <c r="Q47" s="3"/>
      <c r="R47" s="3"/>
      <c r="S47" s="3"/>
    </row>
    <row r="48">
      <c r="A48" s="2" t="s">
        <v>48</v>
      </c>
      <c r="E48" s="3"/>
      <c r="F48" s="3"/>
      <c r="G48" s="3"/>
      <c r="M48" s="2" t="s">
        <v>49</v>
      </c>
      <c r="Q48" s="3"/>
      <c r="R48" s="3"/>
      <c r="S48" s="3"/>
    </row>
    <row r="49">
      <c r="A49" s="4"/>
      <c r="B49" s="4"/>
      <c r="C49" s="4"/>
      <c r="D49" s="4"/>
      <c r="E49" s="4"/>
      <c r="F49" s="4"/>
      <c r="G49" s="4"/>
      <c r="M49" s="4"/>
      <c r="N49" s="4"/>
      <c r="O49" s="4"/>
      <c r="P49" s="4"/>
      <c r="Q49" s="4"/>
      <c r="R49" s="4"/>
      <c r="S49" s="4"/>
    </row>
    <row r="50">
      <c r="A50" s="5" t="s">
        <v>5</v>
      </c>
      <c r="B50" s="6"/>
      <c r="C50" s="7">
        <f>C36</f>
        <v>10</v>
      </c>
      <c r="D50" s="4"/>
      <c r="E50" s="4"/>
      <c r="M50" s="5" t="s">
        <v>37</v>
      </c>
      <c r="N50" s="6"/>
      <c r="O50" s="7">
        <f>O36</f>
        <v>20</v>
      </c>
      <c r="P50" s="4"/>
      <c r="Q50" s="4"/>
    </row>
    <row r="51">
      <c r="A51" s="4"/>
      <c r="B51" s="4"/>
      <c r="C51" s="4"/>
      <c r="D51" s="4"/>
      <c r="E51" s="4"/>
      <c r="M51" s="4"/>
      <c r="N51" s="4"/>
      <c r="O51" s="4"/>
      <c r="P51" s="4"/>
      <c r="Q51" s="4"/>
    </row>
    <row r="52">
      <c r="A52" s="10" t="s">
        <v>8</v>
      </c>
      <c r="B52" s="11" t="s">
        <v>50</v>
      </c>
      <c r="C52" s="12" t="str">
        <f>F40</f>
        <v>#ERROR!</v>
      </c>
      <c r="D52" s="13" t="str">
        <f>C52*C50</f>
        <v>#ERROR!</v>
      </c>
      <c r="E52" s="4"/>
      <c r="M52" s="10" t="s">
        <v>8</v>
      </c>
      <c r="N52" s="11" t="s">
        <v>51</v>
      </c>
      <c r="O52" s="12" t="str">
        <f>R40</f>
        <v>#ERROR!</v>
      </c>
      <c r="P52" s="13" t="str">
        <f>O52*O50</f>
        <v>#ERROR!</v>
      </c>
      <c r="Q52" s="4"/>
    </row>
    <row r="53">
      <c r="A53" s="17" t="s">
        <v>13</v>
      </c>
      <c r="B53" s="18" t="s">
        <v>30</v>
      </c>
      <c r="C53" s="19" t="str">
        <f>F39</f>
        <v>#ERROR!</v>
      </c>
      <c r="D53" s="20" t="str">
        <f t="shared" ref="D53:D54" si="7">D52/C53</f>
        <v>#ERROR!</v>
      </c>
      <c r="E53" s="4"/>
      <c r="M53" s="17" t="s">
        <v>13</v>
      </c>
      <c r="N53" s="18" t="s">
        <v>30</v>
      </c>
      <c r="O53" s="19" t="str">
        <f>R39</f>
        <v>#ERROR!</v>
      </c>
      <c r="P53" s="20" t="str">
        <f t="shared" ref="P53:P54" si="8">P52/O53</f>
        <v>#ERROR!</v>
      </c>
      <c r="Q53" s="4"/>
    </row>
    <row r="54">
      <c r="A54" s="25" t="s">
        <v>18</v>
      </c>
      <c r="B54" s="26" t="s">
        <v>52</v>
      </c>
      <c r="C54" s="27" t="str">
        <f>F38</f>
        <v>#ERROR!</v>
      </c>
      <c r="D54" s="28" t="str">
        <f t="shared" si="7"/>
        <v>#ERROR!</v>
      </c>
      <c r="E54" s="4"/>
      <c r="M54" s="25" t="s">
        <v>18</v>
      </c>
      <c r="N54" s="26" t="s">
        <v>53</v>
      </c>
      <c r="O54" s="27" t="str">
        <f>R38</f>
        <v>#ERROR!</v>
      </c>
      <c r="P54" s="28" t="str">
        <f t="shared" si="8"/>
        <v>#ERROR!</v>
      </c>
      <c r="Q54" s="4"/>
    </row>
    <row r="55">
      <c r="A55" s="4"/>
      <c r="B55" s="4"/>
      <c r="C55" s="4"/>
      <c r="D55" s="4"/>
      <c r="E55" s="4"/>
      <c r="F55" s="4"/>
      <c r="G55" s="4"/>
      <c r="M55" s="4"/>
      <c r="N55" s="4"/>
      <c r="O55" s="4"/>
      <c r="P55" s="4"/>
      <c r="Q55" s="4"/>
      <c r="R55" s="4"/>
      <c r="S55" s="4"/>
    </row>
    <row r="56">
      <c r="A56" s="5" t="s">
        <v>23</v>
      </c>
      <c r="B56" s="6"/>
      <c r="C56" s="7">
        <v>0.021152</v>
      </c>
      <c r="D56" s="4"/>
      <c r="E56" s="4"/>
      <c r="F56" s="4"/>
      <c r="G56" s="4"/>
      <c r="M56" s="5" t="s">
        <v>23</v>
      </c>
      <c r="N56" s="6"/>
      <c r="O56" s="7">
        <v>0.021152</v>
      </c>
      <c r="P56" s="4"/>
      <c r="Q56" s="4"/>
      <c r="R56" s="4"/>
      <c r="S56" s="4"/>
    </row>
    <row r="57">
      <c r="A57" s="3" t="s">
        <v>46</v>
      </c>
      <c r="B57" s="4"/>
      <c r="C57" s="4" t="str">
        <f>(D52*0.25%)+(D53*F39*0.25%)+(D54*F40*0.25%)</f>
        <v>#ERROR!</v>
      </c>
      <c r="D57" s="4" t="str">
        <f>C57/F40</f>
        <v>#ERROR!</v>
      </c>
      <c r="M57" s="3" t="s">
        <v>46</v>
      </c>
      <c r="N57" s="4"/>
      <c r="O57" s="4" t="str">
        <f>(P52*0.25%)+(P53*R39*0.25%)+(P54*R40*0.25%)</f>
        <v>#ERROR!</v>
      </c>
      <c r="P57" s="4" t="str">
        <f>O57/R40</f>
        <v>#ERROR!</v>
      </c>
    </row>
    <row r="58">
      <c r="A58" s="3" t="s">
        <v>25</v>
      </c>
      <c r="B58" s="4"/>
      <c r="C58" s="33" t="str">
        <f>D54-D57-C50</f>
        <v>#ERROR!</v>
      </c>
      <c r="D58" s="4"/>
      <c r="M58" s="3" t="s">
        <v>25</v>
      </c>
      <c r="N58" s="4"/>
      <c r="O58" s="33" t="str">
        <f>P54-P57-O50</f>
        <v>#ERROR!</v>
      </c>
      <c r="P58" s="4"/>
    </row>
    <row r="60">
      <c r="A60" s="5" t="s">
        <v>33</v>
      </c>
      <c r="B60" s="6"/>
      <c r="C60" s="7" t="str">
        <f>C50+C58</f>
        <v>#ERROR!</v>
      </c>
      <c r="D60" s="4"/>
      <c r="E60" s="4"/>
      <c r="F60" s="4"/>
      <c r="G60" s="4"/>
      <c r="M60" s="5" t="s">
        <v>47</v>
      </c>
      <c r="N60" s="6"/>
      <c r="O60" s="7" t="str">
        <f>O50+O58</f>
        <v>#ERROR!</v>
      </c>
    </row>
    <row r="63">
      <c r="M63" s="2" t="s">
        <v>54</v>
      </c>
      <c r="Q63" s="3"/>
      <c r="R63" s="3"/>
      <c r="S63" s="3"/>
    </row>
    <row r="65">
      <c r="M65" s="5" t="s">
        <v>55</v>
      </c>
      <c r="N65" s="6"/>
      <c r="O65" s="7">
        <v>20.0</v>
      </c>
      <c r="P65" s="4"/>
      <c r="Q65" s="4"/>
      <c r="R65" s="4"/>
      <c r="S65" s="4"/>
    </row>
    <row r="66">
      <c r="M66" s="4"/>
      <c r="N66" s="4"/>
      <c r="O66" s="4"/>
      <c r="P66" s="4"/>
      <c r="Q66" s="4"/>
      <c r="R66" s="8" t="s">
        <v>56</v>
      </c>
      <c r="S66" s="9"/>
    </row>
    <row r="67">
      <c r="M67" s="10" t="s">
        <v>8</v>
      </c>
      <c r="N67" s="11" t="s">
        <v>11</v>
      </c>
      <c r="O67" s="12">
        <f t="shared" ref="O67:O69" si="9">R67</f>
        <v>0.02354368</v>
      </c>
      <c r="P67" s="13">
        <f>O65*O67</f>
        <v>0.4708736</v>
      </c>
      <c r="Q67" s="4"/>
      <c r="R67" s="14">
        <f>IFERROR(__xludf.DUMMYFUNCTION("GOOGLEFINANCE(""ETHBTC"")"),0.02354368)</f>
        <v>0.02354368</v>
      </c>
      <c r="S67" s="15" t="s">
        <v>12</v>
      </c>
    </row>
    <row r="68">
      <c r="M68" s="17" t="s">
        <v>13</v>
      </c>
      <c r="N68" s="18" t="s">
        <v>57</v>
      </c>
      <c r="O68" s="19">
        <f t="shared" si="9"/>
        <v>87858.38</v>
      </c>
      <c r="P68" s="20">
        <f>P67*O68</f>
        <v>41370.19168</v>
      </c>
      <c r="Q68" s="4"/>
      <c r="R68" s="21">
        <f>IFERROR(__xludf.DUMMYFUNCTION("GOOGLEFINANCE(""BTCUSD"")"),87858.38)</f>
        <v>87858.38</v>
      </c>
      <c r="S68" s="22" t="s">
        <v>58</v>
      </c>
    </row>
    <row r="69">
      <c r="M69" s="25" t="s">
        <v>18</v>
      </c>
      <c r="N69" s="26" t="s">
        <v>59</v>
      </c>
      <c r="O69" s="27">
        <f t="shared" si="9"/>
        <v>2068.89594</v>
      </c>
      <c r="P69" s="28">
        <f>P68/O69</f>
        <v>19.9962651</v>
      </c>
      <c r="Q69" s="4"/>
      <c r="R69" s="29">
        <f>IFERROR(__xludf.DUMMYFUNCTION("GOOGLEFINANCE(""ETHUSD"")"),2068.8959400912)</f>
        <v>2068.89594</v>
      </c>
      <c r="S69" s="30" t="s">
        <v>60</v>
      </c>
    </row>
    <row r="70">
      <c r="M70" s="4"/>
      <c r="N70" s="4"/>
      <c r="O70" s="4"/>
      <c r="P70" s="4"/>
      <c r="Q70" s="4"/>
      <c r="R70" s="4"/>
      <c r="S70" s="4"/>
    </row>
    <row r="71">
      <c r="M71" s="5" t="s">
        <v>23</v>
      </c>
      <c r="N71" s="6"/>
      <c r="O71" s="7">
        <f>P69-O65</f>
        <v>-0.003734900778</v>
      </c>
      <c r="P71" s="4"/>
      <c r="Q71" s="4"/>
      <c r="R71" s="4"/>
      <c r="S71" s="4"/>
    </row>
    <row r="72">
      <c r="M72" s="3" t="s">
        <v>46</v>
      </c>
      <c r="N72" s="4"/>
      <c r="O72" s="4">
        <f>(P67*R68*0.25%)+(P68*0.25%)+(P69*R69*0.25%)</f>
        <v>310.2764376</v>
      </c>
      <c r="P72" s="4">
        <f>O72/R69</f>
        <v>0.1499719882</v>
      </c>
      <c r="Q72" s="4"/>
      <c r="R72" s="4"/>
      <c r="S72" s="4"/>
    </row>
    <row r="73">
      <c r="M73" s="3" t="s">
        <v>25</v>
      </c>
      <c r="N73" s="4"/>
      <c r="O73" s="33">
        <f>P69-P72-O65</f>
        <v>-0.153706889</v>
      </c>
      <c r="P73" s="4"/>
      <c r="Q73" s="4"/>
      <c r="R73" s="4"/>
      <c r="S73" s="4"/>
    </row>
    <row r="74">
      <c r="M74" s="4"/>
      <c r="N74" s="4"/>
      <c r="O74" s="4"/>
      <c r="P74" s="4"/>
      <c r="Q74" s="4"/>
      <c r="R74" s="4"/>
      <c r="S74" s="4"/>
    </row>
    <row r="75">
      <c r="M75" s="5" t="s">
        <v>61</v>
      </c>
      <c r="N75" s="6"/>
      <c r="O75" s="7">
        <f>O65+O73</f>
        <v>19.84629311</v>
      </c>
      <c r="P75" s="2"/>
      <c r="Q75" s="3"/>
      <c r="R75" s="3"/>
      <c r="S75" s="3"/>
    </row>
    <row r="76">
      <c r="M76" s="2"/>
      <c r="N76" s="2"/>
      <c r="O76" s="2"/>
      <c r="P76" s="2"/>
      <c r="Q76" s="3"/>
      <c r="R76" s="3"/>
      <c r="S76" s="3"/>
    </row>
    <row r="77">
      <c r="M77" s="2" t="s">
        <v>62</v>
      </c>
      <c r="Q77" s="3"/>
      <c r="R77" s="3"/>
      <c r="S77" s="3"/>
    </row>
    <row r="78">
      <c r="M78" s="4"/>
      <c r="N78" s="4"/>
      <c r="O78" s="4"/>
      <c r="P78" s="4"/>
      <c r="Q78" s="4"/>
      <c r="R78" s="4"/>
      <c r="S78" s="4"/>
    </row>
    <row r="79">
      <c r="M79" s="5" t="s">
        <v>55</v>
      </c>
      <c r="N79" s="6"/>
      <c r="O79" s="7">
        <f>O65</f>
        <v>20</v>
      </c>
      <c r="P79" s="4"/>
      <c r="Q79" s="4"/>
    </row>
    <row r="80">
      <c r="M80" s="4"/>
      <c r="N80" s="4"/>
      <c r="O80" s="4"/>
      <c r="P80" s="4"/>
      <c r="Q80" s="4"/>
    </row>
    <row r="81">
      <c r="M81" s="10" t="s">
        <v>8</v>
      </c>
      <c r="N81" s="11" t="s">
        <v>63</v>
      </c>
      <c r="O81" s="12">
        <f>R69</f>
        <v>2068.89594</v>
      </c>
      <c r="P81" s="13">
        <f>O81*O79</f>
        <v>41377.9188</v>
      </c>
      <c r="Q81" s="4"/>
    </row>
    <row r="82">
      <c r="M82" s="17" t="s">
        <v>13</v>
      </c>
      <c r="N82" s="18" t="s">
        <v>30</v>
      </c>
      <c r="O82" s="19">
        <f>R68</f>
        <v>87858.38</v>
      </c>
      <c r="P82" s="20">
        <f t="shared" ref="P82:P83" si="10">P81/O82</f>
        <v>0.4709615497</v>
      </c>
      <c r="Q82" s="4"/>
    </row>
    <row r="83">
      <c r="M83" s="25" t="s">
        <v>18</v>
      </c>
      <c r="N83" s="26" t="s">
        <v>64</v>
      </c>
      <c r="O83" s="27">
        <f>R67</f>
        <v>0.02354368</v>
      </c>
      <c r="P83" s="28">
        <f t="shared" si="10"/>
        <v>20.0037356</v>
      </c>
      <c r="Q83" s="4"/>
    </row>
    <row r="84">
      <c r="M84" s="4"/>
      <c r="N84" s="4"/>
      <c r="O84" s="4"/>
      <c r="P84" s="4"/>
      <c r="Q84" s="4"/>
      <c r="R84" s="4"/>
      <c r="S84" s="4"/>
    </row>
    <row r="85">
      <c r="M85" s="5" t="s">
        <v>23</v>
      </c>
      <c r="N85" s="6"/>
      <c r="O85" s="7">
        <v>0.021152</v>
      </c>
      <c r="P85" s="4"/>
      <c r="Q85" s="4"/>
      <c r="R85" s="4"/>
      <c r="S85" s="4"/>
    </row>
    <row r="86">
      <c r="M86" s="3" t="s">
        <v>46</v>
      </c>
      <c r="N86" s="4"/>
      <c r="O86" s="4">
        <f>(P81*0.25%)+(P82*R68*0.25%)+(P83*R69*0.25%)</f>
        <v>310.3537124</v>
      </c>
      <c r="P86" s="4">
        <f>O86/R69</f>
        <v>0.150009339</v>
      </c>
    </row>
    <row r="87">
      <c r="M87" s="3" t="s">
        <v>25</v>
      </c>
      <c r="N87" s="4"/>
      <c r="O87" s="33">
        <f>P83-P86-O79</f>
        <v>-0.1462737406</v>
      </c>
      <c r="P87" s="4"/>
    </row>
    <row r="89">
      <c r="M89" s="5" t="s">
        <v>65</v>
      </c>
      <c r="N89" s="6"/>
      <c r="O89" s="7">
        <f>O79+O87</f>
        <v>19.85372626</v>
      </c>
    </row>
  </sheetData>
  <mergeCells count="46">
    <mergeCell ref="A3:D3"/>
    <mergeCell ref="M3:P3"/>
    <mergeCell ref="A5:B5"/>
    <mergeCell ref="M5:N5"/>
    <mergeCell ref="F6:G6"/>
    <mergeCell ref="R6:S6"/>
    <mergeCell ref="M11:N11"/>
    <mergeCell ref="A11:B11"/>
    <mergeCell ref="A15:B15"/>
    <mergeCell ref="M15:N15"/>
    <mergeCell ref="A17:D17"/>
    <mergeCell ref="M17:P17"/>
    <mergeCell ref="M19:N19"/>
    <mergeCell ref="R20:S20"/>
    <mergeCell ref="A36:B36"/>
    <mergeCell ref="A42:B42"/>
    <mergeCell ref="A46:B46"/>
    <mergeCell ref="A48:D48"/>
    <mergeCell ref="A50:B50"/>
    <mergeCell ref="A56:B56"/>
    <mergeCell ref="A60:B60"/>
    <mergeCell ref="A19:B19"/>
    <mergeCell ref="A25:B25"/>
    <mergeCell ref="M25:N25"/>
    <mergeCell ref="A29:B29"/>
    <mergeCell ref="M29:N29"/>
    <mergeCell ref="A34:D34"/>
    <mergeCell ref="F37:G37"/>
    <mergeCell ref="M34:P34"/>
    <mergeCell ref="M36:N36"/>
    <mergeCell ref="R37:S37"/>
    <mergeCell ref="M42:N42"/>
    <mergeCell ref="M46:N46"/>
    <mergeCell ref="M48:P48"/>
    <mergeCell ref="M50:N50"/>
    <mergeCell ref="M77:P77"/>
    <mergeCell ref="M79:N79"/>
    <mergeCell ref="M85:N85"/>
    <mergeCell ref="M89:N89"/>
    <mergeCell ref="M56:N56"/>
    <mergeCell ref="M60:N60"/>
    <mergeCell ref="M63:P63"/>
    <mergeCell ref="M65:N65"/>
    <mergeCell ref="R66:S66"/>
    <mergeCell ref="M71:N71"/>
    <mergeCell ref="M75:N75"/>
  </mergeCells>
  <conditionalFormatting sqref="C11 O11 C13 O13 C25 O25 C27 O27 C42 O42 C44 O44 C56 O56 C58 O58 O71 O73 O85 O87">
    <cfRule type="cellIs" dxfId="0" priority="1" operator="lessThanOrEqual">
      <formula>0</formula>
    </cfRule>
  </conditionalFormatting>
  <conditionalFormatting sqref="C11 O11 C13 O13 C25 O25 C27 O27 C42 O42 C44 O44 C56 O56 C58 O58 O71 O73 O85 O87">
    <cfRule type="cellIs" dxfId="1" priority="2" operator="greaterThanOrEqual">
      <formula>0</formula>
    </cfRule>
  </conditionalFormatting>
  <conditionalFormatting sqref="C15 C29 C46 C60">
    <cfRule type="cellIs" dxfId="1" priority="3" operator="greaterThanOrEqual">
      <formula>C5</formula>
    </cfRule>
  </conditionalFormatting>
  <conditionalFormatting sqref="O15 O29 O46 O60 O75 O89">
    <cfRule type="cellIs" dxfId="0" priority="4" operator="lessThanOrEqual">
      <formula>O5</formula>
    </cfRule>
  </conditionalFormatting>
  <conditionalFormatting sqref="O15 O29 O46 O60 O75 O89">
    <cfRule type="cellIs" dxfId="1" priority="5" operator="greaterThanOrEqual">
      <formula>O5</formula>
    </cfRule>
  </conditionalFormatting>
  <conditionalFormatting sqref="C15 C29 C46 C60">
    <cfRule type="cellIs" dxfId="0" priority="6" operator="lessThanOrEqual">
      <formula>C5</formula>
    </cfRule>
  </conditionalFormatting>
  <hyperlinks>
    <hyperlink r:id="rId2" ref="A1"/>
    <hyperlink r:id="rId3" ref="M1"/>
    <hyperlink r:id="rId4" ref="A32"/>
    <hyperlink r:id="rId5" ref="R37"/>
  </hyperlinks>
  <drawing r:id="rId6"/>
  <legacyDrawing r:id="rId7"/>
</worksheet>
</file>