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Li\Documents\GitHub\CIST2\CIST1415\"/>
    </mc:Choice>
  </mc:AlternateContent>
  <xr:revisionPtr revIDLastSave="0" documentId="13_ncr:1_{9F450D31-FD39-454A-B23A-C98F5DA99EF0}" xr6:coauthVersionLast="47" xr6:coauthVersionMax="47" xr10:uidLastSave="{00000000-0000-0000-0000-000000000000}"/>
  <bookViews>
    <workbookView xWindow="-120" yWindow="-120" windowWidth="38640" windowHeight="21120" activeTab="1" xr2:uid="{35206E97-F2C6-CE41-B88D-7C83197901D9}"/>
  </bookViews>
  <sheets>
    <sheet name="Default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3" i="2" l="1"/>
  <c r="AB93" i="2"/>
  <c r="AC93" i="2"/>
  <c r="AD93" i="2"/>
  <c r="AE93" i="2"/>
  <c r="AF93" i="2"/>
  <c r="AG93" i="2"/>
  <c r="AH93" i="2"/>
  <c r="AI93" i="2"/>
  <c r="AJ93" i="2"/>
  <c r="AA94" i="2"/>
  <c r="AB94" i="2"/>
  <c r="AC94" i="2"/>
  <c r="AD94" i="2"/>
  <c r="AE94" i="2"/>
  <c r="AF94" i="2"/>
  <c r="AG94" i="2"/>
  <c r="AH94" i="2"/>
  <c r="AI94" i="2"/>
  <c r="AJ94" i="2"/>
  <c r="AA95" i="2"/>
  <c r="AB95" i="2"/>
  <c r="AC95" i="2"/>
  <c r="AD95" i="2"/>
  <c r="AE95" i="2"/>
  <c r="AF95" i="2"/>
  <c r="AG95" i="2"/>
  <c r="AH95" i="2"/>
  <c r="AI95" i="2"/>
  <c r="AJ95" i="2"/>
  <c r="AA96" i="2"/>
  <c r="AB96" i="2"/>
  <c r="AC96" i="2"/>
  <c r="AD96" i="2"/>
  <c r="AE96" i="2"/>
  <c r="AF96" i="2"/>
  <c r="AG96" i="2"/>
  <c r="AH96" i="2"/>
  <c r="AI96" i="2"/>
  <c r="AJ96" i="2"/>
  <c r="AA97" i="2"/>
  <c r="AB97" i="2"/>
  <c r="AC97" i="2"/>
  <c r="AD97" i="2"/>
  <c r="AE97" i="2"/>
  <c r="AF97" i="2"/>
  <c r="AG97" i="2"/>
  <c r="AH97" i="2"/>
  <c r="AI97" i="2"/>
  <c r="AJ97" i="2"/>
  <c r="AA98" i="2"/>
  <c r="AB98" i="2"/>
  <c r="AC98" i="2"/>
  <c r="AD98" i="2"/>
  <c r="AE98" i="2"/>
  <c r="AF98" i="2"/>
  <c r="AG98" i="2"/>
  <c r="AH98" i="2"/>
  <c r="AI98" i="2"/>
  <c r="AJ98" i="2"/>
  <c r="AA99" i="2"/>
  <c r="AB99" i="2"/>
  <c r="AC99" i="2"/>
  <c r="AD99" i="2"/>
  <c r="AE99" i="2"/>
  <c r="AF99" i="2"/>
  <c r="AG99" i="2"/>
  <c r="AH99" i="2"/>
  <c r="AI99" i="2"/>
  <c r="AJ99" i="2"/>
  <c r="AA100" i="2"/>
  <c r="AB100" i="2"/>
  <c r="AC100" i="2"/>
  <c r="AD100" i="2"/>
  <c r="AE100" i="2"/>
  <c r="AF100" i="2"/>
  <c r="AG100" i="2"/>
  <c r="AH100" i="2"/>
  <c r="AI100" i="2"/>
  <c r="AJ100" i="2"/>
  <c r="Z94" i="2"/>
  <c r="Z95" i="2"/>
  <c r="Z96" i="2"/>
  <c r="Z97" i="2"/>
  <c r="Z98" i="2"/>
  <c r="Z99" i="2"/>
  <c r="Z100" i="2"/>
  <c r="Z93" i="2"/>
  <c r="AA82" i="2"/>
  <c r="AB82" i="2"/>
  <c r="AC82" i="2"/>
  <c r="AA83" i="2"/>
  <c r="AB83" i="2"/>
  <c r="AC83" i="2"/>
  <c r="AA84" i="2"/>
  <c r="AB84" i="2"/>
  <c r="AC84" i="2"/>
  <c r="AA85" i="2"/>
  <c r="AB85" i="2"/>
  <c r="AC85" i="2"/>
  <c r="AA86" i="2"/>
  <c r="AB86" i="2"/>
  <c r="AC86" i="2"/>
  <c r="AA87" i="2"/>
  <c r="AB87" i="2"/>
  <c r="AC87" i="2"/>
  <c r="AA88" i="2"/>
  <c r="AB88" i="2"/>
  <c r="AC88" i="2"/>
  <c r="AA89" i="2"/>
  <c r="AB89" i="2"/>
  <c r="AC89" i="2"/>
  <c r="Z83" i="2"/>
  <c r="Z84" i="2"/>
  <c r="Z85" i="2"/>
  <c r="Z86" i="2"/>
  <c r="Z87" i="2"/>
  <c r="Z88" i="2"/>
  <c r="Z89" i="2"/>
  <c r="Z82" i="2"/>
  <c r="AA71" i="2"/>
  <c r="AB71" i="2"/>
  <c r="AC71" i="2"/>
  <c r="AD71" i="2"/>
  <c r="AA72" i="2"/>
  <c r="AB72" i="2"/>
  <c r="AC72" i="2"/>
  <c r="AD72" i="2"/>
  <c r="AA73" i="2"/>
  <c r="AB73" i="2"/>
  <c r="AC73" i="2"/>
  <c r="AD73" i="2"/>
  <c r="AA74" i="2"/>
  <c r="AB74" i="2"/>
  <c r="AC74" i="2"/>
  <c r="AD74" i="2"/>
  <c r="AA75" i="2"/>
  <c r="AB75" i="2"/>
  <c r="AC75" i="2"/>
  <c r="AD75" i="2"/>
  <c r="AA76" i="2"/>
  <c r="AB76" i="2"/>
  <c r="AC76" i="2"/>
  <c r="AD76" i="2"/>
  <c r="AA77" i="2"/>
  <c r="AB77" i="2"/>
  <c r="AC77" i="2"/>
  <c r="AD77" i="2"/>
  <c r="AA78" i="2"/>
  <c r="AB78" i="2"/>
  <c r="AC78" i="2"/>
  <c r="AD78" i="2"/>
  <c r="Z72" i="2"/>
  <c r="Z73" i="2"/>
  <c r="Z74" i="2"/>
  <c r="Z75" i="2"/>
  <c r="Z76" i="2"/>
  <c r="Z77" i="2"/>
  <c r="Z78" i="2"/>
  <c r="Z71" i="2"/>
  <c r="Z60" i="2"/>
  <c r="Q27" i="2" a="1"/>
  <c r="Q27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" i="2"/>
  <c r="AC47" i="2"/>
  <c r="AC48" i="2"/>
  <c r="AC49" i="2"/>
  <c r="AC50" i="2"/>
  <c r="AC51" i="2"/>
  <c r="AC52" i="2"/>
  <c r="AC53" i="2"/>
  <c r="AC54" i="2"/>
  <c r="AC55" i="2"/>
  <c r="AC56" i="2"/>
  <c r="AC46" i="2"/>
  <c r="AC39" i="2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46" i="2" a="1"/>
  <c r="AB46" i="2" s="1"/>
  <c r="AB39" i="2" a="1"/>
  <c r="AB39" i="2" s="1"/>
  <c r="AA47" i="2"/>
  <c r="AA48" i="2"/>
  <c r="AA49" i="2"/>
  <c r="AA50" i="2"/>
  <c r="AA51" i="2"/>
  <c r="AA52" i="2"/>
  <c r="AA53" i="2"/>
  <c r="AA54" i="2"/>
  <c r="AA55" i="2"/>
  <c r="AA56" i="2"/>
  <c r="AA46" i="2"/>
  <c r="Z47" i="2"/>
  <c r="Z48" i="2"/>
  <c r="Z49" i="2"/>
  <c r="Z50" i="2"/>
  <c r="Z51" i="2"/>
  <c r="Z52" i="2"/>
  <c r="Z53" i="2"/>
  <c r="Z54" i="2"/>
  <c r="Z55" i="2"/>
  <c r="Z56" i="2"/>
  <c r="Z46" i="2"/>
  <c r="AC40" i="2"/>
  <c r="AC41" i="2"/>
  <c r="AC42" i="2"/>
  <c r="AA31" i="2"/>
  <c r="AB40" i="2" a="1"/>
  <c r="AB40" i="2" s="1"/>
  <c r="AB41" i="2" a="1"/>
  <c r="AB41" i="2" s="1"/>
  <c r="AB42" i="2" a="1"/>
  <c r="AB42" i="2" s="1"/>
  <c r="AA40" i="2" a="1"/>
  <c r="AA40" i="2" s="1"/>
  <c r="AA41" i="2" a="1"/>
  <c r="AA41" i="2" s="1"/>
  <c r="AA42" i="2" a="1"/>
  <c r="AA42" i="2" s="1"/>
  <c r="AA39" i="2" a="1"/>
  <c r="AA39" i="2" s="1"/>
  <c r="Z39" i="2" a="1"/>
  <c r="Z39" i="2" s="1"/>
  <c r="Z40" i="2" a="1"/>
  <c r="Z40" i="2" s="1"/>
  <c r="Z41" i="2" a="1"/>
  <c r="Z41" i="2" s="1"/>
  <c r="Z42" i="2" a="1"/>
  <c r="Z42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C32" i="2" a="1"/>
  <c r="AC32" i="2" s="1"/>
  <c r="AC33" i="2" a="1"/>
  <c r="AC33" i="2" s="1"/>
  <c r="AC34" i="2" a="1"/>
  <c r="AC34" i="2" s="1"/>
  <c r="AC35" i="2" a="1"/>
  <c r="AC35" i="2" s="1"/>
  <c r="AC31" i="2" a="1"/>
  <c r="AC31" i="2" s="1"/>
  <c r="AD32" i="2" a="1"/>
  <c r="AD32" i="2" s="1"/>
  <c r="AD33" i="2" a="1"/>
  <c r="AD33" i="2" s="1"/>
  <c r="AD34" i="2" a="1"/>
  <c r="AD34" i="2" s="1"/>
  <c r="AD35" i="2" a="1"/>
  <c r="AD35" i="2" s="1"/>
  <c r="AD31" i="2" a="1"/>
  <c r="AD31" i="2" s="1"/>
  <c r="AA32" i="2"/>
  <c r="AA33" i="2"/>
  <c r="AA34" i="2"/>
  <c r="AA35" i="2"/>
  <c r="Z31" i="2"/>
  <c r="Z32" i="2"/>
  <c r="Z33" i="2"/>
  <c r="Z34" i="2"/>
  <c r="Z35" i="2"/>
  <c r="AC25" i="2"/>
  <c r="AC26" i="2"/>
  <c r="AC27" i="2"/>
  <c r="Z25" i="2" a="1"/>
  <c r="Z25" i="2" s="1"/>
  <c r="AB25" i="2" a="1"/>
  <c r="AB25" i="2" s="1"/>
  <c r="AB26" i="2" a="1"/>
  <c r="AB26" i="2" s="1"/>
  <c r="AB27" i="2" a="1"/>
  <c r="AB27" i="2" s="1"/>
  <c r="AA26" i="2" a="1"/>
  <c r="AA26" i="2" s="1"/>
  <c r="AA27" i="2" a="1"/>
  <c r="AA27" i="2" s="1"/>
  <c r="AA25" i="2" a="1"/>
  <c r="AA25" i="2" s="1"/>
  <c r="Z26" i="2" a="1"/>
  <c r="Z26" i="2" s="1"/>
  <c r="Z27" i="2" a="1"/>
  <c r="Z27" i="2" s="1"/>
  <c r="AB65" i="2" l="1"/>
  <c r="Z67" i="2"/>
  <c r="AB64" i="2"/>
  <c r="Z65" i="2"/>
  <c r="AA64" i="2"/>
  <c r="AB63" i="2"/>
  <c r="AB62" i="2"/>
  <c r="U27" i="2" a="1"/>
  <c r="U27" i="2" s="1"/>
  <c r="U39" i="2" s="1"/>
  <c r="AB66" i="2"/>
  <c r="AA60" i="2"/>
  <c r="R27" i="2" a="1"/>
  <c r="R27" i="2" s="1"/>
  <c r="R39" i="2" s="1"/>
  <c r="L10" i="2"/>
  <c r="L9" i="2"/>
  <c r="L6" i="2"/>
  <c r="L3" i="2"/>
  <c r="T27" i="2" a="1"/>
  <c r="T27" i="2" s="1"/>
  <c r="T39" i="2" s="1"/>
  <c r="S27" i="2" a="1"/>
  <c r="S27" i="2" s="1"/>
  <c r="S39" i="2" s="1"/>
  <c r="Q39" i="2"/>
  <c r="I44" i="2"/>
  <c r="I43" i="2"/>
  <c r="I42" i="2"/>
  <c r="I41" i="2"/>
  <c r="AA67" i="2" s="1"/>
  <c r="I40" i="2"/>
  <c r="AB67" i="2" s="1"/>
  <c r="I39" i="2"/>
  <c r="I38" i="2"/>
  <c r="I37" i="2"/>
  <c r="I36" i="2"/>
  <c r="I35" i="2"/>
  <c r="AA66" i="2" s="1"/>
  <c r="I34" i="2"/>
  <c r="Z66" i="2" s="1"/>
  <c r="I33" i="2"/>
  <c r="I32" i="2"/>
  <c r="I31" i="2"/>
  <c r="I30" i="2"/>
  <c r="I29" i="2"/>
  <c r="AA65" i="2" s="1"/>
  <c r="I28" i="2"/>
  <c r="I27" i="2"/>
  <c r="I26" i="2"/>
  <c r="Z64" i="2" s="1"/>
  <c r="I25" i="2"/>
  <c r="I24" i="2"/>
  <c r="I23" i="2"/>
  <c r="I22" i="2"/>
  <c r="I21" i="2"/>
  <c r="I20" i="2"/>
  <c r="I19" i="2"/>
  <c r="Z63" i="2" s="1"/>
  <c r="I18" i="2"/>
  <c r="AA63" i="2" s="1"/>
  <c r="I17" i="2"/>
  <c r="I16" i="2"/>
  <c r="AA62" i="2" s="1"/>
  <c r="I15" i="2"/>
  <c r="I14" i="2"/>
  <c r="I13" i="2"/>
  <c r="Z62" i="2" s="1"/>
  <c r="I12" i="2"/>
  <c r="I11" i="2"/>
  <c r="I10" i="2"/>
  <c r="AB61" i="2" s="1"/>
  <c r="I9" i="2"/>
  <c r="I8" i="2"/>
  <c r="AD51" i="2" s="1"/>
  <c r="I7" i="2"/>
  <c r="Z61" i="2" s="1"/>
  <c r="I6" i="2"/>
  <c r="AB60" i="2" s="1"/>
  <c r="I5" i="2"/>
  <c r="I4" i="2"/>
  <c r="I3" i="2"/>
  <c r="I2" i="2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AA61" i="2" l="1"/>
  <c r="L4" i="2"/>
  <c r="AD53" i="2"/>
  <c r="AD54" i="2"/>
  <c r="AD55" i="2"/>
  <c r="AD47" i="2"/>
  <c r="AD40" i="2"/>
  <c r="AB32" i="2"/>
  <c r="AD26" i="2"/>
  <c r="AB34" i="2"/>
  <c r="AD56" i="2"/>
  <c r="AD42" i="2"/>
  <c r="AD52" i="2"/>
  <c r="AB35" i="2"/>
  <c r="AD48" i="2"/>
  <c r="AD50" i="2"/>
  <c r="AD27" i="2"/>
  <c r="AB31" i="2"/>
  <c r="AD39" i="2"/>
  <c r="AD25" i="2"/>
  <c r="AD46" i="2"/>
  <c r="AD49" i="2"/>
  <c r="AD41" i="2"/>
  <c r="AB33" i="2"/>
  <c r="L7" i="2"/>
  <c r="L12" i="2"/>
  <c r="L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<sst xmlns="http://schemas.openxmlformats.org/spreadsheetml/2006/main" count="483" uniqueCount="64">
  <si>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</si>
  <si>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</si>
  <si>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</si>
  <si>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</si>
  <si>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</si>
  <si>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</si>
  <si>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</si>
  <si>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</si>
  <si>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</si>
  <si>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</si>
  <si>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</si>
  <si>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</si>
  <si>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</si>
  <si>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</si>
  <si>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</si>
  <si>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</si>
  <si>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</si>
  <si>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</si>
  <si>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</si>
  <si>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</si>
  <si>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</si>
  <si>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</si>
  <si>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</si>
  <si>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</si>
  <si>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</si>
  <si>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</si>
  <si>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</si>
  <si>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</si>
  <si>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</si>
  <si>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</si>
  <si>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</si>
  <si>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Unique</t>
  </si>
  <si>
    <t>Regions</t>
  </si>
  <si>
    <t>Salesmen</t>
  </si>
  <si>
    <t>#</t>
  </si>
  <si>
    <t>Total # of Sale</t>
  </si>
  <si>
    <t>Average # of Sale</t>
  </si>
  <si>
    <t>Total Sale # $</t>
  </si>
  <si>
    <t>Average Sale # $</t>
  </si>
  <si>
    <t>Highest Units</t>
  </si>
  <si>
    <t>Lowest Units</t>
  </si>
  <si>
    <t>Lowest Sale Amount on Single Order</t>
  </si>
  <si>
    <t>Highest Sale Amount on Single Order</t>
  </si>
  <si>
    <t># Managers</t>
  </si>
  <si>
    <t># Salesmen</t>
  </si>
  <si>
    <t># Items</t>
  </si>
  <si>
    <t>Units Sold</t>
  </si>
  <si>
    <t>Sales_Amt</t>
  </si>
  <si>
    <t>Items</t>
  </si>
  <si>
    <t>Price</t>
  </si>
  <si>
    <t>Units Solc</t>
  </si>
  <si>
    <t># of Salesmen</t>
  </si>
  <si>
    <t># Regions</t>
  </si>
  <si>
    <t>Salesman</t>
  </si>
  <si>
    <t>Quarter</t>
  </si>
  <si>
    <t>Quartar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</si>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</sst>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&quot;$&quot;#,##0.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1" fillId="6" borderId="0" applyNumberFormat="0" applyBorder="0" applyAlignment="0" applyProtection="0"/>
    <xf numFmtId="0" fontId="2" fillId="7" borderId="3" applyNumberFormat="0" applyFont="0" applyAlignment="0" applyProtection="0"/>
  </cellStyleXfs>
  <cellXfs count="23">
    <xf numFmtId="0" fontId="0" fillId="0" borderId="0" xfId="0"/>
    <xf numFmtId="43" fontId="3" fillId="0" borderId="0" xfId="1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43" fontId="0" fillId="0" borderId="0" xfId="0" applyNumberFormat="1"/>
    <xf numFmtId="0" fontId="5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3" borderId="0" xfId="2"/>
    <xf numFmtId="43" fontId="6" fillId="3" borderId="0" xfId="2" applyNumberFormat="1" applyBorder="1" applyAlignment="1">
      <alignment horizontal="left" vertical="center"/>
    </xf>
    <xf numFmtId="0" fontId="9" fillId="0" borderId="0" xfId="0" applyFont="1"/>
    <xf numFmtId="0" fontId="1" fillId="6" borderId="0" xfId="5"/>
    <xf numFmtId="1" fontId="0" fillId="0" borderId="0" xfId="0" applyNumberFormat="1"/>
    <xf numFmtId="165" fontId="0" fillId="0" borderId="0" xfId="0" applyNumberFormat="1"/>
    <xf numFmtId="0" fontId="8" fillId="5" borderId="2" xfId="4"/>
    <xf numFmtId="0" fontId="7" fillId="4" borderId="0" xfId="3"/>
    <xf numFmtId="0" fontId="0" fillId="7" borderId="3" xfId="6" applyFont="1"/>
    <xf numFmtId="0" fontId="10" fillId="7" borderId="3" xfId="6" applyFont="1"/>
  </cellXfs>
  <cellStyles count="7">
    <cellStyle name="20% - Accent5" xfId="5" builtinId="46"/>
    <cellStyle name="Comma" xfId="1" builtinId="3"/>
    <cellStyle name="Good" xfId="3" builtinId="26"/>
    <cellStyle name="Input" xfId="4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746094572411E-2"/>
          <c:y val="0.17634264326824617"/>
          <c:w val="0.89019685039370078"/>
          <c:h val="0.63401246719160109"/>
        </c:manualLayout>
      </c:layout>
      <c:lineChart>
        <c:grouping val="standard"/>
        <c:varyColors val="0"/>
        <c:ser>
          <c:idx val="0"/>
          <c:order val="0"/>
          <c:tx>
            <c:v>Units Sold by Date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Analysis!$A$2:$A$44</c:f>
              <c:numCache>
                <c:formatCode>m/d/yy;@</c:formatCode>
                <c:ptCount val="43"/>
                <c:pt idx="0">
                  <c:v>43106</c:v>
                </c:pt>
                <c:pt idx="1">
                  <c:v>43123</c:v>
                </c:pt>
                <c:pt idx="2">
                  <c:v>43140</c:v>
                </c:pt>
                <c:pt idx="3">
                  <c:v>43157</c:v>
                </c:pt>
                <c:pt idx="4">
                  <c:v>43174</c:v>
                </c:pt>
                <c:pt idx="5">
                  <c:v>43191</c:v>
                </c:pt>
                <c:pt idx="6">
                  <c:v>43208</c:v>
                </c:pt>
                <c:pt idx="7">
                  <c:v>43225</c:v>
                </c:pt>
                <c:pt idx="8">
                  <c:v>43242</c:v>
                </c:pt>
                <c:pt idx="9">
                  <c:v>43259</c:v>
                </c:pt>
                <c:pt idx="10">
                  <c:v>43276</c:v>
                </c:pt>
                <c:pt idx="11">
                  <c:v>43293</c:v>
                </c:pt>
                <c:pt idx="12">
                  <c:v>43310</c:v>
                </c:pt>
                <c:pt idx="13">
                  <c:v>43327</c:v>
                </c:pt>
                <c:pt idx="14">
                  <c:v>43344</c:v>
                </c:pt>
                <c:pt idx="15">
                  <c:v>43361</c:v>
                </c:pt>
                <c:pt idx="16">
                  <c:v>43378</c:v>
                </c:pt>
                <c:pt idx="17">
                  <c:v>43395</c:v>
                </c:pt>
                <c:pt idx="18">
                  <c:v>43412</c:v>
                </c:pt>
                <c:pt idx="19">
                  <c:v>43429</c:v>
                </c:pt>
                <c:pt idx="20">
                  <c:v>43446</c:v>
                </c:pt>
                <c:pt idx="21">
                  <c:v>43463</c:v>
                </c:pt>
                <c:pt idx="22">
                  <c:v>43480</c:v>
                </c:pt>
                <c:pt idx="23">
                  <c:v>43497</c:v>
                </c:pt>
                <c:pt idx="24">
                  <c:v>43514</c:v>
                </c:pt>
                <c:pt idx="25">
                  <c:v>43531</c:v>
                </c:pt>
                <c:pt idx="26">
                  <c:v>43548</c:v>
                </c:pt>
                <c:pt idx="27">
                  <c:v>43565</c:v>
                </c:pt>
                <c:pt idx="28">
                  <c:v>43582</c:v>
                </c:pt>
                <c:pt idx="29">
                  <c:v>43599</c:v>
                </c:pt>
                <c:pt idx="30">
                  <c:v>43616</c:v>
                </c:pt>
                <c:pt idx="31">
                  <c:v>43633</c:v>
                </c:pt>
                <c:pt idx="32">
                  <c:v>43650</c:v>
                </c:pt>
                <c:pt idx="33">
                  <c:v>43667</c:v>
                </c:pt>
                <c:pt idx="34">
                  <c:v>43684</c:v>
                </c:pt>
                <c:pt idx="35">
                  <c:v>43701</c:v>
                </c:pt>
                <c:pt idx="36">
                  <c:v>43718</c:v>
                </c:pt>
                <c:pt idx="37">
                  <c:v>43735</c:v>
                </c:pt>
                <c:pt idx="38">
                  <c:v>43752</c:v>
                </c:pt>
                <c:pt idx="39">
                  <c:v>43769</c:v>
                </c:pt>
                <c:pt idx="40">
                  <c:v>43786</c:v>
                </c:pt>
                <c:pt idx="41">
                  <c:v>43803</c:v>
                </c:pt>
                <c:pt idx="42">
                  <c:v>43820</c:v>
                </c:pt>
              </c:numCache>
            </c:numRef>
          </c:cat>
          <c:val>
            <c:numRef>
              <c:f>Analysis!$G$2:$G$44</c:f>
              <c:numCache>
                <c:formatCode>General</c:formatCode>
                <c:ptCount val="43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  <c:pt idx="9">
                  <c:v>60</c:v>
                </c:pt>
                <c:pt idx="10">
                  <c:v>90</c:v>
                </c:pt>
                <c:pt idx="11">
                  <c:v>29</c:v>
                </c:pt>
                <c:pt idx="12">
                  <c:v>81</c:v>
                </c:pt>
                <c:pt idx="13">
                  <c:v>35</c:v>
                </c:pt>
                <c:pt idx="14">
                  <c:v>2</c:v>
                </c:pt>
                <c:pt idx="15">
                  <c:v>16</c:v>
                </c:pt>
                <c:pt idx="16">
                  <c:v>28</c:v>
                </c:pt>
                <c:pt idx="17">
                  <c:v>64</c:v>
                </c:pt>
                <c:pt idx="18">
                  <c:v>15</c:v>
                </c:pt>
                <c:pt idx="19">
                  <c:v>96</c:v>
                </c:pt>
                <c:pt idx="20">
                  <c:v>67</c:v>
                </c:pt>
                <c:pt idx="21">
                  <c:v>74</c:v>
                </c:pt>
                <c:pt idx="22">
                  <c:v>46</c:v>
                </c:pt>
                <c:pt idx="23">
                  <c:v>87</c:v>
                </c:pt>
                <c:pt idx="24">
                  <c:v>4</c:v>
                </c:pt>
                <c:pt idx="25">
                  <c:v>7</c:v>
                </c:pt>
                <c:pt idx="26">
                  <c:v>50</c:v>
                </c:pt>
                <c:pt idx="27">
                  <c:v>66</c:v>
                </c:pt>
                <c:pt idx="28">
                  <c:v>96</c:v>
                </c:pt>
                <c:pt idx="29">
                  <c:v>53</c:v>
                </c:pt>
                <c:pt idx="30">
                  <c:v>80</c:v>
                </c:pt>
                <c:pt idx="31">
                  <c:v>5</c:v>
                </c:pt>
                <c:pt idx="32">
                  <c:v>62</c:v>
                </c:pt>
                <c:pt idx="33">
                  <c:v>55</c:v>
                </c:pt>
                <c:pt idx="34">
                  <c:v>42</c:v>
                </c:pt>
                <c:pt idx="35">
                  <c:v>3</c:v>
                </c:pt>
                <c:pt idx="36">
                  <c:v>7</c:v>
                </c:pt>
                <c:pt idx="37">
                  <c:v>76</c:v>
                </c:pt>
                <c:pt idx="38">
                  <c:v>57</c:v>
                </c:pt>
                <c:pt idx="39">
                  <c:v>14</c:v>
                </c:pt>
                <c:pt idx="40">
                  <c:v>11</c:v>
                </c:pt>
                <c:pt idx="41">
                  <c:v>94</c:v>
                </c:pt>
                <c:pt idx="4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B-402F-8BB6-2A6B28AD9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90576"/>
        <c:axId val="173685584"/>
      </c:lineChart>
      <c:dateAx>
        <c:axId val="17369057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5584"/>
        <c:crosses val="autoZero"/>
        <c:auto val="1"/>
        <c:lblOffset val="100"/>
        <c:baseTimeUnit val="days"/>
      </c:dateAx>
      <c:valAx>
        <c:axId val="1736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 Amount by Day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Analysis!$A$2:$A$44</c:f>
              <c:numCache>
                <c:formatCode>m/d/yy;@</c:formatCode>
                <c:ptCount val="43"/>
                <c:pt idx="0">
                  <c:v>43106</c:v>
                </c:pt>
                <c:pt idx="1">
                  <c:v>43123</c:v>
                </c:pt>
                <c:pt idx="2">
                  <c:v>43140</c:v>
                </c:pt>
                <c:pt idx="3">
                  <c:v>43157</c:v>
                </c:pt>
                <c:pt idx="4">
                  <c:v>43174</c:v>
                </c:pt>
                <c:pt idx="5">
                  <c:v>43191</c:v>
                </c:pt>
                <c:pt idx="6">
                  <c:v>43208</c:v>
                </c:pt>
                <c:pt idx="7">
                  <c:v>43225</c:v>
                </c:pt>
                <c:pt idx="8">
                  <c:v>43242</c:v>
                </c:pt>
                <c:pt idx="9">
                  <c:v>43259</c:v>
                </c:pt>
                <c:pt idx="10">
                  <c:v>43276</c:v>
                </c:pt>
                <c:pt idx="11">
                  <c:v>43293</c:v>
                </c:pt>
                <c:pt idx="12">
                  <c:v>43310</c:v>
                </c:pt>
                <c:pt idx="13">
                  <c:v>43327</c:v>
                </c:pt>
                <c:pt idx="14">
                  <c:v>43344</c:v>
                </c:pt>
                <c:pt idx="15">
                  <c:v>43361</c:v>
                </c:pt>
                <c:pt idx="16">
                  <c:v>43378</c:v>
                </c:pt>
                <c:pt idx="17">
                  <c:v>43395</c:v>
                </c:pt>
                <c:pt idx="18">
                  <c:v>43412</c:v>
                </c:pt>
                <c:pt idx="19">
                  <c:v>43429</c:v>
                </c:pt>
                <c:pt idx="20">
                  <c:v>43446</c:v>
                </c:pt>
                <c:pt idx="21">
                  <c:v>43463</c:v>
                </c:pt>
                <c:pt idx="22">
                  <c:v>43480</c:v>
                </c:pt>
                <c:pt idx="23">
                  <c:v>43497</c:v>
                </c:pt>
                <c:pt idx="24">
                  <c:v>43514</c:v>
                </c:pt>
                <c:pt idx="25">
                  <c:v>43531</c:v>
                </c:pt>
                <c:pt idx="26">
                  <c:v>43548</c:v>
                </c:pt>
                <c:pt idx="27">
                  <c:v>43565</c:v>
                </c:pt>
                <c:pt idx="28">
                  <c:v>43582</c:v>
                </c:pt>
                <c:pt idx="29">
                  <c:v>43599</c:v>
                </c:pt>
                <c:pt idx="30">
                  <c:v>43616</c:v>
                </c:pt>
                <c:pt idx="31">
                  <c:v>43633</c:v>
                </c:pt>
                <c:pt idx="32">
                  <c:v>43650</c:v>
                </c:pt>
                <c:pt idx="33">
                  <c:v>43667</c:v>
                </c:pt>
                <c:pt idx="34">
                  <c:v>43684</c:v>
                </c:pt>
                <c:pt idx="35">
                  <c:v>43701</c:v>
                </c:pt>
                <c:pt idx="36">
                  <c:v>43718</c:v>
                </c:pt>
                <c:pt idx="37">
                  <c:v>43735</c:v>
                </c:pt>
                <c:pt idx="38">
                  <c:v>43752</c:v>
                </c:pt>
                <c:pt idx="39">
                  <c:v>43769</c:v>
                </c:pt>
                <c:pt idx="40">
                  <c:v>43786</c:v>
                </c:pt>
                <c:pt idx="41">
                  <c:v>43803</c:v>
                </c:pt>
                <c:pt idx="42">
                  <c:v>43820</c:v>
                </c:pt>
              </c:numCache>
            </c:numRef>
          </c:cat>
          <c:val>
            <c:numRef>
              <c:f>Analysis!$I$2:$I$44</c:f>
              <c:numCache>
                <c:formatCode>_(* #,##0.00_);_(* \(#,##0.00\);_(* "-"??_);_(@_)</c:formatCode>
                <c:ptCount val="43"/>
                <c:pt idx="0">
                  <c:v>113810</c:v>
                </c:pt>
                <c:pt idx="1">
                  <c:v>25000</c:v>
                </c:pt>
                <c:pt idx="2">
                  <c:v>43128</c:v>
                </c:pt>
                <c:pt idx="3">
                  <c:v>6075</c:v>
                </c:pt>
                <c:pt idx="4">
                  <c:v>67088</c:v>
                </c:pt>
                <c:pt idx="5">
                  <c:v>30000</c:v>
                </c:pt>
                <c:pt idx="6">
                  <c:v>89850</c:v>
                </c:pt>
                <c:pt idx="7">
                  <c:v>107820</c:v>
                </c:pt>
                <c:pt idx="8">
                  <c:v>38336</c:v>
                </c:pt>
                <c:pt idx="9">
                  <c:v>30000</c:v>
                </c:pt>
                <c:pt idx="10">
                  <c:v>107820</c:v>
                </c:pt>
                <c:pt idx="11">
                  <c:v>14500</c:v>
                </c:pt>
                <c:pt idx="12">
                  <c:v>40500</c:v>
                </c:pt>
                <c:pt idx="13">
                  <c:v>41930</c:v>
                </c:pt>
                <c:pt idx="14">
                  <c:v>250</c:v>
                </c:pt>
                <c:pt idx="15">
                  <c:v>936</c:v>
                </c:pt>
                <c:pt idx="16">
                  <c:v>14000</c:v>
                </c:pt>
                <c:pt idx="17">
                  <c:v>14400</c:v>
                </c:pt>
                <c:pt idx="18">
                  <c:v>3375</c:v>
                </c:pt>
                <c:pt idx="19">
                  <c:v>5616</c:v>
                </c:pt>
                <c:pt idx="20">
                  <c:v>80266</c:v>
                </c:pt>
                <c:pt idx="21">
                  <c:v>4329</c:v>
                </c:pt>
                <c:pt idx="22">
                  <c:v>23000</c:v>
                </c:pt>
                <c:pt idx="23">
                  <c:v>43500</c:v>
                </c:pt>
                <c:pt idx="24">
                  <c:v>2000</c:v>
                </c:pt>
                <c:pt idx="25">
                  <c:v>3500</c:v>
                </c:pt>
                <c:pt idx="26">
                  <c:v>2925</c:v>
                </c:pt>
                <c:pt idx="27">
                  <c:v>79068</c:v>
                </c:pt>
                <c:pt idx="28">
                  <c:v>21600</c:v>
                </c:pt>
                <c:pt idx="29">
                  <c:v>63494</c:v>
                </c:pt>
                <c:pt idx="30">
                  <c:v>40000</c:v>
                </c:pt>
                <c:pt idx="31">
                  <c:v>625</c:v>
                </c:pt>
                <c:pt idx="32">
                  <c:v>3627</c:v>
                </c:pt>
                <c:pt idx="33">
                  <c:v>3217.5</c:v>
                </c:pt>
                <c:pt idx="34">
                  <c:v>2457</c:v>
                </c:pt>
                <c:pt idx="35">
                  <c:v>375</c:v>
                </c:pt>
                <c:pt idx="36">
                  <c:v>8386</c:v>
                </c:pt>
                <c:pt idx="37">
                  <c:v>17100</c:v>
                </c:pt>
                <c:pt idx="38">
                  <c:v>28500</c:v>
                </c:pt>
                <c:pt idx="39">
                  <c:v>16772</c:v>
                </c:pt>
                <c:pt idx="40">
                  <c:v>5500</c:v>
                </c:pt>
                <c:pt idx="41">
                  <c:v>47000</c:v>
                </c:pt>
                <c:pt idx="42">
                  <c:v>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E-4ED1-A8FC-F1C05A7A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683152"/>
        <c:axId val="2118497792"/>
      </c:lineChart>
      <c:dateAx>
        <c:axId val="175068315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97792"/>
        <c:crosses val="autoZero"/>
        <c:auto val="1"/>
        <c:lblOffset val="100"/>
        <c:baseTimeUnit val="days"/>
      </c:dateAx>
      <c:valAx>
        <c:axId val="21184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Amount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0C-45A8-AE4F-B756802DE6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0C-45A8-AE4F-B756802DE6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0C-45A8-AE4F-B756802DE6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Analysis!$Y$25:$Y$27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Analysis!$AD$25:$AD$27</c:f>
              <c:numCache>
                <c:formatCode>"$"#,##0.00</c:formatCode>
                <c:ptCount val="3"/>
                <c:pt idx="0">
                  <c:v>321007</c:v>
                </c:pt>
                <c:pt idx="1">
                  <c:v>829769.5</c:v>
                </c:pt>
                <c:pt idx="2">
                  <c:v>154899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28-433D-B303-2C4E98FA468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Units Sold by Region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34-43F5-85DA-E51F879D02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34-43F5-85DA-E51F879D02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34-43F5-85DA-E51F879D02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Analysis!$Y$25:$Y$27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Analysis!$AC$25:$AC$27</c:f>
              <c:numCache>
                <c:formatCode>General</c:formatCode>
                <c:ptCount val="3"/>
                <c:pt idx="0">
                  <c:v>691</c:v>
                </c:pt>
                <c:pt idx="1">
                  <c:v>1199</c:v>
                </c:pt>
                <c:pt idx="2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D-4188-9B42-5F0C7F6D6B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Sales Amount by Item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Analysis!$Y$31:$Y$35</c:f>
              <c:strCache>
                <c:ptCount val="5"/>
                <c:pt idx="0">
                  <c:v>Television</c:v>
                </c:pt>
                <c:pt idx="1">
                  <c:v>Home Theater</c:v>
                </c:pt>
                <c:pt idx="2">
                  <c:v>Cell Phone</c:v>
                </c:pt>
                <c:pt idx="3">
                  <c:v>Desk</c:v>
                </c:pt>
                <c:pt idx="4">
                  <c:v>Video Games</c:v>
                </c:pt>
              </c:strCache>
            </c:strRef>
          </c:cat>
          <c:val>
            <c:numRef>
              <c:f>Analysis!$AB$31:$AB$35</c:f>
              <c:numCache>
                <c:formatCode>"$"#,##0.00</c:formatCode>
                <c:ptCount val="5"/>
                <c:pt idx="0">
                  <c:v>857768</c:v>
                </c:pt>
                <c:pt idx="1">
                  <c:v>361000</c:v>
                </c:pt>
                <c:pt idx="2">
                  <c:v>62550</c:v>
                </c:pt>
                <c:pt idx="3">
                  <c:v>1250</c:v>
                </c:pt>
                <c:pt idx="4">
                  <c:v>23107.5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1-4BFD-97BF-1F82C3EE074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47075072"/>
        <c:axId val="1347058848"/>
        <c:axId val="0"/>
      </c:bar3DChart>
      <c:catAx>
        <c:axId val="13470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58848"/>
        <c:crosses val="autoZero"/>
        <c:auto val="1"/>
        <c:lblAlgn val="ctr"/>
        <c:lblOffset val="100"/>
        <c:noMultiLvlLbl val="0"/>
      </c:catAx>
      <c:valAx>
        <c:axId val="13470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07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Units Sold by Item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Analysis!$Y$31:$Y$35</c:f>
              <c:strCache>
                <c:ptCount val="5"/>
                <c:pt idx="0">
                  <c:v>Television</c:v>
                </c:pt>
                <c:pt idx="1">
                  <c:v>Home Theater</c:v>
                </c:pt>
                <c:pt idx="2">
                  <c:v>Cell Phone</c:v>
                </c:pt>
                <c:pt idx="3">
                  <c:v>Desk</c:v>
                </c:pt>
                <c:pt idx="4">
                  <c:v>Video Games</c:v>
                </c:pt>
              </c:strCache>
            </c:strRef>
          </c:cat>
          <c:val>
            <c:numRef>
              <c:f>Analysis!$AA$31:$AA$35</c:f>
              <c:numCache>
                <c:formatCode>General</c:formatCode>
                <c:ptCount val="5"/>
                <c:pt idx="0">
                  <c:v>716</c:v>
                </c:pt>
                <c:pt idx="1">
                  <c:v>722</c:v>
                </c:pt>
                <c:pt idx="2">
                  <c:v>278</c:v>
                </c:pt>
                <c:pt idx="3">
                  <c:v>10</c:v>
                </c:pt>
                <c:pt idx="4">
                  <c:v>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F-4DFE-99F4-964FB04F9D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4109232"/>
        <c:axId val="1624109648"/>
      </c:barChart>
      <c:catAx>
        <c:axId val="162410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109648"/>
        <c:crosses val="autoZero"/>
        <c:auto val="1"/>
        <c:lblAlgn val="ctr"/>
        <c:lblOffset val="100"/>
        <c:noMultiLvlLbl val="0"/>
      </c:catAx>
      <c:valAx>
        <c:axId val="162410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10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Sale Amount by Manager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F1A-447B-B51A-88DCB6F8FD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F1A-447B-B51A-88DCB6F8FD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F1A-447B-B51A-88DCB6F8FD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F1A-447B-B51A-88DCB6F8FD3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Analysis!$Y$39:$Y$42</c:f>
              <c:strCache>
                <c:ptCount val="4"/>
                <c:pt idx="0">
                  <c:v>Martha</c:v>
                </c:pt>
                <c:pt idx="1">
                  <c:v>Hermann</c:v>
                </c:pt>
                <c:pt idx="2">
                  <c:v>Timothy</c:v>
                </c:pt>
                <c:pt idx="3">
                  <c:v>Douglas</c:v>
                </c:pt>
              </c:strCache>
            </c:strRef>
          </c:cat>
          <c:val>
            <c:numRef>
              <c:f>Analysis!$AD$39:$AD$42</c:f>
              <c:numCache>
                <c:formatCode>"$"#,##0.00</c:formatCode>
                <c:ptCount val="4"/>
                <c:pt idx="0">
                  <c:v>472493</c:v>
                </c:pt>
                <c:pt idx="1">
                  <c:v>365108.5</c:v>
                </c:pt>
                <c:pt idx="2">
                  <c:v>229018</c:v>
                </c:pt>
                <c:pt idx="3">
                  <c:v>239056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7-4513-990D-E11A5F6ABCA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Units Sold by Manager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184-4E36-9E10-6737409B38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184-4E36-9E10-6737409B38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184-4E36-9E10-6737409B38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184-4E36-9E10-6737409B38C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Analysis!$Y$39:$Y$42</c:f>
              <c:strCache>
                <c:ptCount val="4"/>
                <c:pt idx="0">
                  <c:v>Martha</c:v>
                </c:pt>
                <c:pt idx="1">
                  <c:v>Hermann</c:v>
                </c:pt>
                <c:pt idx="2">
                  <c:v>Timothy</c:v>
                </c:pt>
                <c:pt idx="3">
                  <c:v>Douglas</c:v>
                </c:pt>
              </c:strCache>
            </c:strRef>
          </c:cat>
          <c:val>
            <c:numRef>
              <c:f>Analysis!$AC$39:$AC$42</c:f>
              <c:numCache>
                <c:formatCode>General</c:formatCode>
                <c:ptCount val="4"/>
                <c:pt idx="0">
                  <c:v>704</c:v>
                </c:pt>
                <c:pt idx="1">
                  <c:v>647</c:v>
                </c:pt>
                <c:pt idx="2">
                  <c:v>355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FE9-A17A-647C755B88B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Amount by Salesman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Analysis!$Y$46:$Y$56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Analysis!$AD$46:$AD$56</c:f>
              <c:numCache>
                <c:formatCode>"$"#,##0.00</c:formatCode>
                <c:ptCount val="11"/>
                <c:pt idx="0">
                  <c:v>236703</c:v>
                </c:pt>
                <c:pt idx="1">
                  <c:v>33698</c:v>
                </c:pt>
                <c:pt idx="2">
                  <c:v>206373</c:v>
                </c:pt>
                <c:pt idx="3">
                  <c:v>140955</c:v>
                </c:pt>
                <c:pt idx="4">
                  <c:v>88063</c:v>
                </c:pt>
                <c:pt idx="5">
                  <c:v>199690</c:v>
                </c:pt>
                <c:pt idx="6">
                  <c:v>66836</c:v>
                </c:pt>
                <c:pt idx="7">
                  <c:v>125037.5</c:v>
                </c:pt>
                <c:pt idx="8">
                  <c:v>36100</c:v>
                </c:pt>
                <c:pt idx="9">
                  <c:v>48204</c:v>
                </c:pt>
                <c:pt idx="10">
                  <c:v>124016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4-4E56-B33B-DB3E46330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02127904"/>
        <c:axId val="1502142048"/>
      </c:barChart>
      <c:catAx>
        <c:axId val="150212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142048"/>
        <c:crosses val="autoZero"/>
        <c:auto val="1"/>
        <c:lblAlgn val="ctr"/>
        <c:lblOffset val="100"/>
        <c:noMultiLvlLbl val="0"/>
      </c:catAx>
      <c:valAx>
        <c:axId val="15021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12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Units Sold by Salesman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Analysis!$Y$46:$Y$56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Analysis!$AC$46:$AC$56</c:f>
              <c:numCache>
                <c:formatCode>General</c:formatCode>
                <c:ptCount val="11"/>
                <c:pt idx="0">
                  <c:v>396</c:v>
                </c:pt>
                <c:pt idx="1">
                  <c:v>193</c:v>
                </c:pt>
                <c:pt idx="2">
                  <c:v>281</c:v>
                </c:pt>
                <c:pt idx="3">
                  <c:v>213</c:v>
                </c:pt>
                <c:pt idx="4">
                  <c:v>142</c:v>
                </c:pt>
                <c:pt idx="5">
                  <c:v>183</c:v>
                </c:pt>
                <c:pt idx="6">
                  <c:v>89</c:v>
                </c:pt>
                <c:pt idx="7">
                  <c:v>173</c:v>
                </c:pt>
                <c:pt idx="8">
                  <c:v>125</c:v>
                </c:pt>
                <c:pt idx="9">
                  <c:v>170</c:v>
                </c:pt>
                <c:pt idx="10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6-4B8C-88B2-7235665AF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40608"/>
        <c:axId val="1472128544"/>
      </c:barChart>
      <c:catAx>
        <c:axId val="147214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8544"/>
        <c:crosses val="autoZero"/>
        <c:auto val="1"/>
        <c:lblAlgn val="ctr"/>
        <c:lblOffset val="100"/>
        <c:noMultiLvlLbl val="0"/>
      </c:catAx>
      <c:valAx>
        <c:axId val="147212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4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for Regions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Analysis!$Z$59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Analysis!$Y$60:$Y$67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Analysis!$Z$60:$Z$67</c:f>
              <c:numCache>
                <c:formatCode>"$"#,##0.00</c:formatCode>
                <c:ptCount val="8"/>
                <c:pt idx="0">
                  <c:v>113810</c:v>
                </c:pt>
                <c:pt idx="1">
                  <c:v>60000</c:v>
                </c:pt>
                <c:pt idx="2">
                  <c:v>97866</c:v>
                </c:pt>
                <c:pt idx="3">
                  <c:v>22104</c:v>
                </c:pt>
                <c:pt idx="4">
                  <c:v>2000</c:v>
                </c:pt>
                <c:pt idx="5">
                  <c:v>21600</c:v>
                </c:pt>
                <c:pt idx="6">
                  <c:v>3627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6-4F0D-AB97-B2F98C91F3DF}"/>
            </c:ext>
          </c:extLst>
        </c:ser>
        <c:ser>
          <c:idx val="1"/>
          <c:order val="1"/>
          <c:tx>
            <c:strRef>
              <c:f>Analysis!$AA$59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Analysis!$Y$60:$Y$67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Analysis!$AA$60:$AA$67</c:f>
              <c:numCache>
                <c:formatCode>"$"#,##0.00</c:formatCode>
                <c:ptCount val="8"/>
                <c:pt idx="0">
                  <c:v>74203</c:v>
                </c:pt>
                <c:pt idx="1">
                  <c:v>305490</c:v>
                </c:pt>
                <c:pt idx="2">
                  <c:v>250</c:v>
                </c:pt>
                <c:pt idx="3">
                  <c:v>99882</c:v>
                </c:pt>
                <c:pt idx="4">
                  <c:v>69425</c:v>
                </c:pt>
                <c:pt idx="5">
                  <c:v>183187</c:v>
                </c:pt>
                <c:pt idx="6">
                  <c:v>14060.5</c:v>
                </c:pt>
                <c:pt idx="7">
                  <c:v>83272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6-4F0D-AB97-B2F98C91F3DF}"/>
            </c:ext>
          </c:extLst>
        </c:ser>
        <c:ser>
          <c:idx val="2"/>
          <c:order val="2"/>
          <c:tx>
            <c:strRef>
              <c:f>Analysis!$AB$59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Analysis!$Y$60:$Y$67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Analysis!$AB$60:$AB$67</c:f>
              <c:numCache>
                <c:formatCode>"$"#,##0.00</c:formatCode>
                <c:ptCount val="8"/>
                <c:pt idx="0">
                  <c:v>67088</c:v>
                </c:pt>
                <c:pt idx="1">
                  <c:v>38336</c:v>
                </c:pt>
                <c:pt idx="2">
                  <c:v>0</c:v>
                </c:pt>
                <c:pt idx="3">
                  <c:v>0</c:v>
                </c:pt>
                <c:pt idx="4">
                  <c:v>3500</c:v>
                </c:pt>
                <c:pt idx="5">
                  <c:v>0</c:v>
                </c:pt>
                <c:pt idx="6">
                  <c:v>17475</c:v>
                </c:pt>
                <c:pt idx="7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16-4F0D-AB97-B2F98C91F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343903"/>
        <c:axId val="893356799"/>
      </c:barChart>
      <c:catAx>
        <c:axId val="89334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56799"/>
        <c:crosses val="autoZero"/>
        <c:auto val="1"/>
        <c:lblAlgn val="ctr"/>
        <c:lblOffset val="100"/>
        <c:noMultiLvlLbl val="0"/>
      </c:catAx>
      <c:valAx>
        <c:axId val="89335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4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For Items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Analysis!$Z$70</c:f>
              <c:strCache>
                <c:ptCount val="1"/>
                <c:pt idx="0">
                  <c:v>Television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Analysis!$Y$71:$Y$78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Analysis!$Z$71:$Z$78</c:f>
              <c:numCache>
                <c:formatCode>"$"#,##0.00</c:formatCode>
                <c:ptCount val="8"/>
                <c:pt idx="0">
                  <c:v>224026</c:v>
                </c:pt>
                <c:pt idx="1">
                  <c:v>343826</c:v>
                </c:pt>
                <c:pt idx="2">
                  <c:v>41930</c:v>
                </c:pt>
                <c:pt idx="3">
                  <c:v>80266</c:v>
                </c:pt>
                <c:pt idx="4">
                  <c:v>0</c:v>
                </c:pt>
                <c:pt idx="5">
                  <c:v>142562</c:v>
                </c:pt>
                <c:pt idx="6">
                  <c:v>8386</c:v>
                </c:pt>
                <c:pt idx="7">
                  <c:v>16772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4-43C0-BA2F-F7F53463DA80}"/>
            </c:ext>
          </c:extLst>
        </c:ser>
        <c:ser>
          <c:idx val="1"/>
          <c:order val="1"/>
          <c:tx>
            <c:strRef>
              <c:f>Analysis!$AA$70</c:f>
              <c:strCache>
                <c:ptCount val="1"/>
                <c:pt idx="0">
                  <c:v>Home Theater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Analysis!$Y$71:$Y$78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Analysis!$AA$71:$AA$78</c:f>
              <c:numCache>
                <c:formatCode>"$"#,##0.00</c:formatCode>
                <c:ptCount val="8"/>
                <c:pt idx="0">
                  <c:v>25000</c:v>
                </c:pt>
                <c:pt idx="1">
                  <c:v>60000</c:v>
                </c:pt>
                <c:pt idx="2">
                  <c:v>55000</c:v>
                </c:pt>
                <c:pt idx="3">
                  <c:v>14000</c:v>
                </c:pt>
                <c:pt idx="4">
                  <c:v>72000</c:v>
                </c:pt>
                <c:pt idx="5">
                  <c:v>40000</c:v>
                </c:pt>
                <c:pt idx="6">
                  <c:v>0</c:v>
                </c:pt>
                <c:pt idx="7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4-43C0-BA2F-F7F53463DA80}"/>
            </c:ext>
          </c:extLst>
        </c:ser>
        <c:ser>
          <c:idx val="2"/>
          <c:order val="2"/>
          <c:tx>
            <c:strRef>
              <c:f>Analysis!$AB$70</c:f>
              <c:strCache>
                <c:ptCount val="1"/>
                <c:pt idx="0">
                  <c:v>Cell Phone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Analysis!$Y$71:$Y$78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Analysis!$AB$71:$AB$78</c:f>
              <c:numCache>
                <c:formatCode>"$"#,##0.00</c:formatCode>
                <c:ptCount val="8"/>
                <c:pt idx="0">
                  <c:v>6075</c:v>
                </c:pt>
                <c:pt idx="1">
                  <c:v>0</c:v>
                </c:pt>
                <c:pt idx="2">
                  <c:v>0</c:v>
                </c:pt>
                <c:pt idx="3">
                  <c:v>17775</c:v>
                </c:pt>
                <c:pt idx="4">
                  <c:v>0</c:v>
                </c:pt>
                <c:pt idx="5">
                  <c:v>21600</c:v>
                </c:pt>
                <c:pt idx="6">
                  <c:v>17100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4-43C0-BA2F-F7F53463DA80}"/>
            </c:ext>
          </c:extLst>
        </c:ser>
        <c:ser>
          <c:idx val="3"/>
          <c:order val="3"/>
          <c:tx>
            <c:strRef>
              <c:f>Analysis!$AC$70</c:f>
              <c:strCache>
                <c:ptCount val="1"/>
                <c:pt idx="0">
                  <c:v>Desk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Analysis!$Y$71:$Y$78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Analysis!$AC$71:$AC$78</c:f>
              <c:numCache>
                <c:formatCode>"$"#,##0.00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250</c:v>
                </c:pt>
                <c:pt idx="3">
                  <c:v>0</c:v>
                </c:pt>
                <c:pt idx="4">
                  <c:v>0</c:v>
                </c:pt>
                <c:pt idx="5">
                  <c:v>625</c:v>
                </c:pt>
                <c:pt idx="6">
                  <c:v>375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4-43C0-BA2F-F7F53463DA80}"/>
            </c:ext>
          </c:extLst>
        </c:ser>
        <c:ser>
          <c:idx val="4"/>
          <c:order val="4"/>
          <c:tx>
            <c:strRef>
              <c:f>Analysis!$AD$70</c:f>
              <c:strCache>
                <c:ptCount val="1"/>
                <c:pt idx="0">
                  <c:v>Video Games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Analysis!$Y$71:$Y$78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Analysis!$AD$71:$AD$78</c:f>
              <c:numCache>
                <c:formatCode>"$"#,##0.00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936</c:v>
                </c:pt>
                <c:pt idx="3">
                  <c:v>9945</c:v>
                </c:pt>
                <c:pt idx="4">
                  <c:v>2925</c:v>
                </c:pt>
                <c:pt idx="5">
                  <c:v>0</c:v>
                </c:pt>
                <c:pt idx="6">
                  <c:v>9301.5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A4-43C0-BA2F-F7F53463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619615"/>
        <c:axId val="301637503"/>
      </c:barChart>
      <c:catAx>
        <c:axId val="30161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37503"/>
        <c:crosses val="autoZero"/>
        <c:auto val="1"/>
        <c:lblAlgn val="ctr"/>
        <c:lblOffset val="100"/>
        <c:noMultiLvlLbl val="0"/>
      </c:catAx>
      <c:valAx>
        <c:axId val="30163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1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Quterly</a:t>
            </a:r>
            <a:r>
              <a:rPr lang="en-US" baseline="0"/>
              <a:t> Sales by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Analysis!$Z$81</c:f>
              <c:strCache>
                <c:ptCount val="1"/>
                <c:pt idx="0">
                  <c:v>Martha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Analysis!$Y$82:$Y$89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Analysis!$Z$82:$Z$89</c:f>
              <c:numCache>
                <c:formatCode>"$"#,##0.00</c:formatCode>
                <c:ptCount val="8"/>
                <c:pt idx="0">
                  <c:v>113810</c:v>
                </c:pt>
                <c:pt idx="1">
                  <c:v>149850</c:v>
                </c:pt>
                <c:pt idx="2">
                  <c:v>57366</c:v>
                </c:pt>
                <c:pt idx="3">
                  <c:v>14400</c:v>
                </c:pt>
                <c:pt idx="4">
                  <c:v>2000</c:v>
                </c:pt>
                <c:pt idx="5">
                  <c:v>100668</c:v>
                </c:pt>
                <c:pt idx="6">
                  <c:v>3627</c:v>
                </c:pt>
                <c:pt idx="7">
                  <c:v>30772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6-4097-848E-9F10ADB5732E}"/>
            </c:ext>
          </c:extLst>
        </c:ser>
        <c:ser>
          <c:idx val="1"/>
          <c:order val="1"/>
          <c:tx>
            <c:strRef>
              <c:f>Analysis!$AA$81</c:f>
              <c:strCache>
                <c:ptCount val="1"/>
                <c:pt idx="0">
                  <c:v>Hermann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Analysis!$Y$82:$Y$89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Analysis!$AA$82:$AA$89</c:f>
              <c:numCache>
                <c:formatCode>"$"#,##0.00</c:formatCode>
                <c:ptCount val="8"/>
                <c:pt idx="0">
                  <c:v>68128</c:v>
                </c:pt>
                <c:pt idx="1">
                  <c:v>215640</c:v>
                </c:pt>
                <c:pt idx="2">
                  <c:v>0</c:v>
                </c:pt>
                <c:pt idx="3">
                  <c:v>19616</c:v>
                </c:pt>
                <c:pt idx="4">
                  <c:v>2925</c:v>
                </c:pt>
                <c:pt idx="5">
                  <c:v>625</c:v>
                </c:pt>
                <c:pt idx="6">
                  <c:v>5674.5</c:v>
                </c:pt>
                <c:pt idx="7">
                  <c:v>52500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6-4097-848E-9F10ADB5732E}"/>
            </c:ext>
          </c:extLst>
        </c:ser>
        <c:ser>
          <c:idx val="2"/>
          <c:order val="2"/>
          <c:tx>
            <c:strRef>
              <c:f>Analysis!$AB$81</c:f>
              <c:strCache>
                <c:ptCount val="1"/>
                <c:pt idx="0">
                  <c:v>Timothy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Analysis!$Y$82:$Y$89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Analysis!$AB$82:$AB$89</c:f>
              <c:numCache>
                <c:formatCode>"$"#,##0.00</c:formatCode>
                <c:ptCount val="8"/>
                <c:pt idx="0">
                  <c:v>73163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26500</c:v>
                </c:pt>
                <c:pt idx="5">
                  <c:v>103494</c:v>
                </c:pt>
                <c:pt idx="6">
                  <c:v>25861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F6-4097-848E-9F10ADB5732E}"/>
            </c:ext>
          </c:extLst>
        </c:ser>
        <c:ser>
          <c:idx val="3"/>
          <c:order val="3"/>
          <c:tx>
            <c:strRef>
              <c:f>Analysis!$AC$81</c:f>
              <c:strCache>
                <c:ptCount val="1"/>
                <c:pt idx="0">
                  <c:v>Douglas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Analysis!$Y$82:$Y$89</c:f>
              <c:strCache>
                <c:ptCount val="8"/>
                <c:pt idx="0">
                  <c:v>Q1-2018</c:v>
                </c:pt>
                <c:pt idx="1">
                  <c:v>Q2-2018</c:v>
                </c:pt>
                <c:pt idx="2">
                  <c:v>Q3-2018</c:v>
                </c:pt>
                <c:pt idx="3">
                  <c:v>Q4-2018</c:v>
                </c:pt>
                <c:pt idx="4">
                  <c:v>Q1-2019</c:v>
                </c:pt>
                <c:pt idx="5">
                  <c:v>Q2-2019</c:v>
                </c:pt>
                <c:pt idx="6">
                  <c:v>Q3-2019</c:v>
                </c:pt>
                <c:pt idx="7">
                  <c:v>Q4-2019</c:v>
                </c:pt>
              </c:strCache>
            </c:strRef>
          </c:cat>
          <c:val>
            <c:numRef>
              <c:f>Analysis!$AC$82:$AC$89</c:f>
              <c:numCache>
                <c:formatCode>"$"#,##0.00</c:formatCode>
                <c:ptCount val="8"/>
                <c:pt idx="0">
                  <c:v>0</c:v>
                </c:pt>
                <c:pt idx="1">
                  <c:v>38336</c:v>
                </c:pt>
                <c:pt idx="2">
                  <c:v>40750</c:v>
                </c:pt>
                <c:pt idx="3">
                  <c:v>87970</c:v>
                </c:pt>
                <c:pt idx="4">
                  <c:v>43500</c:v>
                </c:pt>
                <c:pt idx="5">
                  <c:v>0</c:v>
                </c:pt>
                <c:pt idx="6">
                  <c:v>0</c:v>
                </c:pt>
                <c:pt idx="7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F6-4097-848E-9F10ADB57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2382399"/>
        <c:axId val="562375743"/>
      </c:barChart>
      <c:catAx>
        <c:axId val="562382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75743"/>
        <c:crosses val="autoZero"/>
        <c:auto val="1"/>
        <c:lblAlgn val="ctr"/>
        <c:lblOffset val="100"/>
        <c:noMultiLvlLbl val="0"/>
      </c:catAx>
      <c:valAx>
        <c:axId val="56237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8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for Each Salesman for All Quarters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Analysis!$Y$93</c:f>
              <c:strCache>
                <c:ptCount val="1"/>
                <c:pt idx="0">
                  <c:v>Q1-2018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Analysis!$Z$93:$AJ$93</c:f>
              <c:numCache>
                <c:formatCode>"$"#,##0.00</c:formatCode>
                <c:ptCount val="11"/>
                <c:pt idx="0">
                  <c:v>113810</c:v>
                </c:pt>
                <c:pt idx="1">
                  <c:v>25000</c:v>
                </c:pt>
                <c:pt idx="2">
                  <c:v>43128</c:v>
                </c:pt>
                <c:pt idx="3">
                  <c:v>6075</c:v>
                </c:pt>
                <c:pt idx="4">
                  <c:v>67088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4-441B-B9A8-69E40F3D227B}"/>
            </c:ext>
          </c:extLst>
        </c:ser>
        <c:ser>
          <c:idx val="1"/>
          <c:order val="1"/>
          <c:tx>
            <c:strRef>
              <c:f>Analysis!$Y$94</c:f>
              <c:strCache>
                <c:ptCount val="1"/>
                <c:pt idx="0">
                  <c:v>Q2-2018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Analysis!$Z$94:$AJ$94</c:f>
              <c:numCache>
                <c:formatCode>"$"#,##0.00</c:formatCode>
                <c:ptCount val="11"/>
                <c:pt idx="0">
                  <c:v>60000</c:v>
                </c:pt>
                <c:pt idx="1">
                  <c:v>0</c:v>
                </c:pt>
                <c:pt idx="2">
                  <c:v>107820</c:v>
                </c:pt>
                <c:pt idx="3">
                  <c:v>0</c:v>
                </c:pt>
                <c:pt idx="4">
                  <c:v>0</c:v>
                </c:pt>
                <c:pt idx="5">
                  <c:v>89850</c:v>
                </c:pt>
                <c:pt idx="6">
                  <c:v>38336</c:v>
                </c:pt>
                <c:pt idx="7">
                  <c:v>107820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4-441B-B9A8-69E40F3D227B}"/>
            </c:ext>
          </c:extLst>
        </c:ser>
        <c:ser>
          <c:idx val="2"/>
          <c:order val="2"/>
          <c:tx>
            <c:strRef>
              <c:f>Analysis!$Y$95</c:f>
              <c:strCache>
                <c:ptCount val="1"/>
                <c:pt idx="0">
                  <c:v>Q3-2018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Analysis!$Z$95:$AJ$95</c:f>
              <c:numCache>
                <c:formatCode>"$"#,##0.00</c:formatCode>
                <c:ptCount val="11"/>
                <c:pt idx="0">
                  <c:v>42866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14500</c:v>
                </c:pt>
                <c:pt idx="9">
                  <c:v>40500</c:v>
                </c:pt>
                <c:pt idx="1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34-441B-B9A8-69E40F3D227B}"/>
            </c:ext>
          </c:extLst>
        </c:ser>
        <c:ser>
          <c:idx val="3"/>
          <c:order val="3"/>
          <c:tx>
            <c:strRef>
              <c:f>Analysis!$Y$96</c:f>
              <c:strCache>
                <c:ptCount val="1"/>
                <c:pt idx="0">
                  <c:v>Q4-2018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Analysis!$Z$96:$AJ$96</c:f>
              <c:numCache>
                <c:formatCode>"$"#,##0.00</c:formatCode>
                <c:ptCount val="11"/>
                <c:pt idx="0">
                  <c:v>14400</c:v>
                </c:pt>
                <c:pt idx="1">
                  <c:v>5616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14000</c:v>
                </c:pt>
                <c:pt idx="8">
                  <c:v>0</c:v>
                </c:pt>
                <c:pt idx="9">
                  <c:v>7704</c:v>
                </c:pt>
                <c:pt idx="10">
                  <c:v>80266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34-441B-B9A8-69E40F3D227B}"/>
            </c:ext>
          </c:extLst>
        </c:ser>
        <c:ser>
          <c:idx val="4"/>
          <c:order val="4"/>
          <c:tx>
            <c:strRef>
              <c:f>Analysis!$Y$97</c:f>
              <c:strCache>
                <c:ptCount val="1"/>
                <c:pt idx="0">
                  <c:v>Q1-2019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Analysis!$Z$97:$AJ$97</c:f>
              <c:numCache>
                <c:formatCode>"$"#,##0.00</c:formatCode>
                <c:ptCount val="11"/>
                <c:pt idx="0">
                  <c:v>2000</c:v>
                </c:pt>
                <c:pt idx="1">
                  <c:v>0</c:v>
                </c:pt>
                <c:pt idx="2">
                  <c:v>2925</c:v>
                </c:pt>
                <c:pt idx="3">
                  <c:v>23000</c:v>
                </c:pt>
                <c:pt idx="4">
                  <c:v>3500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34-441B-B9A8-69E40F3D227B}"/>
            </c:ext>
          </c:extLst>
        </c:ser>
        <c:ser>
          <c:idx val="5"/>
          <c:order val="5"/>
          <c:tx>
            <c:strRef>
              <c:f>Analysis!$Y$98</c:f>
              <c:strCache>
                <c:ptCount val="1"/>
                <c:pt idx="0">
                  <c:v>Q2-2019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Analysis!$Z$98:$AJ$98</c:f>
              <c:numCache>
                <c:formatCode>"$"#,##0.00</c:formatCode>
                <c:ptCount val="11"/>
                <c:pt idx="0">
                  <c:v>0</c:v>
                </c:pt>
                <c:pt idx="1">
                  <c:v>625</c:v>
                </c:pt>
                <c:pt idx="2">
                  <c:v>0</c:v>
                </c:pt>
                <c:pt idx="3">
                  <c:v>103494</c:v>
                </c:pt>
                <c:pt idx="4">
                  <c:v>0</c:v>
                </c:pt>
                <c:pt idx="5">
                  <c:v>79068</c:v>
                </c:pt>
                <c:pt idx="6">
                  <c:v>0</c:v>
                </c:pt>
                <c:pt idx="7">
                  <c:v>0</c:v>
                </c:pt>
                <c:pt idx="8">
                  <c:v>21600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34-441B-B9A8-69E40F3D227B}"/>
            </c:ext>
          </c:extLst>
        </c:ser>
        <c:ser>
          <c:idx val="6"/>
          <c:order val="6"/>
          <c:tx>
            <c:strRef>
              <c:f>Analysis!$Y$99</c:f>
              <c:strCache>
                <c:ptCount val="1"/>
                <c:pt idx="0">
                  <c:v>Q3-2019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Analysis!$Z$99:$AJ$99</c:f>
              <c:numCache>
                <c:formatCode>"$"#,##0.00</c:formatCode>
                <c:ptCount val="11"/>
                <c:pt idx="0">
                  <c:v>3627</c:v>
                </c:pt>
                <c:pt idx="1">
                  <c:v>2457</c:v>
                </c:pt>
                <c:pt idx="2">
                  <c:v>0</c:v>
                </c:pt>
                <c:pt idx="3">
                  <c:v>8386</c:v>
                </c:pt>
                <c:pt idx="4">
                  <c:v>17475</c:v>
                </c:pt>
                <c:pt idx="5">
                  <c:v>0</c:v>
                </c:pt>
                <c:pt idx="6">
                  <c:v>0</c:v>
                </c:pt>
                <c:pt idx="7">
                  <c:v>3217.5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34-441B-B9A8-69E40F3D227B}"/>
            </c:ext>
          </c:extLst>
        </c:ser>
        <c:ser>
          <c:idx val="7"/>
          <c:order val="7"/>
          <c:tx>
            <c:strRef>
              <c:f>Analysis!$Y$100</c:f>
              <c:strCache>
                <c:ptCount val="1"/>
                <c:pt idx="0">
                  <c:v>Q4-2019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Analysis!$Z$92:$AJ$92</c:f>
              <c:strCache>
                <c:ptCount val="11"/>
                <c:pt idx="0">
                  <c:v>Alexander</c:v>
                </c:pt>
                <c:pt idx="1">
                  <c:v>Shelli</c:v>
                </c:pt>
                <c:pt idx="2">
                  <c:v>Luis</c:v>
                </c:pt>
                <c:pt idx="3">
                  <c:v>David</c:v>
                </c:pt>
                <c:pt idx="4">
                  <c:v>Stephen</c:v>
                </c:pt>
                <c:pt idx="5">
                  <c:v>Steven</c:v>
                </c:pt>
                <c:pt idx="6">
                  <c:v>Michael</c:v>
                </c:pt>
                <c:pt idx="7">
                  <c:v>Sigal</c:v>
                </c:pt>
                <c:pt idx="8">
                  <c:v>Diana</c:v>
                </c:pt>
                <c:pt idx="9">
                  <c:v>Karen</c:v>
                </c:pt>
                <c:pt idx="10">
                  <c:v>John</c:v>
                </c:pt>
              </c:strCache>
            </c:strRef>
          </c:cat>
          <c:val>
            <c:numRef>
              <c:f>Analysis!$Z$100:$AJ$100</c:f>
              <c:numCache>
                <c:formatCode>"$"#,##0.00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52500</c:v>
                </c:pt>
                <c:pt idx="3">
                  <c:v>0</c:v>
                </c:pt>
                <c:pt idx="4">
                  <c:v>0</c:v>
                </c:pt>
                <c:pt idx="5">
                  <c:v>30772</c:v>
                </c:pt>
                <c:pt idx="6">
                  <c:v>28500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34-441B-B9A8-69E40F3D2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5269215"/>
        <c:axId val="1005286271"/>
      </c:barChart>
      <c:catAx>
        <c:axId val="1005269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86271"/>
        <c:crosses val="autoZero"/>
        <c:auto val="1"/>
        <c:lblAlgn val="ctr"/>
        <c:lblOffset val="100"/>
        <c:noMultiLvlLbl val="0"/>
      </c:catAx>
      <c:valAx>
        <c:axId val="10052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26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682624</xdr:colOff>
      <xdr:row>14</xdr:row>
      <xdr:rowOff>9525</xdr:rowOff>
    </xdr:from>
    <xdr:to>
      <xdr:col>14</xdr:col>
      <xdr:colOff>342899</xdr:colOff>
      <xdr:row>28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AC2675-2D69-4C2E-993C-2AFA7CA59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685799</xdr:colOff>
      <xdr:row>29</xdr:row>
      <xdr:rowOff>9525</xdr:rowOff>
    </xdr:from>
    <xdr:to>
      <xdr:col>14</xdr:col>
      <xdr:colOff>352424</xdr:colOff>
      <xdr:row>43</xdr:row>
      <xdr:rowOff>9524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E1A08-2654-40EA-90DF-3873DF551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568820</xdr:colOff>
      <xdr:row>26</xdr:row>
      <xdr:rowOff>454</xdr:rowOff>
    </xdr:from>
    <xdr:to>
      <xdr:col>45</xdr:col>
      <xdr:colOff>518020</xdr:colOff>
      <xdr:row>39</xdr:row>
      <xdr:rowOff>93436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8C56D8-7242-4917-AC60-061CE087F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598880</xdr:colOff>
      <xdr:row>25</xdr:row>
      <xdr:rowOff>197058</xdr:rowOff>
    </xdr:from>
    <xdr:to>
      <xdr:col>52</xdr:col>
      <xdr:colOff>566552</xdr:colOff>
      <xdr:row>39</xdr:row>
      <xdr:rowOff>87086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26211F-5EF9-4182-8069-7ACAA3244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38</xdr:col>
      <xdr:colOff>564633</xdr:colOff>
      <xdr:row>40</xdr:row>
      <xdr:rowOff>117394</xdr:rowOff>
    </xdr:from>
    <xdr:to>
      <xdr:col>45</xdr:col>
      <xdr:colOff>515711</xdr:colOff>
      <xdr:row>54</xdr:row>
      <xdr:rowOff>174542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B9AFA-C15E-BA9F-44D2-15D7104A9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659636</xdr:colOff>
      <xdr:row>40</xdr:row>
      <xdr:rowOff>105270</xdr:rowOff>
    </xdr:from>
    <xdr:to>
      <xdr:col>52</xdr:col>
      <xdr:colOff>664399</xdr:colOff>
      <xdr:row>54</xdr:row>
      <xdr:rowOff>171944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BFAA2A-9EB8-91D0-726C-5868378D3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580405</xdr:colOff>
      <xdr:row>56</xdr:row>
      <xdr:rowOff>125185</xdr:rowOff>
    </xdr:from>
    <xdr:to>
      <xdr:col>45</xdr:col>
      <xdr:colOff>531296</xdr:colOff>
      <xdr:row>70</xdr:row>
      <xdr:rowOff>153759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971AA5-2A49-8D82-7CAE-A2FDCB0C4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639289</xdr:colOff>
      <xdr:row>56</xdr:row>
      <xdr:rowOff>87086</xdr:rowOff>
    </xdr:from>
    <xdr:to>
      <xdr:col>52</xdr:col>
      <xdr:colOff>582138</xdr:colOff>
      <xdr:row>70</xdr:row>
      <xdr:rowOff>144234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DE652CA-2EF9-C9E1-2568-F74BE5510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559006</xdr:colOff>
      <xdr:row>71</xdr:row>
      <xdr:rowOff>175407</xdr:rowOff>
    </xdr:from>
    <xdr:to>
      <xdr:col>45</xdr:col>
      <xdr:colOff>311109</xdr:colOff>
      <xdr:row>85</xdr:row>
      <xdr:rowOff>110466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92906EB-32AC-5A36-A711-FDD0A56FD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673060</xdr:colOff>
      <xdr:row>71</xdr:row>
      <xdr:rowOff>151162</xdr:rowOff>
    </xdr:from>
    <xdr:to>
      <xdr:col>52</xdr:col>
      <xdr:colOff>437534</xdr:colOff>
      <xdr:row>85</xdr:row>
      <xdr:rowOff>94013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DC3644-BE9C-280C-11D0-7AF2C0262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576077</xdr:colOff>
      <xdr:row>86</xdr:row>
      <xdr:rowOff>96611</xdr:rowOff>
    </xdr:from>
    <xdr:to>
      <xdr:col>45</xdr:col>
      <xdr:colOff>340550</xdr:colOff>
      <xdr:row>100</xdr:row>
      <xdr:rowOff>35379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EBC2B1-24F3-202E-0734-4FE3A8E9C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594262</xdr:colOff>
      <xdr:row>100</xdr:row>
      <xdr:rowOff>163288</xdr:rowOff>
    </xdr:from>
    <xdr:to>
      <xdr:col>45</xdr:col>
      <xdr:colOff>347479</xdr:colOff>
      <xdr:row>114</xdr:row>
      <xdr:rowOff>106136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57B1A0-C79C-1955-6714-38378916A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566552</xdr:colOff>
      <xdr:row>115</xdr:row>
      <xdr:rowOff>54429</xdr:rowOff>
    </xdr:from>
    <xdr:to>
      <xdr:col>45</xdr:col>
      <xdr:colOff>331025</xdr:colOff>
      <xdr:row>128</xdr:row>
      <xdr:rowOff>201387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A131567-FE56-E8F3-C3D6-ACD2C5C17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38</xdr:col>
      <xdr:colOff>685800</xdr:colOff>
      <xdr:row>130</xdr:row>
      <xdr:rowOff>100013</xdr:rowOff>
    </xdr:from>
    <xdr:to>
      <xdr:col>45</xdr:col>
      <xdr:colOff>452437</xdr:colOff>
      <xdr:row>144</xdr:row>
      <xdr:rowOff>42863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90AB528-0186-3FF7-8CB9-FA930576B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31</xdr:col>
      <xdr:colOff>33618</xdr:colOff>
      <xdr:row>23</xdr:row>
      <xdr:rowOff>168088</xdr:rowOff>
    </xdr:from>
    <xdr:to>
      <xdr:col>37</xdr:col>
      <xdr:colOff>336177</xdr:colOff>
      <xdr:row>32</xdr:row>
      <xdr:rowOff>112059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4801226-762E-5117-A669-FA9A28E6E1BF}"/>
            </a:ext>
          </a:extLst>
        </xdr:cNvPr>
        <xdr:cNvCxnSpPr/>
      </xdr:nvCxnSpPr>
      <xdr:spPr>
        <a:xfrm>
          <a:off x="23924559" y="5065059"/>
          <a:ext cx="4403912" cy="186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342900</xdr:colOff>
      <xdr:row>34</xdr:row>
      <xdr:rowOff>6724</xdr:rowOff>
    </xdr:from>
    <xdr:to>
      <xdr:col>37</xdr:col>
      <xdr:colOff>645459</xdr:colOff>
      <xdr:row>42</xdr:row>
      <xdr:rowOff>163606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45B7DB3-F208-4D7F-BF5E-B8A222904974}"/>
            </a:ext>
          </a:extLst>
        </xdr:cNvPr>
        <xdr:cNvCxnSpPr/>
      </xdr:nvCxnSpPr>
      <xdr:spPr>
        <a:xfrm>
          <a:off x="24233841" y="7245724"/>
          <a:ext cx="4403912" cy="186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506506</xdr:colOff>
      <xdr:row>40</xdr:row>
      <xdr:rowOff>203947</xdr:rowOff>
    </xdr:from>
    <xdr:to>
      <xdr:col>38</xdr:col>
      <xdr:colOff>280147</xdr:colOff>
      <xdr:row>60</xdr:row>
      <xdr:rowOff>100853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6E61A85-FFC8-4424-91A2-DF9EC1AE0990}"/>
            </a:ext>
          </a:extLst>
        </xdr:cNvPr>
        <xdr:cNvCxnSpPr/>
      </xdr:nvCxnSpPr>
      <xdr:spPr>
        <a:xfrm>
          <a:off x="23725094" y="8720418"/>
          <a:ext cx="5230906" cy="3975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428065</xdr:colOff>
      <xdr:row>52</xdr:row>
      <xdr:rowOff>47065</xdr:rowOff>
    </xdr:from>
    <xdr:to>
      <xdr:col>38</xdr:col>
      <xdr:colOff>212912</xdr:colOff>
      <xdr:row>77</xdr:row>
      <xdr:rowOff>11206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91F5D0C-9DFA-419B-92E0-BAC0C2A1D16F}"/>
            </a:ext>
          </a:extLst>
        </xdr:cNvPr>
        <xdr:cNvCxnSpPr/>
      </xdr:nvCxnSpPr>
      <xdr:spPr>
        <a:xfrm>
          <a:off x="23646653" y="11028830"/>
          <a:ext cx="5242112" cy="500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170329</xdr:colOff>
      <xdr:row>62</xdr:row>
      <xdr:rowOff>159123</xdr:rowOff>
    </xdr:from>
    <xdr:to>
      <xdr:col>38</xdr:col>
      <xdr:colOff>347382</xdr:colOff>
      <xdr:row>88</xdr:row>
      <xdr:rowOff>56030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D09D105-77C7-4E1A-8A4B-6AD68931601F}"/>
            </a:ext>
          </a:extLst>
        </xdr:cNvPr>
        <xdr:cNvCxnSpPr/>
      </xdr:nvCxnSpPr>
      <xdr:spPr>
        <a:xfrm>
          <a:off x="22458829" y="13157947"/>
          <a:ext cx="6564406" cy="5141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562534</xdr:colOff>
      <xdr:row>74</xdr:row>
      <xdr:rowOff>24653</xdr:rowOff>
    </xdr:from>
    <xdr:to>
      <xdr:col>38</xdr:col>
      <xdr:colOff>470647</xdr:colOff>
      <xdr:row>100</xdr:row>
      <xdr:rowOff>190500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3EAEED3-ADBC-4A92-8080-CD6AB16D0E89}"/>
            </a:ext>
          </a:extLst>
        </xdr:cNvPr>
        <xdr:cNvCxnSpPr/>
      </xdr:nvCxnSpPr>
      <xdr:spPr>
        <a:xfrm>
          <a:off x="23781122" y="15443947"/>
          <a:ext cx="5365378" cy="541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627529</xdr:colOff>
      <xdr:row>101</xdr:row>
      <xdr:rowOff>112059</xdr:rowOff>
    </xdr:from>
    <xdr:to>
      <xdr:col>38</xdr:col>
      <xdr:colOff>425823</xdr:colOff>
      <xdr:row>119</xdr:row>
      <xdr:rowOff>156882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15D3B6-B647-4096-8AE5-93C21A164B96}"/>
            </a:ext>
          </a:extLst>
        </xdr:cNvPr>
        <xdr:cNvCxnSpPr/>
      </xdr:nvCxnSpPr>
      <xdr:spPr>
        <a:xfrm>
          <a:off x="24518470" y="20977412"/>
          <a:ext cx="4583206" cy="3675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A8BD-4E3C-B749-965D-AAF1B9598268}">
  <dimension ref="A1:H44"/>
  <sheetViews>
    <sheetView workbookViewId="0">
      <selection activeCell="D30" sqref="A1:H44"/>
    </sheetView>
  </sheetViews>
  <sheetFormatPr defaultColWidth="10.625" defaultRowHeight="15.75" x14ac:dyDescent="0.25"/>
  <cols>
    <col min="1" max="1" width="8.875" bestFit="1" customWidth="1"/>
    <col min="2" max="2" width="6.25" bestFit="1" customWidth="1"/>
    <col min="3" max="3" width="8" bestFit="1" customWidth="1"/>
    <col min="4" max="4" width="8.625" bestFit="1" customWidth="1"/>
    <col min="5" max="5" width="11.625" bestFit="1" customWidth="1"/>
    <col min="6" max="6" width="4.625" bestFit="1" customWidth="1"/>
    <col min="7" max="7" width="9.75" bestFit="1" customWidth="1"/>
    <col min="8" max="8" width="10.875" bestFit="1" customWidth="1"/>
  </cols>
  <sheetData>
    <row r="1" spans="1:8" ht="16.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</row>
    <row r="2" spans="1:8" ht="29.25" thickBot="1" x14ac:dyDescent="0.3">
      <c r="A2" s="2">
        <v>43106</v>
      </c>
      <c r="B2" s="3" t="s">
        <v>8</v>
      </c>
      <c r="C2" s="4" t="s">
        <v>9</v>
      </c>
      <c r="D2" s="5" t="s">
        <v>10</v>
      </c>
      <c r="E2" s="6" t="s">
        <v>11</v>
      </c>
      <c r="F2" s="3">
        <v>95</v>
      </c>
      <c r="G2" s="1">
        <v>1198</v>
      </c>
      <c r="H2" s="7">
        <f>F2*G2</f>
        <v>113810</v>
      </c>
    </row>
    <row r="3" spans="1:8" ht="16.5" thickBot="1" x14ac:dyDescent="0.3">
      <c r="A3" s="2">
        <v>43123</v>
      </c>
      <c r="B3" s="3" t="s">
        <v>12</v>
      </c>
      <c r="C3" s="4" t="s">
        <v>13</v>
      </c>
      <c r="D3" s="5" t="s">
        <v>14</v>
      </c>
      <c r="E3" s="6" t="s">
        <v>15</v>
      </c>
      <c r="F3" s="3">
        <v>50</v>
      </c>
      <c r="G3" s="1">
        <v>500</v>
      </c>
      <c r="H3" s="7">
        <f t="shared" ref="H3:H44" si="0">F3*G3</f>
        <v>25000</v>
      </c>
    </row>
    <row r="4" spans="1:8" ht="16.5" thickBot="1" x14ac:dyDescent="0.3">
      <c r="A4" s="2">
        <v>43140</v>
      </c>
      <c r="B4" s="3" t="s">
        <v>12</v>
      </c>
      <c r="C4" s="4" t="s">
        <v>13</v>
      </c>
      <c r="D4" s="5" t="s">
        <v>16</v>
      </c>
      <c r="E4" s="6" t="s">
        <v>11</v>
      </c>
      <c r="F4" s="3">
        <v>36</v>
      </c>
      <c r="G4" s="1">
        <v>1198</v>
      </c>
      <c r="H4" s="7">
        <f t="shared" si="0"/>
        <v>43128</v>
      </c>
    </row>
    <row r="5" spans="1:8" ht="16.5" thickBot="1" x14ac:dyDescent="0.3">
      <c r="A5" s="2">
        <v>43157</v>
      </c>
      <c r="B5" s="3" t="s">
        <v>12</v>
      </c>
      <c r="C5" s="4" t="s">
        <v>17</v>
      </c>
      <c r="D5" s="5" t="s">
        <v>18</v>
      </c>
      <c r="E5" s="6" t="s">
        <v>19</v>
      </c>
      <c r="F5" s="3">
        <v>27</v>
      </c>
      <c r="G5" s="1">
        <v>225</v>
      </c>
      <c r="H5" s="7">
        <f t="shared" si="0"/>
        <v>6075</v>
      </c>
    </row>
    <row r="6" spans="1:8" ht="16.5" thickBot="1" x14ac:dyDescent="0.3">
      <c r="A6" s="2">
        <v>43174</v>
      </c>
      <c r="B6" s="3" t="s">
        <v>20</v>
      </c>
      <c r="C6" s="4" t="s">
        <v>17</v>
      </c>
      <c r="D6" s="5" t="s">
        <v>21</v>
      </c>
      <c r="E6" s="6" t="s">
        <v>11</v>
      </c>
      <c r="F6" s="3">
        <v>56</v>
      </c>
      <c r="G6" s="1">
        <v>1198</v>
      </c>
      <c r="H6" s="7">
        <f t="shared" si="0"/>
        <v>67088</v>
      </c>
    </row>
    <row r="7" spans="1:8" ht="29.25" thickBot="1" x14ac:dyDescent="0.3">
      <c r="A7" s="2">
        <v>43191</v>
      </c>
      <c r="B7" s="3" t="s">
        <v>8</v>
      </c>
      <c r="C7" s="4" t="s">
        <v>9</v>
      </c>
      <c r="D7" s="5" t="s">
        <v>10</v>
      </c>
      <c r="E7" s="6" t="s">
        <v>15</v>
      </c>
      <c r="F7" s="3">
        <v>60</v>
      </c>
      <c r="G7" s="1">
        <v>500</v>
      </c>
      <c r="H7" s="7">
        <f t="shared" si="0"/>
        <v>30000</v>
      </c>
    </row>
    <row r="8" spans="1:8" ht="16.5" thickBot="1" x14ac:dyDescent="0.3">
      <c r="A8" s="2">
        <v>43208</v>
      </c>
      <c r="B8" s="3" t="s">
        <v>12</v>
      </c>
      <c r="C8" s="8" t="s">
        <v>9</v>
      </c>
      <c r="D8" s="5" t="s">
        <v>22</v>
      </c>
      <c r="E8" s="6" t="s">
        <v>11</v>
      </c>
      <c r="F8" s="3">
        <v>75</v>
      </c>
      <c r="G8" s="1">
        <v>1198</v>
      </c>
      <c r="H8" s="7">
        <f t="shared" si="0"/>
        <v>89850</v>
      </c>
    </row>
    <row r="9" spans="1:8" ht="16.5" thickBot="1" x14ac:dyDescent="0.3">
      <c r="A9" s="2">
        <v>43225</v>
      </c>
      <c r="B9" s="3" t="s">
        <v>12</v>
      </c>
      <c r="C9" s="4" t="s">
        <v>13</v>
      </c>
      <c r="D9" s="5" t="s">
        <v>16</v>
      </c>
      <c r="E9" s="6" t="s">
        <v>11</v>
      </c>
      <c r="F9" s="3">
        <v>90</v>
      </c>
      <c r="G9" s="1">
        <v>1198</v>
      </c>
      <c r="H9" s="7">
        <f t="shared" si="0"/>
        <v>107820</v>
      </c>
    </row>
    <row r="10" spans="1:8" ht="16.5" thickBot="1" x14ac:dyDescent="0.3">
      <c r="A10" s="2">
        <v>43242</v>
      </c>
      <c r="B10" s="3" t="s">
        <v>20</v>
      </c>
      <c r="C10" s="9" t="s">
        <v>23</v>
      </c>
      <c r="D10" s="5" t="s">
        <v>24</v>
      </c>
      <c r="E10" s="6" t="s">
        <v>11</v>
      </c>
      <c r="F10" s="3">
        <v>32</v>
      </c>
      <c r="G10" s="1">
        <v>1198</v>
      </c>
      <c r="H10" s="7">
        <f t="shared" si="0"/>
        <v>38336</v>
      </c>
    </row>
    <row r="11" spans="1:8" ht="29.25" thickBot="1" x14ac:dyDescent="0.3">
      <c r="A11" s="2">
        <v>43259</v>
      </c>
      <c r="B11" s="3" t="s">
        <v>8</v>
      </c>
      <c r="C11" s="4" t="s">
        <v>9</v>
      </c>
      <c r="D11" s="5" t="s">
        <v>10</v>
      </c>
      <c r="E11" s="6" t="s">
        <v>15</v>
      </c>
      <c r="F11" s="3">
        <v>60</v>
      </c>
      <c r="G11" s="1">
        <v>500</v>
      </c>
      <c r="H11" s="7">
        <f t="shared" si="0"/>
        <v>30000</v>
      </c>
    </row>
    <row r="12" spans="1:8" ht="16.5" thickBot="1" x14ac:dyDescent="0.3">
      <c r="A12" s="2">
        <v>43276</v>
      </c>
      <c r="B12" s="3" t="s">
        <v>12</v>
      </c>
      <c r="C12" s="4" t="s">
        <v>13</v>
      </c>
      <c r="D12" s="5" t="s">
        <v>25</v>
      </c>
      <c r="E12" s="6" t="s">
        <v>11</v>
      </c>
      <c r="F12" s="3">
        <v>90</v>
      </c>
      <c r="G12" s="1">
        <v>1198</v>
      </c>
      <c r="H12" s="7">
        <f t="shared" si="0"/>
        <v>107820</v>
      </c>
    </row>
    <row r="13" spans="1:8" ht="16.5" thickBot="1" x14ac:dyDescent="0.3">
      <c r="A13" s="2">
        <v>43293</v>
      </c>
      <c r="B13" s="3" t="s">
        <v>8</v>
      </c>
      <c r="C13" s="8" t="s">
        <v>9</v>
      </c>
      <c r="D13" s="5" t="s">
        <v>26</v>
      </c>
      <c r="E13" s="6" t="s">
        <v>15</v>
      </c>
      <c r="F13" s="3">
        <v>29</v>
      </c>
      <c r="G13" s="1">
        <v>500</v>
      </c>
      <c r="H13" s="7">
        <f t="shared" si="0"/>
        <v>14500</v>
      </c>
    </row>
    <row r="14" spans="1:8" ht="16.5" thickBot="1" x14ac:dyDescent="0.3">
      <c r="A14" s="2">
        <v>43310</v>
      </c>
      <c r="B14" s="3" t="s">
        <v>8</v>
      </c>
      <c r="C14" s="9" t="s">
        <v>23</v>
      </c>
      <c r="D14" s="5" t="s">
        <v>27</v>
      </c>
      <c r="E14" s="6" t="s">
        <v>15</v>
      </c>
      <c r="F14" s="3">
        <v>81</v>
      </c>
      <c r="G14" s="1">
        <v>500</v>
      </c>
      <c r="H14" s="7">
        <f t="shared" si="0"/>
        <v>40500</v>
      </c>
    </row>
    <row r="15" spans="1:8" ht="29.25" thickBot="1" x14ac:dyDescent="0.3">
      <c r="A15" s="2">
        <v>43327</v>
      </c>
      <c r="B15" s="3" t="s">
        <v>8</v>
      </c>
      <c r="C15" s="4" t="s">
        <v>9</v>
      </c>
      <c r="D15" s="5" t="s">
        <v>10</v>
      </c>
      <c r="E15" s="6" t="s">
        <v>11</v>
      </c>
      <c r="F15" s="3">
        <v>35</v>
      </c>
      <c r="G15" s="1">
        <v>1198</v>
      </c>
      <c r="H15" s="7">
        <f t="shared" si="0"/>
        <v>41930</v>
      </c>
    </row>
    <row r="16" spans="1:8" ht="16.5" thickBot="1" x14ac:dyDescent="0.3">
      <c r="A16" s="2">
        <v>43344</v>
      </c>
      <c r="B16" s="3" t="s">
        <v>12</v>
      </c>
      <c r="C16" s="9" t="s">
        <v>23</v>
      </c>
      <c r="D16" s="5" t="s">
        <v>28</v>
      </c>
      <c r="E16" s="6" t="s">
        <v>29</v>
      </c>
      <c r="F16" s="3">
        <v>2</v>
      </c>
      <c r="G16" s="1">
        <v>125</v>
      </c>
      <c r="H16" s="7">
        <f t="shared" si="0"/>
        <v>250</v>
      </c>
    </row>
    <row r="17" spans="1:8" ht="29.25" thickBot="1" x14ac:dyDescent="0.3">
      <c r="A17" s="2">
        <v>43361</v>
      </c>
      <c r="B17" s="3" t="s">
        <v>8</v>
      </c>
      <c r="C17" s="10" t="s">
        <v>9</v>
      </c>
      <c r="D17" s="5" t="s">
        <v>10</v>
      </c>
      <c r="E17" s="6" t="s">
        <v>30</v>
      </c>
      <c r="F17" s="3">
        <v>16</v>
      </c>
      <c r="G17" s="1">
        <v>58.5</v>
      </c>
      <c r="H17" s="7">
        <f t="shared" si="0"/>
        <v>936</v>
      </c>
    </row>
    <row r="18" spans="1:8" ht="16.5" thickBot="1" x14ac:dyDescent="0.3">
      <c r="A18" s="2">
        <v>43378</v>
      </c>
      <c r="B18" s="3" t="s">
        <v>12</v>
      </c>
      <c r="C18" s="10" t="s">
        <v>13</v>
      </c>
      <c r="D18" s="5" t="s">
        <v>25</v>
      </c>
      <c r="E18" s="6" t="s">
        <v>15</v>
      </c>
      <c r="F18" s="3">
        <v>28</v>
      </c>
      <c r="G18" s="1">
        <v>500</v>
      </c>
      <c r="H18" s="7">
        <f t="shared" si="0"/>
        <v>14000</v>
      </c>
    </row>
    <row r="19" spans="1:8" ht="29.25" thickBot="1" x14ac:dyDescent="0.3">
      <c r="A19" s="2">
        <v>43395</v>
      </c>
      <c r="B19" s="3" t="s">
        <v>8</v>
      </c>
      <c r="C19" s="10" t="s">
        <v>9</v>
      </c>
      <c r="D19" s="5" t="s">
        <v>10</v>
      </c>
      <c r="E19" s="6" t="s">
        <v>19</v>
      </c>
      <c r="F19" s="3">
        <v>64</v>
      </c>
      <c r="G19" s="1">
        <v>225</v>
      </c>
      <c r="H19" s="7">
        <f t="shared" si="0"/>
        <v>14400</v>
      </c>
    </row>
    <row r="20" spans="1:8" ht="16.5" thickBot="1" x14ac:dyDescent="0.3">
      <c r="A20" s="2">
        <v>43412</v>
      </c>
      <c r="B20" s="3" t="s">
        <v>8</v>
      </c>
      <c r="C20" s="11" t="s">
        <v>23</v>
      </c>
      <c r="D20" s="5" t="s">
        <v>27</v>
      </c>
      <c r="E20" s="6" t="s">
        <v>19</v>
      </c>
      <c r="F20" s="3">
        <v>15</v>
      </c>
      <c r="G20" s="1">
        <v>225</v>
      </c>
      <c r="H20" s="7">
        <f t="shared" si="0"/>
        <v>3375</v>
      </c>
    </row>
    <row r="21" spans="1:8" ht="16.5" thickBot="1" x14ac:dyDescent="0.3">
      <c r="A21" s="2">
        <v>43429</v>
      </c>
      <c r="B21" s="3" t="s">
        <v>12</v>
      </c>
      <c r="C21" s="10" t="s">
        <v>13</v>
      </c>
      <c r="D21" s="5" t="s">
        <v>14</v>
      </c>
      <c r="E21" s="6" t="s">
        <v>30</v>
      </c>
      <c r="F21" s="3">
        <v>96</v>
      </c>
      <c r="G21" s="1">
        <v>58.5</v>
      </c>
      <c r="H21" s="7">
        <f t="shared" si="0"/>
        <v>5616</v>
      </c>
    </row>
    <row r="22" spans="1:8" ht="16.5" thickBot="1" x14ac:dyDescent="0.3">
      <c r="A22" s="2">
        <v>43446</v>
      </c>
      <c r="B22" s="3" t="s">
        <v>12</v>
      </c>
      <c r="C22" s="11" t="s">
        <v>23</v>
      </c>
      <c r="D22" s="5" t="s">
        <v>28</v>
      </c>
      <c r="E22" s="6" t="s">
        <v>11</v>
      </c>
      <c r="F22" s="3">
        <v>67</v>
      </c>
      <c r="G22" s="1">
        <v>1198</v>
      </c>
      <c r="H22" s="7">
        <f t="shared" si="0"/>
        <v>80266</v>
      </c>
    </row>
    <row r="23" spans="1:8" ht="16.5" thickBot="1" x14ac:dyDescent="0.3">
      <c r="A23" s="2">
        <v>43463</v>
      </c>
      <c r="B23" s="3" t="s">
        <v>8</v>
      </c>
      <c r="C23" s="9" t="s">
        <v>23</v>
      </c>
      <c r="D23" s="5" t="s">
        <v>27</v>
      </c>
      <c r="E23" s="6" t="s">
        <v>30</v>
      </c>
      <c r="F23" s="3">
        <v>74</v>
      </c>
      <c r="G23" s="1">
        <v>58.5</v>
      </c>
      <c r="H23" s="7">
        <f t="shared" si="0"/>
        <v>4329</v>
      </c>
    </row>
    <row r="24" spans="1:8" ht="16.5" thickBot="1" x14ac:dyDescent="0.3">
      <c r="A24" s="2">
        <v>43480</v>
      </c>
      <c r="B24" s="3" t="s">
        <v>12</v>
      </c>
      <c r="C24" s="4" t="s">
        <v>17</v>
      </c>
      <c r="D24" s="5" t="s">
        <v>18</v>
      </c>
      <c r="E24" s="6" t="s">
        <v>15</v>
      </c>
      <c r="F24" s="3">
        <v>46</v>
      </c>
      <c r="G24" s="1">
        <v>500</v>
      </c>
      <c r="H24" s="7">
        <f t="shared" si="0"/>
        <v>23000</v>
      </c>
    </row>
    <row r="25" spans="1:8" ht="16.5" thickBot="1" x14ac:dyDescent="0.3">
      <c r="A25" s="2">
        <v>43497</v>
      </c>
      <c r="B25" s="3" t="s">
        <v>12</v>
      </c>
      <c r="C25" s="9" t="s">
        <v>23</v>
      </c>
      <c r="D25" s="5" t="s">
        <v>28</v>
      </c>
      <c r="E25" s="6" t="s">
        <v>15</v>
      </c>
      <c r="F25" s="3">
        <v>87</v>
      </c>
      <c r="G25" s="1">
        <v>500</v>
      </c>
      <c r="H25" s="7">
        <f t="shared" si="0"/>
        <v>43500</v>
      </c>
    </row>
    <row r="26" spans="1:8" ht="29.25" thickBot="1" x14ac:dyDescent="0.3">
      <c r="A26" s="2">
        <v>43514</v>
      </c>
      <c r="B26" s="3" t="s">
        <v>8</v>
      </c>
      <c r="C26" s="8" t="s">
        <v>9</v>
      </c>
      <c r="D26" s="5" t="s">
        <v>10</v>
      </c>
      <c r="E26" s="6" t="s">
        <v>15</v>
      </c>
      <c r="F26" s="3">
        <v>4</v>
      </c>
      <c r="G26" s="1">
        <v>500</v>
      </c>
      <c r="H26" s="7">
        <f t="shared" si="0"/>
        <v>2000</v>
      </c>
    </row>
    <row r="27" spans="1:8" ht="16.5" thickBot="1" x14ac:dyDescent="0.3">
      <c r="A27" s="2">
        <v>43531</v>
      </c>
      <c r="B27" s="3" t="s">
        <v>20</v>
      </c>
      <c r="C27" s="4" t="s">
        <v>17</v>
      </c>
      <c r="D27" s="5" t="s">
        <v>21</v>
      </c>
      <c r="E27" s="6" t="s">
        <v>15</v>
      </c>
      <c r="F27" s="3">
        <v>7</v>
      </c>
      <c r="G27" s="1">
        <v>500</v>
      </c>
      <c r="H27" s="7">
        <f t="shared" si="0"/>
        <v>3500</v>
      </c>
    </row>
    <row r="28" spans="1:8" ht="16.5" thickBot="1" x14ac:dyDescent="0.3">
      <c r="A28" s="2">
        <v>43548</v>
      </c>
      <c r="B28" s="3" t="s">
        <v>12</v>
      </c>
      <c r="C28" s="10" t="s">
        <v>13</v>
      </c>
      <c r="D28" s="5" t="s">
        <v>16</v>
      </c>
      <c r="E28" s="6" t="s">
        <v>30</v>
      </c>
      <c r="F28" s="3">
        <v>50</v>
      </c>
      <c r="G28" s="1">
        <v>58.5</v>
      </c>
      <c r="H28" s="7">
        <f t="shared" si="0"/>
        <v>2925</v>
      </c>
    </row>
    <row r="29" spans="1:8" ht="16.5" thickBot="1" x14ac:dyDescent="0.3">
      <c r="A29" s="2">
        <v>43565</v>
      </c>
      <c r="B29" s="3" t="s">
        <v>12</v>
      </c>
      <c r="C29" s="12" t="s">
        <v>9</v>
      </c>
      <c r="D29" s="5" t="s">
        <v>22</v>
      </c>
      <c r="E29" s="6" t="s">
        <v>11</v>
      </c>
      <c r="F29" s="3">
        <v>66</v>
      </c>
      <c r="G29" s="1">
        <v>1198</v>
      </c>
      <c r="H29" s="7">
        <f t="shared" si="0"/>
        <v>79068</v>
      </c>
    </row>
    <row r="30" spans="1:8" ht="16.5" thickBot="1" x14ac:dyDescent="0.3">
      <c r="A30" s="2">
        <v>43582</v>
      </c>
      <c r="B30" s="3" t="s">
        <v>8</v>
      </c>
      <c r="C30" s="8" t="s">
        <v>9</v>
      </c>
      <c r="D30" s="5" t="s">
        <v>26</v>
      </c>
      <c r="E30" s="6" t="s">
        <v>19</v>
      </c>
      <c r="F30" s="3">
        <v>96</v>
      </c>
      <c r="G30" s="1">
        <v>225</v>
      </c>
      <c r="H30" s="7">
        <f t="shared" si="0"/>
        <v>21600</v>
      </c>
    </row>
    <row r="31" spans="1:8" ht="16.5" thickBot="1" x14ac:dyDescent="0.3">
      <c r="A31" s="2">
        <v>43599</v>
      </c>
      <c r="B31" s="3" t="s">
        <v>12</v>
      </c>
      <c r="C31" s="4" t="s">
        <v>17</v>
      </c>
      <c r="D31" s="5" t="s">
        <v>18</v>
      </c>
      <c r="E31" s="6" t="s">
        <v>11</v>
      </c>
      <c r="F31" s="3">
        <v>53</v>
      </c>
      <c r="G31" s="1">
        <v>1198</v>
      </c>
      <c r="H31" s="7">
        <f t="shared" si="0"/>
        <v>63494</v>
      </c>
    </row>
    <row r="32" spans="1:8" ht="16.5" thickBot="1" x14ac:dyDescent="0.3">
      <c r="A32" s="2">
        <v>43616</v>
      </c>
      <c r="B32" s="3" t="s">
        <v>12</v>
      </c>
      <c r="C32" s="4" t="s">
        <v>17</v>
      </c>
      <c r="D32" s="5" t="s">
        <v>18</v>
      </c>
      <c r="E32" s="6" t="s">
        <v>15</v>
      </c>
      <c r="F32" s="3">
        <v>80</v>
      </c>
      <c r="G32" s="1">
        <v>500</v>
      </c>
      <c r="H32" s="7">
        <f t="shared" si="0"/>
        <v>40000</v>
      </c>
    </row>
    <row r="33" spans="1:8" ht="16.5" thickBot="1" x14ac:dyDescent="0.3">
      <c r="A33" s="2">
        <v>43633</v>
      </c>
      <c r="B33" s="3" t="s">
        <v>12</v>
      </c>
      <c r="C33" s="4" t="s">
        <v>13</v>
      </c>
      <c r="D33" s="5" t="s">
        <v>14</v>
      </c>
      <c r="E33" s="6" t="s">
        <v>29</v>
      </c>
      <c r="F33" s="3">
        <v>5</v>
      </c>
      <c r="G33" s="1">
        <v>125</v>
      </c>
      <c r="H33" s="7">
        <f t="shared" si="0"/>
        <v>625</v>
      </c>
    </row>
    <row r="34" spans="1:8" ht="29.25" thickBot="1" x14ac:dyDescent="0.3">
      <c r="A34" s="2">
        <v>43650</v>
      </c>
      <c r="B34" s="3" t="s">
        <v>8</v>
      </c>
      <c r="C34" s="8" t="s">
        <v>9</v>
      </c>
      <c r="D34" s="5" t="s">
        <v>10</v>
      </c>
      <c r="E34" s="6" t="s">
        <v>30</v>
      </c>
      <c r="F34" s="3">
        <v>62</v>
      </c>
      <c r="G34" s="1">
        <v>58.5</v>
      </c>
      <c r="H34" s="7">
        <f t="shared" si="0"/>
        <v>3627</v>
      </c>
    </row>
    <row r="35" spans="1:8" ht="16.5" thickBot="1" x14ac:dyDescent="0.3">
      <c r="A35" s="2">
        <v>43667</v>
      </c>
      <c r="B35" s="3" t="s">
        <v>12</v>
      </c>
      <c r="C35" s="4" t="s">
        <v>13</v>
      </c>
      <c r="D35" s="5" t="s">
        <v>25</v>
      </c>
      <c r="E35" s="6" t="s">
        <v>30</v>
      </c>
      <c r="F35" s="3">
        <v>55</v>
      </c>
      <c r="G35" s="1">
        <v>58.5</v>
      </c>
      <c r="H35" s="7">
        <f t="shared" si="0"/>
        <v>3217.5</v>
      </c>
    </row>
    <row r="36" spans="1:8" ht="16.5" thickBot="1" x14ac:dyDescent="0.3">
      <c r="A36" s="2">
        <v>43684</v>
      </c>
      <c r="B36" s="3" t="s">
        <v>12</v>
      </c>
      <c r="C36" s="4" t="s">
        <v>13</v>
      </c>
      <c r="D36" s="5" t="s">
        <v>14</v>
      </c>
      <c r="E36" s="6" t="s">
        <v>30</v>
      </c>
      <c r="F36" s="3">
        <v>42</v>
      </c>
      <c r="G36" s="1">
        <v>58.5</v>
      </c>
      <c r="H36" s="7">
        <f t="shared" si="0"/>
        <v>2457</v>
      </c>
    </row>
    <row r="37" spans="1:8" ht="16.5" thickBot="1" x14ac:dyDescent="0.3">
      <c r="A37" s="2">
        <v>43701</v>
      </c>
      <c r="B37" s="3" t="s">
        <v>20</v>
      </c>
      <c r="C37" s="4" t="s">
        <v>17</v>
      </c>
      <c r="D37" s="5" t="s">
        <v>21</v>
      </c>
      <c r="E37" s="6" t="s">
        <v>29</v>
      </c>
      <c r="F37" s="3">
        <v>3</v>
      </c>
      <c r="G37" s="1">
        <v>125</v>
      </c>
      <c r="H37" s="7">
        <f t="shared" si="0"/>
        <v>375</v>
      </c>
    </row>
    <row r="38" spans="1:8" ht="16.5" thickBot="1" x14ac:dyDescent="0.3">
      <c r="A38" s="2">
        <v>43718</v>
      </c>
      <c r="B38" s="3" t="s">
        <v>12</v>
      </c>
      <c r="C38" s="4" t="s">
        <v>17</v>
      </c>
      <c r="D38" s="5" t="s">
        <v>18</v>
      </c>
      <c r="E38" s="6" t="s">
        <v>11</v>
      </c>
      <c r="F38" s="3">
        <v>7</v>
      </c>
      <c r="G38" s="1">
        <v>1198</v>
      </c>
      <c r="H38" s="7">
        <f t="shared" si="0"/>
        <v>8386</v>
      </c>
    </row>
    <row r="39" spans="1:8" ht="16.5" thickBot="1" x14ac:dyDescent="0.3">
      <c r="A39" s="2">
        <v>43735</v>
      </c>
      <c r="B39" s="3" t="s">
        <v>20</v>
      </c>
      <c r="C39" s="4" t="s">
        <v>17</v>
      </c>
      <c r="D39" s="5" t="s">
        <v>21</v>
      </c>
      <c r="E39" s="6" t="s">
        <v>19</v>
      </c>
      <c r="F39" s="3">
        <v>76</v>
      </c>
      <c r="G39" s="1">
        <v>225</v>
      </c>
      <c r="H39" s="7">
        <f t="shared" si="0"/>
        <v>17100</v>
      </c>
    </row>
    <row r="40" spans="1:8" ht="16.5" thickBot="1" x14ac:dyDescent="0.3">
      <c r="A40" s="2">
        <v>43752</v>
      </c>
      <c r="B40" s="3" t="s">
        <v>20</v>
      </c>
      <c r="C40" s="9" t="s">
        <v>23</v>
      </c>
      <c r="D40" s="5" t="s">
        <v>24</v>
      </c>
      <c r="E40" s="6" t="s">
        <v>15</v>
      </c>
      <c r="F40" s="3">
        <v>57</v>
      </c>
      <c r="G40" s="1">
        <v>500</v>
      </c>
      <c r="H40" s="7">
        <f t="shared" si="0"/>
        <v>28500</v>
      </c>
    </row>
    <row r="41" spans="1:8" ht="16.5" thickBot="1" x14ac:dyDescent="0.3">
      <c r="A41" s="2">
        <v>43769</v>
      </c>
      <c r="B41" s="3" t="s">
        <v>12</v>
      </c>
      <c r="C41" s="8" t="s">
        <v>9</v>
      </c>
      <c r="D41" s="5" t="s">
        <v>22</v>
      </c>
      <c r="E41" s="6" t="s">
        <v>11</v>
      </c>
      <c r="F41" s="3">
        <v>14</v>
      </c>
      <c r="G41" s="1">
        <v>1198</v>
      </c>
      <c r="H41" s="7">
        <f t="shared" si="0"/>
        <v>16772</v>
      </c>
    </row>
    <row r="42" spans="1:8" ht="16.5" thickBot="1" x14ac:dyDescent="0.3">
      <c r="A42" s="2">
        <v>43786</v>
      </c>
      <c r="B42" s="3" t="s">
        <v>12</v>
      </c>
      <c r="C42" s="4" t="s">
        <v>13</v>
      </c>
      <c r="D42" s="5" t="s">
        <v>16</v>
      </c>
      <c r="E42" s="6" t="s">
        <v>15</v>
      </c>
      <c r="F42" s="3">
        <v>11</v>
      </c>
      <c r="G42" s="1">
        <v>500</v>
      </c>
      <c r="H42" s="7">
        <f t="shared" si="0"/>
        <v>5500</v>
      </c>
    </row>
    <row r="43" spans="1:8" ht="16.5" thickBot="1" x14ac:dyDescent="0.3">
      <c r="A43" s="2">
        <v>43803</v>
      </c>
      <c r="B43" s="3" t="s">
        <v>12</v>
      </c>
      <c r="C43" s="4" t="s">
        <v>13</v>
      </c>
      <c r="D43" s="5" t="s">
        <v>16</v>
      </c>
      <c r="E43" s="6" t="s">
        <v>15</v>
      </c>
      <c r="F43" s="3">
        <v>94</v>
      </c>
      <c r="G43" s="1">
        <v>500</v>
      </c>
      <c r="H43" s="7">
        <f t="shared" si="0"/>
        <v>47000</v>
      </c>
    </row>
    <row r="44" spans="1:8" ht="16.5" thickBot="1" x14ac:dyDescent="0.3">
      <c r="A44" s="2">
        <v>43820</v>
      </c>
      <c r="B44" s="3" t="s">
        <v>12</v>
      </c>
      <c r="C44" s="8" t="s">
        <v>9</v>
      </c>
      <c r="D44" s="5" t="s">
        <v>22</v>
      </c>
      <c r="E44" s="6" t="s">
        <v>15</v>
      </c>
      <c r="F44" s="3">
        <v>28</v>
      </c>
      <c r="G44" s="1">
        <v>500</v>
      </c>
      <c r="H44" s="7">
        <f t="shared" si="0"/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7495-737F-4BE8-83C2-022D278F627B}">
  <dimension ref="A1:AJ103"/>
  <sheetViews>
    <sheetView tabSelected="1" topLeftCell="A15" zoomScaleNormal="100" workbookViewId="0">
      <selection activeCell="BC102" sqref="BC102"/>
    </sheetView>
  </sheetViews>
  <sheetFormatPr defaultRowHeight="15.75" x14ac:dyDescent="0.25"/>
  <cols>
    <col min="1" max="1" width="8.875" bestFit="1" customWidth="1"/>
    <col min="2" max="2" width="8.875" customWidth="1"/>
    <col min="3" max="3" width="6.25" bestFit="1" customWidth="1"/>
    <col min="4" max="4" width="8" bestFit="1" customWidth="1"/>
    <col min="6" max="6" width="11.625" bestFit="1" customWidth="1"/>
    <col min="7" max="7" width="4.625" bestFit="1" customWidth="1"/>
    <col min="8" max="8" width="9.75" bestFit="1" customWidth="1"/>
    <col min="9" max="9" width="10.875" bestFit="1" customWidth="1"/>
    <col min="11" max="11" width="29" bestFit="1" customWidth="1"/>
    <col min="12" max="12" width="12.25" bestFit="1" customWidth="1"/>
    <col min="25" max="25" width="12.5" bestFit="1" customWidth="1"/>
    <col min="26" max="26" width="10.875" bestFit="1" customWidth="1"/>
    <col min="27" max="27" width="12.375" bestFit="1" customWidth="1"/>
    <col min="28" max="28" width="10.875" bestFit="1" customWidth="1"/>
    <col min="29" max="29" width="10.5" bestFit="1" customWidth="1"/>
    <col min="30" max="30" width="12.25" bestFit="1" customWidth="1"/>
    <col min="31" max="31" width="8.875" bestFit="1" customWidth="1"/>
  </cols>
  <sheetData>
    <row r="1" spans="1:12" ht="16.5" thickBot="1" x14ac:dyDescent="0.3">
      <c r="A1" s="13" t="s">
        <v>0</v>
      </c>
      <c r="B1" s="13" t="s">
        <v>54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</row>
    <row r="2" spans="1:12" ht="16.5" thickBot="1" x14ac:dyDescent="0.3">
      <c r="A2" s="2">
        <v>43106</v>
      </c>
      <c r="B2" s="2" t="str">
        <f>"Q"&amp;ROUNDUP(MONTH(A2)/3,0)&amp; "-"&amp;YEAR(A2)</f>
        <v>Q1-2018</v>
      </c>
      <c r="C2" s="3" t="s">
        <v>8</v>
      </c>
      <c r="D2" s="4" t="s">
        <v>9</v>
      </c>
      <c r="E2" s="5" t="s">
        <v>10</v>
      </c>
      <c r="F2" s="6" t="s">
        <v>11</v>
      </c>
      <c r="G2" s="3">
        <v>95</v>
      </c>
      <c r="H2" s="1">
        <v>1198</v>
      </c>
      <c r="I2" s="7">
        <f>G2*H2</f>
        <v>113810</v>
      </c>
    </row>
    <row r="3" spans="1:12" ht="16.5" thickBot="1" x14ac:dyDescent="0.3">
      <c r="A3" s="2">
        <v>43123</v>
      </c>
      <c r="B3" s="2" t="str">
        <f t="shared" ref="B3:B44" si="0">"Q"&amp;ROUNDUP(MONTH(A3)/3,0)&amp; "-"&amp;YEAR(A3)</f>
        <v>Q1-2018</v>
      </c>
      <c r="C3" s="3" t="s">
        <v>12</v>
      </c>
      <c r="D3" s="4" t="s">
        <v>13</v>
      </c>
      <c r="E3" s="5" t="s">
        <v>14</v>
      </c>
      <c r="F3" s="6" t="s">
        <v>15</v>
      </c>
      <c r="G3" s="3">
        <v>50</v>
      </c>
      <c r="H3" s="1">
        <v>500</v>
      </c>
      <c r="I3" s="7">
        <f t="shared" ref="I3:I44" si="1">G3*H3</f>
        <v>25000</v>
      </c>
      <c r="K3" s="13" t="s">
        <v>35</v>
      </c>
      <c r="L3">
        <f>SUM(G2:G44)</f>
        <v>2121</v>
      </c>
    </row>
    <row r="4" spans="1:12" ht="16.5" thickBot="1" x14ac:dyDescent="0.3">
      <c r="A4" s="2">
        <v>43140</v>
      </c>
      <c r="B4" s="2" t="str">
        <f t="shared" si="0"/>
        <v>Q1-2018</v>
      </c>
      <c r="C4" s="3" t="s">
        <v>12</v>
      </c>
      <c r="D4" s="4" t="s">
        <v>13</v>
      </c>
      <c r="E4" s="5" t="s">
        <v>16</v>
      </c>
      <c r="F4" s="6" t="s">
        <v>11</v>
      </c>
      <c r="G4" s="3">
        <v>36</v>
      </c>
      <c r="H4" s="1">
        <v>1198</v>
      </c>
      <c r="I4" s="7">
        <f t="shared" si="1"/>
        <v>43128</v>
      </c>
      <c r="K4" s="13" t="s">
        <v>37</v>
      </c>
      <c r="L4" s="18">
        <f>SUM(I2:I44)</f>
        <v>1305675.5</v>
      </c>
    </row>
    <row r="5" spans="1:12" ht="16.5" thickBot="1" x14ac:dyDescent="0.3">
      <c r="A5" s="2">
        <v>43157</v>
      </c>
      <c r="B5" s="2" t="str">
        <f t="shared" si="0"/>
        <v>Q1-2018</v>
      </c>
      <c r="C5" s="3" t="s">
        <v>12</v>
      </c>
      <c r="D5" s="4" t="s">
        <v>17</v>
      </c>
      <c r="E5" s="5" t="s">
        <v>18</v>
      </c>
      <c r="F5" s="6" t="s">
        <v>19</v>
      </c>
      <c r="G5" s="3">
        <v>27</v>
      </c>
      <c r="H5" s="1">
        <v>225</v>
      </c>
      <c r="I5" s="7">
        <f t="shared" si="1"/>
        <v>6075</v>
      </c>
    </row>
    <row r="6" spans="1:12" ht="16.5" thickBot="1" x14ac:dyDescent="0.3">
      <c r="A6" s="2">
        <v>43174</v>
      </c>
      <c r="B6" s="2" t="str">
        <f t="shared" si="0"/>
        <v>Q1-2018</v>
      </c>
      <c r="C6" s="3" t="s">
        <v>20</v>
      </c>
      <c r="D6" s="4" t="s">
        <v>17</v>
      </c>
      <c r="E6" s="5" t="s">
        <v>21</v>
      </c>
      <c r="F6" s="6" t="s">
        <v>11</v>
      </c>
      <c r="G6" s="3">
        <v>56</v>
      </c>
      <c r="H6" s="1">
        <v>1198</v>
      </c>
      <c r="I6" s="7">
        <f t="shared" si="1"/>
        <v>67088</v>
      </c>
      <c r="K6" s="13" t="s">
        <v>36</v>
      </c>
      <c r="L6" s="17">
        <f>AVERAGE(G2:G44)</f>
        <v>49.325581395348834</v>
      </c>
    </row>
    <row r="7" spans="1:12" ht="16.5" thickBot="1" x14ac:dyDescent="0.3">
      <c r="A7" s="2">
        <v>43191</v>
      </c>
      <c r="B7" s="2" t="str">
        <f t="shared" si="0"/>
        <v>Q2-2018</v>
      </c>
      <c r="C7" s="3" t="s">
        <v>8</v>
      </c>
      <c r="D7" s="4" t="s">
        <v>9</v>
      </c>
      <c r="E7" s="5" t="s">
        <v>10</v>
      </c>
      <c r="F7" s="6" t="s">
        <v>15</v>
      </c>
      <c r="G7" s="3">
        <v>60</v>
      </c>
      <c r="H7" s="1">
        <v>500</v>
      </c>
      <c r="I7" s="7">
        <f t="shared" si="1"/>
        <v>30000</v>
      </c>
      <c r="K7" s="13" t="s">
        <v>38</v>
      </c>
      <c r="L7" s="18">
        <f>AVERAGE(I2:I44)</f>
        <v>30364.546511627908</v>
      </c>
    </row>
    <row r="8" spans="1:12" ht="16.5" thickBot="1" x14ac:dyDescent="0.3">
      <c r="A8" s="2">
        <v>43208</v>
      </c>
      <c r="B8" s="2" t="str">
        <f t="shared" si="0"/>
        <v>Q2-2018</v>
      </c>
      <c r="C8" s="3" t="s">
        <v>12</v>
      </c>
      <c r="D8" s="8" t="s">
        <v>9</v>
      </c>
      <c r="E8" s="5" t="s">
        <v>22</v>
      </c>
      <c r="F8" s="6" t="s">
        <v>11</v>
      </c>
      <c r="G8" s="3">
        <v>75</v>
      </c>
      <c r="H8" s="1">
        <v>1198</v>
      </c>
      <c r="I8" s="7">
        <f t="shared" si="1"/>
        <v>89850</v>
      </c>
    </row>
    <row r="9" spans="1:12" ht="16.5" thickBot="1" x14ac:dyDescent="0.3">
      <c r="A9" s="2">
        <v>43225</v>
      </c>
      <c r="B9" s="2" t="str">
        <f t="shared" si="0"/>
        <v>Q2-2018</v>
      </c>
      <c r="C9" s="3" t="s">
        <v>12</v>
      </c>
      <c r="D9" s="4" t="s">
        <v>13</v>
      </c>
      <c r="E9" s="5" t="s">
        <v>16</v>
      </c>
      <c r="F9" s="6" t="s">
        <v>11</v>
      </c>
      <c r="G9" s="3">
        <v>90</v>
      </c>
      <c r="H9" s="1">
        <v>1198</v>
      </c>
      <c r="I9" s="7">
        <f t="shared" si="1"/>
        <v>107820</v>
      </c>
      <c r="K9" s="13" t="s">
        <v>39</v>
      </c>
      <c r="L9">
        <f>MAX(G2:G44)</f>
        <v>96</v>
      </c>
    </row>
    <row r="10" spans="1:12" ht="16.5" thickBot="1" x14ac:dyDescent="0.3">
      <c r="A10" s="2">
        <v>43242</v>
      </c>
      <c r="B10" s="2" t="str">
        <f t="shared" si="0"/>
        <v>Q2-2018</v>
      </c>
      <c r="C10" s="3" t="s">
        <v>20</v>
      </c>
      <c r="D10" s="9" t="s">
        <v>23</v>
      </c>
      <c r="E10" s="5" t="s">
        <v>24</v>
      </c>
      <c r="F10" s="6" t="s">
        <v>11</v>
      </c>
      <c r="G10" s="3">
        <v>32</v>
      </c>
      <c r="H10" s="1">
        <v>1198</v>
      </c>
      <c r="I10" s="7">
        <f t="shared" si="1"/>
        <v>38336</v>
      </c>
      <c r="K10" s="13" t="s">
        <v>40</v>
      </c>
      <c r="L10">
        <f>MIN(G2:G44)</f>
        <v>2</v>
      </c>
    </row>
    <row r="11" spans="1:12" ht="16.5" thickBot="1" x14ac:dyDescent="0.3">
      <c r="A11" s="2">
        <v>43259</v>
      </c>
      <c r="B11" s="2" t="str">
        <f t="shared" si="0"/>
        <v>Q2-2018</v>
      </c>
      <c r="C11" s="3" t="s">
        <v>8</v>
      </c>
      <c r="D11" s="4" t="s">
        <v>9</v>
      </c>
      <c r="E11" s="5" t="s">
        <v>10</v>
      </c>
      <c r="F11" s="6" t="s">
        <v>15</v>
      </c>
      <c r="G11" s="3">
        <v>60</v>
      </c>
      <c r="H11" s="1">
        <v>500</v>
      </c>
      <c r="I11" s="7">
        <f t="shared" si="1"/>
        <v>30000</v>
      </c>
    </row>
    <row r="12" spans="1:12" ht="16.5" thickBot="1" x14ac:dyDescent="0.3">
      <c r="A12" s="2">
        <v>43276</v>
      </c>
      <c r="B12" s="2" t="str">
        <f t="shared" si="0"/>
        <v>Q2-2018</v>
      </c>
      <c r="C12" s="3" t="s">
        <v>12</v>
      </c>
      <c r="D12" s="4" t="s">
        <v>13</v>
      </c>
      <c r="E12" s="5" t="s">
        <v>25</v>
      </c>
      <c r="F12" s="6" t="s">
        <v>11</v>
      </c>
      <c r="G12" s="3">
        <v>90</v>
      </c>
      <c r="H12" s="1">
        <v>1198</v>
      </c>
      <c r="I12" s="7">
        <f t="shared" si="1"/>
        <v>107820</v>
      </c>
      <c r="K12" s="13" t="s">
        <v>42</v>
      </c>
      <c r="L12" s="18">
        <f>MAX(I2:I44)</f>
        <v>113810</v>
      </c>
    </row>
    <row r="13" spans="1:12" ht="16.5" thickBot="1" x14ac:dyDescent="0.3">
      <c r="A13" s="2">
        <v>43293</v>
      </c>
      <c r="B13" s="2" t="str">
        <f t="shared" si="0"/>
        <v>Q3-2018</v>
      </c>
      <c r="C13" s="3" t="s">
        <v>8</v>
      </c>
      <c r="D13" s="8" t="s">
        <v>9</v>
      </c>
      <c r="E13" s="5" t="s">
        <v>26</v>
      </c>
      <c r="F13" s="6" t="s">
        <v>15</v>
      </c>
      <c r="G13" s="3">
        <v>29</v>
      </c>
      <c r="H13" s="1">
        <v>500</v>
      </c>
      <c r="I13" s="7">
        <f t="shared" si="1"/>
        <v>14500</v>
      </c>
      <c r="K13" s="13" t="s">
        <v>41</v>
      </c>
      <c r="L13" s="18">
        <f>MIN(I2:I44)</f>
        <v>250</v>
      </c>
    </row>
    <row r="14" spans="1:12" ht="16.5" thickBot="1" x14ac:dyDescent="0.3">
      <c r="A14" s="2">
        <v>43310</v>
      </c>
      <c r="B14" s="2" t="str">
        <f t="shared" si="0"/>
        <v>Q3-2018</v>
      </c>
      <c r="C14" s="3" t="s">
        <v>8</v>
      </c>
      <c r="D14" s="9" t="s">
        <v>23</v>
      </c>
      <c r="E14" s="5" t="s">
        <v>27</v>
      </c>
      <c r="F14" s="6" t="s">
        <v>15</v>
      </c>
      <c r="G14" s="3">
        <v>81</v>
      </c>
      <c r="H14" s="1">
        <v>500</v>
      </c>
      <c r="I14" s="7">
        <f t="shared" si="1"/>
        <v>40500</v>
      </c>
    </row>
    <row r="15" spans="1:12" ht="16.5" thickBot="1" x14ac:dyDescent="0.3">
      <c r="A15" s="2">
        <v>43327</v>
      </c>
      <c r="B15" s="2" t="str">
        <f t="shared" si="0"/>
        <v>Q3-2018</v>
      </c>
      <c r="C15" s="3" t="s">
        <v>8</v>
      </c>
      <c r="D15" s="4" t="s">
        <v>9</v>
      </c>
      <c r="E15" s="5" t="s">
        <v>10</v>
      </c>
      <c r="F15" s="6" t="s">
        <v>11</v>
      </c>
      <c r="G15" s="3">
        <v>35</v>
      </c>
      <c r="H15" s="1">
        <v>1198</v>
      </c>
      <c r="I15" s="7">
        <f t="shared" si="1"/>
        <v>41930</v>
      </c>
    </row>
    <row r="16" spans="1:12" ht="16.5" thickBot="1" x14ac:dyDescent="0.3">
      <c r="A16" s="2">
        <v>43344</v>
      </c>
      <c r="B16" s="2" t="str">
        <f t="shared" si="0"/>
        <v>Q3-2018</v>
      </c>
      <c r="C16" s="3" t="s">
        <v>12</v>
      </c>
      <c r="D16" s="9" t="s">
        <v>23</v>
      </c>
      <c r="E16" s="5" t="s">
        <v>28</v>
      </c>
      <c r="F16" s="6" t="s">
        <v>29</v>
      </c>
      <c r="G16" s="3">
        <v>2</v>
      </c>
      <c r="H16" s="1">
        <v>125</v>
      </c>
      <c r="I16" s="7">
        <f t="shared" si="1"/>
        <v>250</v>
      </c>
    </row>
    <row r="17" spans="1:31" ht="16.5" thickBot="1" x14ac:dyDescent="0.3">
      <c r="A17" s="2">
        <v>43361</v>
      </c>
      <c r="B17" s="2" t="str">
        <f t="shared" si="0"/>
        <v>Q3-2018</v>
      </c>
      <c r="C17" s="3" t="s">
        <v>8</v>
      </c>
      <c r="D17" s="10" t="s">
        <v>9</v>
      </c>
      <c r="E17" s="5" t="s">
        <v>10</v>
      </c>
      <c r="F17" s="6" t="s">
        <v>30</v>
      </c>
      <c r="G17" s="3">
        <v>16</v>
      </c>
      <c r="H17" s="1">
        <v>58.5</v>
      </c>
      <c r="I17" s="7">
        <f t="shared" si="1"/>
        <v>936</v>
      </c>
    </row>
    <row r="18" spans="1:31" ht="16.5" thickBot="1" x14ac:dyDescent="0.3">
      <c r="A18" s="2">
        <v>43378</v>
      </c>
      <c r="B18" s="2" t="str">
        <f t="shared" si="0"/>
        <v>Q4-2018</v>
      </c>
      <c r="C18" s="3" t="s">
        <v>12</v>
      </c>
      <c r="D18" s="10" t="s">
        <v>13</v>
      </c>
      <c r="E18" s="5" t="s">
        <v>25</v>
      </c>
      <c r="F18" s="6" t="s">
        <v>15</v>
      </c>
      <c r="G18" s="3">
        <v>28</v>
      </c>
      <c r="H18" s="1">
        <v>500</v>
      </c>
      <c r="I18" s="7">
        <f t="shared" si="1"/>
        <v>14000</v>
      </c>
    </row>
    <row r="19" spans="1:31" ht="16.5" thickBot="1" x14ac:dyDescent="0.3">
      <c r="A19" s="2">
        <v>43395</v>
      </c>
      <c r="B19" s="2" t="str">
        <f t="shared" si="0"/>
        <v>Q4-2018</v>
      </c>
      <c r="C19" s="3" t="s">
        <v>8</v>
      </c>
      <c r="D19" s="10" t="s">
        <v>9</v>
      </c>
      <c r="E19" s="5" t="s">
        <v>10</v>
      </c>
      <c r="F19" s="6" t="s">
        <v>19</v>
      </c>
      <c r="G19" s="3">
        <v>64</v>
      </c>
      <c r="H19" s="1">
        <v>225</v>
      </c>
      <c r="I19" s="7">
        <f t="shared" si="1"/>
        <v>14400</v>
      </c>
    </row>
    <row r="20" spans="1:31" ht="16.5" thickBot="1" x14ac:dyDescent="0.3">
      <c r="A20" s="2">
        <v>43412</v>
      </c>
      <c r="B20" s="2" t="str">
        <f t="shared" si="0"/>
        <v>Q4-2018</v>
      </c>
      <c r="C20" s="3" t="s">
        <v>8</v>
      </c>
      <c r="D20" s="11" t="s">
        <v>23</v>
      </c>
      <c r="E20" s="5" t="s">
        <v>27</v>
      </c>
      <c r="F20" s="6" t="s">
        <v>19</v>
      </c>
      <c r="G20" s="3">
        <v>15</v>
      </c>
      <c r="H20" s="1">
        <v>225</v>
      </c>
      <c r="I20" s="7">
        <f t="shared" si="1"/>
        <v>3375</v>
      </c>
    </row>
    <row r="21" spans="1:31" ht="16.5" thickBot="1" x14ac:dyDescent="0.3">
      <c r="A21" s="2">
        <v>43429</v>
      </c>
      <c r="B21" s="2" t="str">
        <f t="shared" si="0"/>
        <v>Q4-2018</v>
      </c>
      <c r="C21" s="3" t="s">
        <v>12</v>
      </c>
      <c r="D21" s="10" t="s">
        <v>13</v>
      </c>
      <c r="E21" s="5" t="s">
        <v>14</v>
      </c>
      <c r="F21" s="6" t="s">
        <v>30</v>
      </c>
      <c r="G21" s="3">
        <v>96</v>
      </c>
      <c r="H21" s="1">
        <v>58.5</v>
      </c>
      <c r="I21" s="7">
        <f t="shared" si="1"/>
        <v>5616</v>
      </c>
    </row>
    <row r="22" spans="1:31" ht="16.5" thickBot="1" x14ac:dyDescent="0.3">
      <c r="A22" s="2">
        <v>43446</v>
      </c>
      <c r="B22" s="2" t="str">
        <f t="shared" si="0"/>
        <v>Q4-2018</v>
      </c>
      <c r="C22" s="3" t="s">
        <v>12</v>
      </c>
      <c r="D22" s="11" t="s">
        <v>23</v>
      </c>
      <c r="E22" s="5" t="s">
        <v>28</v>
      </c>
      <c r="F22" s="6" t="s">
        <v>11</v>
      </c>
      <c r="G22" s="3">
        <v>67</v>
      </c>
      <c r="H22" s="1">
        <v>1198</v>
      </c>
      <c r="I22" s="7">
        <f t="shared" si="1"/>
        <v>80266</v>
      </c>
    </row>
    <row r="23" spans="1:31" ht="16.5" thickBot="1" x14ac:dyDescent="0.3">
      <c r="A23" s="2">
        <v>43463</v>
      </c>
      <c r="B23" s="2" t="str">
        <f t="shared" si="0"/>
        <v>Q4-2018</v>
      </c>
      <c r="C23" s="3" t="s">
        <v>8</v>
      </c>
      <c r="D23" s="9" t="s">
        <v>23</v>
      </c>
      <c r="E23" s="5" t="s">
        <v>27</v>
      </c>
      <c r="F23" s="6" t="s">
        <v>30</v>
      </c>
      <c r="G23" s="3">
        <v>74</v>
      </c>
      <c r="H23" s="1">
        <v>58.5</v>
      </c>
      <c r="I23" s="7">
        <f t="shared" si="1"/>
        <v>4329</v>
      </c>
    </row>
    <row r="24" spans="1:31" ht="16.5" thickBot="1" x14ac:dyDescent="0.3">
      <c r="A24" s="2">
        <v>43480</v>
      </c>
      <c r="B24" s="2" t="str">
        <f t="shared" si="0"/>
        <v>Q1-2019</v>
      </c>
      <c r="C24" s="3" t="s">
        <v>12</v>
      </c>
      <c r="D24" s="4" t="s">
        <v>17</v>
      </c>
      <c r="E24" s="5" t="s">
        <v>18</v>
      </c>
      <c r="F24" s="6" t="s">
        <v>15</v>
      </c>
      <c r="G24" s="3">
        <v>46</v>
      </c>
      <c r="H24" s="1">
        <v>500</v>
      </c>
      <c r="I24" s="7">
        <f t="shared" si="1"/>
        <v>23000</v>
      </c>
      <c r="Y24" s="19" t="s">
        <v>1</v>
      </c>
      <c r="Z24" s="20" t="s">
        <v>43</v>
      </c>
      <c r="AA24" s="20" t="s">
        <v>44</v>
      </c>
      <c r="AB24" s="20" t="s">
        <v>45</v>
      </c>
      <c r="AC24" s="20" t="s">
        <v>46</v>
      </c>
      <c r="AD24" s="20" t="s">
        <v>47</v>
      </c>
    </row>
    <row r="25" spans="1:31" ht="16.5" thickBot="1" x14ac:dyDescent="0.3">
      <c r="A25" s="2">
        <v>43497</v>
      </c>
      <c r="B25" s="2" t="str">
        <f t="shared" si="0"/>
        <v>Q1-2019</v>
      </c>
      <c r="C25" s="3" t="s">
        <v>12</v>
      </c>
      <c r="D25" s="9" t="s">
        <v>23</v>
      </c>
      <c r="E25" s="5" t="s">
        <v>28</v>
      </c>
      <c r="F25" s="6" t="s">
        <v>15</v>
      </c>
      <c r="G25" s="3">
        <v>87</v>
      </c>
      <c r="H25" s="1">
        <v>500</v>
      </c>
      <c r="I25" s="7">
        <f t="shared" si="1"/>
        <v>43500</v>
      </c>
      <c r="Q25" s="13" t="s">
        <v>31</v>
      </c>
      <c r="Y25" t="s">
        <v>8</v>
      </c>
      <c r="Z25" cm="1">
        <f t="array" ref="Z25">COUNTA(_xlfn.UNIQUE(_xlfn._xlws.FILTER($D$2:$D$44,$C$2:$C$44=Y25)))</f>
        <v>2</v>
      </c>
      <c r="AA25" cm="1">
        <f t="array" ref="AA25">COUNTA(_xlfn.UNIQUE(_xlfn._xlws.FILTER($E$2:$E$44,$C$2:$C$44=Y25)))</f>
        <v>3</v>
      </c>
      <c r="AB25" cm="1">
        <f t="array" ref="AB25">COUNTA(_xlfn.UNIQUE(_xlfn._xlws.FILTER($F$2:$F$44,$C$2:$C$44=Y25)))</f>
        <v>4</v>
      </c>
      <c r="AC25">
        <f>SUMIF($C$2:$C$44,Y25,$G$2:$G$44)</f>
        <v>691</v>
      </c>
      <c r="AD25" s="18">
        <f>SUMIF($C$2:$C$44,Y25,$I$2:$I$44)</f>
        <v>321007</v>
      </c>
    </row>
    <row r="26" spans="1:31" ht="16.5" thickBot="1" x14ac:dyDescent="0.3">
      <c r="A26" s="2">
        <v>43514</v>
      </c>
      <c r="B26" s="2" t="str">
        <f t="shared" si="0"/>
        <v>Q1-2019</v>
      </c>
      <c r="C26" s="3" t="s">
        <v>8</v>
      </c>
      <c r="D26" s="8" t="s">
        <v>9</v>
      </c>
      <c r="E26" s="5" t="s">
        <v>10</v>
      </c>
      <c r="F26" s="6" t="s">
        <v>15</v>
      </c>
      <c r="G26" s="3">
        <v>4</v>
      </c>
      <c r="H26" s="1">
        <v>500</v>
      </c>
      <c r="I26" s="7">
        <f t="shared" si="1"/>
        <v>2000</v>
      </c>
      <c r="Q26" s="15" t="s">
        <v>4</v>
      </c>
      <c r="R26" s="15" t="s">
        <v>32</v>
      </c>
      <c r="S26" s="15" t="s">
        <v>33</v>
      </c>
      <c r="T26" s="15" t="s">
        <v>2</v>
      </c>
      <c r="U26" s="15" t="s">
        <v>54</v>
      </c>
      <c r="Y26" t="s">
        <v>12</v>
      </c>
      <c r="Z26" cm="1">
        <f t="array" ref="Z26">COUNTA(_xlfn.UNIQUE(_xlfn._xlws.FILTER($D$2:$D$44,$C$2:$C$44=Y26)))</f>
        <v>4</v>
      </c>
      <c r="AA26" cm="1">
        <f t="array" ref="AA26">COUNTA(_xlfn.UNIQUE(_xlfn._xlws.FILTER($E$2:$E$44,$C$2:$C$44=Y26)))</f>
        <v>6</v>
      </c>
      <c r="AB26" cm="1">
        <f t="array" ref="AB26">COUNTA(_xlfn.UNIQUE(_xlfn._xlws.FILTER($F$2:$F$44,$C$2:$C$44=Y26)))</f>
        <v>5</v>
      </c>
      <c r="AC26">
        <f>SUMIF($C$2:$C$44,Y26,$G$2:$G$44)</f>
        <v>1199</v>
      </c>
      <c r="AD26" s="18">
        <f>SUMIF($C$2:$C$44,Y26,$I$2:$I$44)</f>
        <v>829769.5</v>
      </c>
    </row>
    <row r="27" spans="1:31" ht="16.5" thickBot="1" x14ac:dyDescent="0.3">
      <c r="A27" s="2">
        <v>43531</v>
      </c>
      <c r="B27" s="2" t="str">
        <f t="shared" si="0"/>
        <v>Q1-2019</v>
      </c>
      <c r="C27" s="3" t="s">
        <v>20</v>
      </c>
      <c r="D27" s="4" t="s">
        <v>17</v>
      </c>
      <c r="E27" s="5" t="s">
        <v>21</v>
      </c>
      <c r="F27" s="6" t="s">
        <v>15</v>
      </c>
      <c r="G27" s="3">
        <v>7</v>
      </c>
      <c r="H27" s="1">
        <v>500</v>
      </c>
      <c r="I27" s="7">
        <f t="shared" si="1"/>
        <v>3500</v>
      </c>
      <c r="Q27" t="str" cm="1">
        <f t="array" ref="Q27:Q31">_xlfn.UNIQUE(F2:F44)</f>
        <v>Television</v>
      </c>
      <c r="R27" t="str" cm="1">
        <f t="array" ref="R27:R29">_xlfn.UNIQUE(C2:C44)</f>
        <v>East</v>
      </c>
      <c r="S27" t="str" cm="1">
        <f t="array" ref="S27:S37">_xlfn.UNIQUE(E2:E44)</f>
        <v>Alexander</v>
      </c>
      <c r="T27" t="str" cm="1">
        <f t="array" ref="T27:T30">_xlfn.UNIQUE(D2:D44)</f>
        <v>Martha</v>
      </c>
      <c r="U27" t="str" cm="1">
        <f t="array" ref="U27:U34">_xlfn.UNIQUE(B2:B44)</f>
        <v>Q1-2018</v>
      </c>
      <c r="Y27" t="s">
        <v>20</v>
      </c>
      <c r="Z27" cm="1">
        <f t="array" ref="Z27">COUNTA(_xlfn.UNIQUE(_xlfn._xlws.FILTER($D$2:$D$44,$C$2:$C$44=Y27)))</f>
        <v>2</v>
      </c>
      <c r="AA27" cm="1">
        <f t="array" ref="AA27">COUNTA(_xlfn.UNIQUE(_xlfn._xlws.FILTER($E$2:$E$44,$C$2:$C$44=Y27)))</f>
        <v>2</v>
      </c>
      <c r="AB27" cm="1">
        <f t="array" ref="AB27">COUNTA(_xlfn.UNIQUE(_xlfn._xlws.FILTER($F$2:$F$44,$C$2:$C$44=Y27)))</f>
        <v>4</v>
      </c>
      <c r="AC27">
        <f>SUMIF($C$2:$C$44,Y27,$G$2:$G$44)</f>
        <v>231</v>
      </c>
      <c r="AD27" s="18">
        <f>SUMIF($C$2:$C$44,Y27,$I$2:$I$44)</f>
        <v>154899</v>
      </c>
    </row>
    <row r="28" spans="1:31" ht="16.5" thickBot="1" x14ac:dyDescent="0.3">
      <c r="A28" s="2">
        <v>43548</v>
      </c>
      <c r="B28" s="2" t="str">
        <f t="shared" si="0"/>
        <v>Q1-2019</v>
      </c>
      <c r="C28" s="3" t="s">
        <v>12</v>
      </c>
      <c r="D28" s="10" t="s">
        <v>13</v>
      </c>
      <c r="E28" s="5" t="s">
        <v>16</v>
      </c>
      <c r="F28" s="6" t="s">
        <v>30</v>
      </c>
      <c r="G28" s="3">
        <v>50</v>
      </c>
      <c r="H28" s="1">
        <v>58.5</v>
      </c>
      <c r="I28" s="7">
        <f t="shared" si="1"/>
        <v>2925</v>
      </c>
      <c r="Q28" t="str">
        <v>Home Theater</v>
      </c>
      <c r="R28" t="str">
        <v>Central</v>
      </c>
      <c r="S28" t="str">
        <v>Shelli</v>
      </c>
      <c r="T28" t="str">
        <v>Hermann</v>
      </c>
      <c r="U28" t="str">
        <v>Q2-2018</v>
      </c>
    </row>
    <row r="29" spans="1:31" ht="16.5" thickBot="1" x14ac:dyDescent="0.3">
      <c r="A29" s="2">
        <v>43565</v>
      </c>
      <c r="B29" s="2" t="str">
        <f t="shared" si="0"/>
        <v>Q2-2019</v>
      </c>
      <c r="C29" s="3" t="s">
        <v>12</v>
      </c>
      <c r="D29" s="12" t="s">
        <v>9</v>
      </c>
      <c r="E29" s="5" t="s">
        <v>22</v>
      </c>
      <c r="F29" s="6" t="s">
        <v>11</v>
      </c>
      <c r="G29" s="3">
        <v>66</v>
      </c>
      <c r="H29" s="1">
        <v>1198</v>
      </c>
      <c r="I29" s="7">
        <f t="shared" si="1"/>
        <v>79068</v>
      </c>
      <c r="Q29" t="str">
        <v>Cell Phone</v>
      </c>
      <c r="R29" t="str">
        <v>West</v>
      </c>
      <c r="S29" t="str">
        <v>Luis</v>
      </c>
      <c r="T29" t="str">
        <v>Timothy</v>
      </c>
      <c r="U29" t="str">
        <v>Q3-2018</v>
      </c>
    </row>
    <row r="30" spans="1:31" ht="16.5" thickBot="1" x14ac:dyDescent="0.3">
      <c r="A30" s="2">
        <v>43582</v>
      </c>
      <c r="B30" s="2" t="str">
        <f t="shared" si="0"/>
        <v>Q2-2019</v>
      </c>
      <c r="C30" s="3" t="s">
        <v>8</v>
      </c>
      <c r="D30" s="8" t="s">
        <v>9</v>
      </c>
      <c r="E30" s="5" t="s">
        <v>26</v>
      </c>
      <c r="F30" s="6" t="s">
        <v>19</v>
      </c>
      <c r="G30" s="3">
        <v>96</v>
      </c>
      <c r="H30" s="1">
        <v>225</v>
      </c>
      <c r="I30" s="7">
        <f t="shared" si="1"/>
        <v>21600</v>
      </c>
      <c r="Q30" t="str">
        <v>Desk</v>
      </c>
      <c r="S30" t="str">
        <v>David</v>
      </c>
      <c r="T30" t="str">
        <v>Douglas</v>
      </c>
      <c r="U30" t="str">
        <v>Q4-2018</v>
      </c>
      <c r="Y30" s="19" t="s">
        <v>48</v>
      </c>
      <c r="Z30" s="21" t="s">
        <v>49</v>
      </c>
      <c r="AA30" s="21" t="s">
        <v>50</v>
      </c>
      <c r="AB30" s="21" t="s">
        <v>47</v>
      </c>
      <c r="AC30" s="21" t="s">
        <v>43</v>
      </c>
      <c r="AD30" s="21" t="s">
        <v>51</v>
      </c>
      <c r="AE30" s="21" t="s">
        <v>52</v>
      </c>
    </row>
    <row r="31" spans="1:31" ht="16.5" thickBot="1" x14ac:dyDescent="0.3">
      <c r="A31" s="2">
        <v>43599</v>
      </c>
      <c r="B31" s="2" t="str">
        <f t="shared" si="0"/>
        <v>Q2-2019</v>
      </c>
      <c r="C31" s="3" t="s">
        <v>12</v>
      </c>
      <c r="D31" s="4" t="s">
        <v>17</v>
      </c>
      <c r="E31" s="5" t="s">
        <v>18</v>
      </c>
      <c r="F31" s="6" t="s">
        <v>11</v>
      </c>
      <c r="G31" s="3">
        <v>53</v>
      </c>
      <c r="H31" s="1">
        <v>1198</v>
      </c>
      <c r="I31" s="7">
        <f t="shared" si="1"/>
        <v>63494</v>
      </c>
      <c r="Q31" t="str">
        <v>Video Games</v>
      </c>
      <c r="S31" t="str">
        <v>Stephen</v>
      </c>
      <c r="U31" t="str">
        <v>Q1-2019</v>
      </c>
      <c r="Y31" t="s">
        <v>11</v>
      </c>
      <c r="Z31" s="18">
        <f>VLOOKUP(Y31,$F$2:$H$44,3,FALSE)</f>
        <v>1198</v>
      </c>
      <c r="AA31">
        <f>SUMIF($F$2:$F$44,Y31,$G$2:$G$44)</f>
        <v>716</v>
      </c>
      <c r="AB31" s="18">
        <f>SUMIF($F$2:$F$44,Y31,$I$2:$I$44)</f>
        <v>857768</v>
      </c>
      <c r="AC31" cm="1">
        <f t="array" ref="AC31">COUNTA(_xlfn.UNIQUE(_xlfn._xlws.FILTER($D$2:$D$44,$F$2:$F$44=$Y31)))</f>
        <v>4</v>
      </c>
      <c r="AD31" cm="1">
        <f t="array" ref="AD31">COUNTA(_xlfn.UNIQUE(_xlfn._xlws.FILTER($E$2:$E$44,$F$2:$F$44=$Y31)))</f>
        <v>8</v>
      </c>
      <c r="AE31" cm="1">
        <f t="array" ref="AE31">COUNTA(_xlfn.UNIQUE(_xlfn._xlws.FILTER($C$2:$C$44,$F$2:$F$44=$Y31)))</f>
        <v>3</v>
      </c>
    </row>
    <row r="32" spans="1:31" ht="16.5" thickBot="1" x14ac:dyDescent="0.3">
      <c r="A32" s="2">
        <v>43616</v>
      </c>
      <c r="B32" s="2" t="str">
        <f t="shared" si="0"/>
        <v>Q2-2019</v>
      </c>
      <c r="C32" s="3" t="s">
        <v>12</v>
      </c>
      <c r="D32" s="4" t="s">
        <v>17</v>
      </c>
      <c r="E32" s="5" t="s">
        <v>18</v>
      </c>
      <c r="F32" s="6" t="s">
        <v>15</v>
      </c>
      <c r="G32" s="3">
        <v>80</v>
      </c>
      <c r="H32" s="1">
        <v>500</v>
      </c>
      <c r="I32" s="7">
        <f t="shared" si="1"/>
        <v>40000</v>
      </c>
      <c r="S32" t="str">
        <v>Steven</v>
      </c>
      <c r="U32" t="str">
        <v>Q2-2019</v>
      </c>
      <c r="Y32" t="s">
        <v>15</v>
      </c>
      <c r="Z32" s="18">
        <f t="shared" ref="Z32:Z35" si="2">VLOOKUP(Y32,$F$2:$H$44,3,FALSE)</f>
        <v>500</v>
      </c>
      <c r="AA32">
        <f t="shared" ref="AA32:AA35" si="3">SUMIF($F$2:$F$44,Y32,$G$2:$G$44)</f>
        <v>722</v>
      </c>
      <c r="AB32" s="18">
        <f t="shared" ref="AB32:AB35" si="4">SUMIF($F$2:$F$44,Y32,$I$2:$I$44)</f>
        <v>361000</v>
      </c>
      <c r="AC32" cm="1">
        <f t="array" ref="AC32">COUNTA(_xlfn.UNIQUE(_xlfn._xlws.FILTER($D$2:$D$44,$F$2:$F$44=$Y32)))</f>
        <v>4</v>
      </c>
      <c r="AD32" cm="1">
        <f t="array" ref="AD32">COUNTA(_xlfn.UNIQUE(_xlfn._xlws.FILTER($E$2:$E$44,$F$2:$F$44=$Y32)))</f>
        <v>11</v>
      </c>
      <c r="AE32" cm="1">
        <f t="array" ref="AE32">COUNTA(_xlfn.UNIQUE(_xlfn._xlws.FILTER($C$2:$C$44,$F$2:$F$44=$Y32)))</f>
        <v>3</v>
      </c>
    </row>
    <row r="33" spans="1:31" ht="16.5" thickBot="1" x14ac:dyDescent="0.3">
      <c r="A33" s="2">
        <v>43633</v>
      </c>
      <c r="B33" s="2" t="str">
        <f t="shared" si="0"/>
        <v>Q2-2019</v>
      </c>
      <c r="C33" s="3" t="s">
        <v>12</v>
      </c>
      <c r="D33" s="4" t="s">
        <v>13</v>
      </c>
      <c r="E33" s="5" t="s">
        <v>14</v>
      </c>
      <c r="F33" s="6" t="s">
        <v>29</v>
      </c>
      <c r="G33" s="3">
        <v>5</v>
      </c>
      <c r="H33" s="1">
        <v>125</v>
      </c>
      <c r="I33" s="7">
        <f t="shared" si="1"/>
        <v>625</v>
      </c>
      <c r="S33" t="str">
        <v>Michael</v>
      </c>
      <c r="U33" t="str">
        <v>Q3-2019</v>
      </c>
      <c r="Y33" t="s">
        <v>19</v>
      </c>
      <c r="Z33" s="18">
        <f t="shared" si="2"/>
        <v>225</v>
      </c>
      <c r="AA33">
        <f t="shared" si="3"/>
        <v>278</v>
      </c>
      <c r="AB33" s="18">
        <f t="shared" si="4"/>
        <v>62550</v>
      </c>
      <c r="AC33" cm="1">
        <f t="array" ref="AC33">COUNTA(_xlfn.UNIQUE(_xlfn._xlws.FILTER($D$2:$D$44,$F$2:$F$44=$Y33)))</f>
        <v>3</v>
      </c>
      <c r="AD33" cm="1">
        <f t="array" ref="AD33">COUNTA(_xlfn.UNIQUE(_xlfn._xlws.FILTER($E$2:$E$44,$F$2:$F$44=$Y33)))</f>
        <v>5</v>
      </c>
      <c r="AE33" cm="1">
        <f t="array" ref="AE33">COUNTA(_xlfn.UNIQUE(_xlfn._xlws.FILTER($C$2:$C$44,$F$2:$F$44=$Y33)))</f>
        <v>3</v>
      </c>
    </row>
    <row r="34" spans="1:31" ht="16.5" thickBot="1" x14ac:dyDescent="0.3">
      <c r="A34" s="2">
        <v>43650</v>
      </c>
      <c r="B34" s="2" t="str">
        <f t="shared" si="0"/>
        <v>Q3-2019</v>
      </c>
      <c r="C34" s="3" t="s">
        <v>8</v>
      </c>
      <c r="D34" s="8" t="s">
        <v>9</v>
      </c>
      <c r="E34" s="5" t="s">
        <v>10</v>
      </c>
      <c r="F34" s="6" t="s">
        <v>30</v>
      </c>
      <c r="G34" s="3">
        <v>62</v>
      </c>
      <c r="H34" s="1">
        <v>58.5</v>
      </c>
      <c r="I34" s="7">
        <f t="shared" si="1"/>
        <v>3627</v>
      </c>
      <c r="S34" t="str">
        <v>Sigal</v>
      </c>
      <c r="U34" t="str">
        <v>Q4-2019</v>
      </c>
      <c r="Y34" t="s">
        <v>29</v>
      </c>
      <c r="Z34" s="18">
        <f t="shared" si="2"/>
        <v>125</v>
      </c>
      <c r="AA34">
        <f t="shared" si="3"/>
        <v>10</v>
      </c>
      <c r="AB34" s="18">
        <f t="shared" si="4"/>
        <v>1250</v>
      </c>
      <c r="AC34" cm="1">
        <f t="array" ref="AC34">COUNTA(_xlfn.UNIQUE(_xlfn._xlws.FILTER($D$2:$D$44,$F$2:$F$44=$Y34)))</f>
        <v>3</v>
      </c>
      <c r="AD34" cm="1">
        <f t="array" ref="AD34">COUNTA(_xlfn.UNIQUE(_xlfn._xlws.FILTER($E$2:$E$44,$F$2:$F$44=$Y34)))</f>
        <v>3</v>
      </c>
      <c r="AE34" cm="1">
        <f t="array" ref="AE34">COUNTA(_xlfn.UNIQUE(_xlfn._xlws.FILTER($C$2:$C$44,$F$2:$F$44=$Y34)))</f>
        <v>2</v>
      </c>
    </row>
    <row r="35" spans="1:31" ht="16.5" thickBot="1" x14ac:dyDescent="0.3">
      <c r="A35" s="2">
        <v>43667</v>
      </c>
      <c r="B35" s="2" t="str">
        <f t="shared" si="0"/>
        <v>Q3-2019</v>
      </c>
      <c r="C35" s="3" t="s">
        <v>12</v>
      </c>
      <c r="D35" s="4" t="s">
        <v>13</v>
      </c>
      <c r="E35" s="5" t="s">
        <v>25</v>
      </c>
      <c r="F35" s="6" t="s">
        <v>30</v>
      </c>
      <c r="G35" s="3">
        <v>55</v>
      </c>
      <c r="H35" s="1">
        <v>58.5</v>
      </c>
      <c r="I35" s="7">
        <f t="shared" si="1"/>
        <v>3217.5</v>
      </c>
      <c r="S35" t="str">
        <v>Diana</v>
      </c>
      <c r="Y35" t="s">
        <v>30</v>
      </c>
      <c r="Z35" s="18">
        <f t="shared" si="2"/>
        <v>58.5</v>
      </c>
      <c r="AA35">
        <f t="shared" si="3"/>
        <v>395</v>
      </c>
      <c r="AB35" s="18">
        <f t="shared" si="4"/>
        <v>23107.5</v>
      </c>
      <c r="AC35" cm="1">
        <f t="array" ref="AC35">COUNTA(_xlfn.UNIQUE(_xlfn._xlws.FILTER($D$2:$D$44,$F$2:$F$44=$Y35)))</f>
        <v>3</v>
      </c>
      <c r="AD35" cm="1">
        <f t="array" ref="AD35">COUNTA(_xlfn.UNIQUE(_xlfn._xlws.FILTER($E$2:$E$44,$F$2:$F$44=$Y35)))</f>
        <v>5</v>
      </c>
      <c r="AE35" cm="1">
        <f t="array" ref="AE35">COUNTA(_xlfn.UNIQUE(_xlfn._xlws.FILTER($C$2:$C$44,$F$2:$F$44=$Y35)))</f>
        <v>2</v>
      </c>
    </row>
    <row r="36" spans="1:31" ht="16.5" thickBot="1" x14ac:dyDescent="0.3">
      <c r="A36" s="2">
        <v>43684</v>
      </c>
      <c r="B36" s="2" t="str">
        <f t="shared" si="0"/>
        <v>Q3-2019</v>
      </c>
      <c r="C36" s="3" t="s">
        <v>12</v>
      </c>
      <c r="D36" s="4" t="s">
        <v>13</v>
      </c>
      <c r="E36" s="5" t="s">
        <v>14</v>
      </c>
      <c r="F36" s="6" t="s">
        <v>30</v>
      </c>
      <c r="G36" s="3">
        <v>42</v>
      </c>
      <c r="H36" s="1">
        <v>58.5</v>
      </c>
      <c r="I36" s="7">
        <f t="shared" si="1"/>
        <v>2457</v>
      </c>
      <c r="S36" t="str">
        <v>Karen</v>
      </c>
    </row>
    <row r="37" spans="1:31" ht="16.5" thickBot="1" x14ac:dyDescent="0.3">
      <c r="A37" s="2">
        <v>43701</v>
      </c>
      <c r="B37" s="2" t="str">
        <f t="shared" si="0"/>
        <v>Q3-2019</v>
      </c>
      <c r="C37" s="3" t="s">
        <v>20</v>
      </c>
      <c r="D37" s="4" t="s">
        <v>17</v>
      </c>
      <c r="E37" s="5" t="s">
        <v>21</v>
      </c>
      <c r="F37" s="6" t="s">
        <v>29</v>
      </c>
      <c r="G37" s="3">
        <v>3</v>
      </c>
      <c r="H37" s="1">
        <v>125</v>
      </c>
      <c r="I37" s="7">
        <f t="shared" si="1"/>
        <v>375</v>
      </c>
      <c r="S37" t="str">
        <v>John</v>
      </c>
    </row>
    <row r="38" spans="1:31" ht="16.5" thickBot="1" x14ac:dyDescent="0.3">
      <c r="A38" s="2">
        <v>43718</v>
      </c>
      <c r="B38" s="2" t="str">
        <f t="shared" si="0"/>
        <v>Q3-2019</v>
      </c>
      <c r="C38" s="3" t="s">
        <v>12</v>
      </c>
      <c r="D38" s="4" t="s">
        <v>17</v>
      </c>
      <c r="E38" s="5" t="s">
        <v>18</v>
      </c>
      <c r="F38" s="6" t="s">
        <v>11</v>
      </c>
      <c r="G38" s="3">
        <v>7</v>
      </c>
      <c r="H38" s="1">
        <v>1198</v>
      </c>
      <c r="I38" s="7">
        <f t="shared" si="1"/>
        <v>8386</v>
      </c>
      <c r="Y38" s="19" t="s">
        <v>2</v>
      </c>
      <c r="Z38" s="21" t="s">
        <v>52</v>
      </c>
      <c r="AA38" s="21" t="s">
        <v>44</v>
      </c>
      <c r="AB38" s="21" t="s">
        <v>45</v>
      </c>
      <c r="AC38" s="21" t="s">
        <v>46</v>
      </c>
      <c r="AD38" s="21" t="s">
        <v>47</v>
      </c>
    </row>
    <row r="39" spans="1:31" ht="16.5" thickBot="1" x14ac:dyDescent="0.3">
      <c r="A39" s="2">
        <v>43735</v>
      </c>
      <c r="B39" s="2" t="str">
        <f t="shared" si="0"/>
        <v>Q3-2019</v>
      </c>
      <c r="C39" s="3" t="s">
        <v>20</v>
      </c>
      <c r="D39" s="4" t="s">
        <v>17</v>
      </c>
      <c r="E39" s="5" t="s">
        <v>21</v>
      </c>
      <c r="F39" s="6" t="s">
        <v>19</v>
      </c>
      <c r="G39" s="3">
        <v>76</v>
      </c>
      <c r="H39" s="1">
        <v>225</v>
      </c>
      <c r="I39" s="7">
        <f t="shared" si="1"/>
        <v>17100</v>
      </c>
      <c r="P39" s="16" t="s">
        <v>34</v>
      </c>
      <c r="Q39" s="16">
        <f>COUNTA(_xlfn.ANCHORARRAY(Q27))</f>
        <v>5</v>
      </c>
      <c r="R39" s="16">
        <f>COUNTA(_xlfn.ANCHORARRAY(R27))</f>
        <v>3</v>
      </c>
      <c r="S39" s="16">
        <f>COUNTA(_xlfn.ANCHORARRAY(S27))</f>
        <v>11</v>
      </c>
      <c r="T39" s="16">
        <f>COUNTA(_xlfn.ANCHORARRAY(T27))</f>
        <v>4</v>
      </c>
      <c r="U39" s="16">
        <f>COUNTA(_xlfn.ANCHORARRAY(U27))</f>
        <v>8</v>
      </c>
      <c r="Y39" t="s">
        <v>9</v>
      </c>
      <c r="Z39" cm="1">
        <f t="array" ref="Z39">COUNTA(_xlfn.UNIQUE(_xlfn._xlws.FILTER($C$2:$C$44,$D$2:$D$44=$Y39)))</f>
        <v>2</v>
      </c>
      <c r="AA39" cm="1">
        <f t="array" ref="AA39">COUNTA(_xlfn.UNIQUE(_xlfn._xlws.FILTER($E$2:$E$44,$D$2:$D$44=$Y39)))</f>
        <v>3</v>
      </c>
      <c r="AB39" cm="1">
        <f t="array" ref="AB39">COUNTA(_xlfn.UNIQUE(_xlfn._xlws.FILTER($F$2:$F$44,$D$2:$D$44=$Y39)))</f>
        <v>4</v>
      </c>
      <c r="AC39">
        <f>SUMIF($D$2:$D$44,$Y39,$G$2:$G$44)</f>
        <v>704</v>
      </c>
      <c r="AD39" s="18">
        <f>SUMIF($D$2:$D$44,$Y39,$I$2:$I$44)</f>
        <v>472493</v>
      </c>
    </row>
    <row r="40" spans="1:31" ht="16.5" thickBot="1" x14ac:dyDescent="0.3">
      <c r="A40" s="2">
        <v>43752</v>
      </c>
      <c r="B40" s="2" t="str">
        <f t="shared" si="0"/>
        <v>Q4-2019</v>
      </c>
      <c r="C40" s="3" t="s">
        <v>20</v>
      </c>
      <c r="D40" s="9" t="s">
        <v>23</v>
      </c>
      <c r="E40" s="5" t="s">
        <v>24</v>
      </c>
      <c r="F40" s="6" t="s">
        <v>15</v>
      </c>
      <c r="G40" s="3">
        <v>57</v>
      </c>
      <c r="H40" s="1">
        <v>500</v>
      </c>
      <c r="I40" s="7">
        <f t="shared" si="1"/>
        <v>28500</v>
      </c>
      <c r="Y40" t="s">
        <v>13</v>
      </c>
      <c r="Z40" cm="1">
        <f t="array" ref="Z40">COUNTA(_xlfn.UNIQUE(_xlfn._xlws.FILTER($C$2:$C$44,$D$2:$D$44=$Y40)))</f>
        <v>1</v>
      </c>
      <c r="AA40" cm="1">
        <f t="array" ref="AA40">COUNTA(_xlfn.UNIQUE(_xlfn._xlws.FILTER($E$2:$E$44,$D$2:$D$44=$Y40)))</f>
        <v>3</v>
      </c>
      <c r="AB40" cm="1">
        <f t="array" ref="AB40">COUNTA(_xlfn.UNIQUE(_xlfn._xlws.FILTER($F$2:$F$44,$D$2:$D$44=$Y40)))</f>
        <v>4</v>
      </c>
      <c r="AC40">
        <f t="shared" ref="AC40:AC42" si="5">SUMIF($D$2:$D$44,$Y40,$G$2:$G$44)</f>
        <v>647</v>
      </c>
      <c r="AD40" s="18">
        <f t="shared" ref="AD40:AD42" si="6">SUMIF($D$2:$D$44,$Y40,$I$2:$I$44)</f>
        <v>365108.5</v>
      </c>
    </row>
    <row r="41" spans="1:31" ht="16.5" thickBot="1" x14ac:dyDescent="0.3">
      <c r="A41" s="2">
        <v>43769</v>
      </c>
      <c r="B41" s="2" t="str">
        <f t="shared" si="0"/>
        <v>Q4-2019</v>
      </c>
      <c r="C41" s="3" t="s">
        <v>12</v>
      </c>
      <c r="D41" s="8" t="s">
        <v>9</v>
      </c>
      <c r="E41" s="5" t="s">
        <v>22</v>
      </c>
      <c r="F41" s="6" t="s">
        <v>11</v>
      </c>
      <c r="G41" s="3">
        <v>14</v>
      </c>
      <c r="H41" s="1">
        <v>1198</v>
      </c>
      <c r="I41" s="7">
        <f t="shared" si="1"/>
        <v>16772</v>
      </c>
      <c r="Y41" t="s">
        <v>17</v>
      </c>
      <c r="Z41" cm="1">
        <f t="array" ref="Z41">COUNTA(_xlfn.UNIQUE(_xlfn._xlws.FILTER($C$2:$C$44,$D$2:$D$44=$Y41)))</f>
        <v>2</v>
      </c>
      <c r="AA41" cm="1">
        <f t="array" ref="AA41">COUNTA(_xlfn.UNIQUE(_xlfn._xlws.FILTER($E$2:$E$44,$D$2:$D$44=$Y41)))</f>
        <v>2</v>
      </c>
      <c r="AB41" cm="1">
        <f t="array" ref="AB41">COUNTA(_xlfn.UNIQUE(_xlfn._xlws.FILTER($F$2:$F$44,$D$2:$D$44=$Y41)))</f>
        <v>4</v>
      </c>
      <c r="AC41">
        <f t="shared" si="5"/>
        <v>355</v>
      </c>
      <c r="AD41" s="18">
        <f t="shared" si="6"/>
        <v>229018</v>
      </c>
    </row>
    <row r="42" spans="1:31" ht="16.5" thickBot="1" x14ac:dyDescent="0.3">
      <c r="A42" s="2">
        <v>43786</v>
      </c>
      <c r="B42" s="2" t="str">
        <f t="shared" si="0"/>
        <v>Q4-2019</v>
      </c>
      <c r="C42" s="3" t="s">
        <v>12</v>
      </c>
      <c r="D42" s="4" t="s">
        <v>13</v>
      </c>
      <c r="E42" s="5" t="s">
        <v>16</v>
      </c>
      <c r="F42" s="6" t="s">
        <v>15</v>
      </c>
      <c r="G42" s="3">
        <v>11</v>
      </c>
      <c r="H42" s="1">
        <v>500</v>
      </c>
      <c r="I42" s="7">
        <f t="shared" si="1"/>
        <v>5500</v>
      </c>
      <c r="Y42" t="s">
        <v>23</v>
      </c>
      <c r="Z42" cm="1">
        <f t="array" ref="Z42">COUNTA(_xlfn.UNIQUE(_xlfn._xlws.FILTER($C$2:$C$44,$D$2:$D$44=$Y42)))</f>
        <v>3</v>
      </c>
      <c r="AA42" cm="1">
        <f t="array" ref="AA42">COUNTA(_xlfn.UNIQUE(_xlfn._xlws.FILTER($E$2:$E$44,$D$2:$D$44=$Y42)))</f>
        <v>3</v>
      </c>
      <c r="AB42" cm="1">
        <f t="array" ref="AB42">COUNTA(_xlfn.UNIQUE(_xlfn._xlws.FILTER($F$2:$F$44,$D$2:$D$44=$Y42)))</f>
        <v>5</v>
      </c>
      <c r="AC42">
        <f t="shared" si="5"/>
        <v>415</v>
      </c>
      <c r="AD42" s="18">
        <f t="shared" si="6"/>
        <v>239056</v>
      </c>
    </row>
    <row r="43" spans="1:31" ht="16.5" thickBot="1" x14ac:dyDescent="0.3">
      <c r="A43" s="2">
        <v>43803</v>
      </c>
      <c r="B43" s="2" t="str">
        <f t="shared" si="0"/>
        <v>Q4-2019</v>
      </c>
      <c r="C43" s="3" t="s">
        <v>12</v>
      </c>
      <c r="D43" s="4" t="s">
        <v>13</v>
      </c>
      <c r="E43" s="5" t="s">
        <v>16</v>
      </c>
      <c r="F43" s="6" t="s">
        <v>15</v>
      </c>
      <c r="G43" s="3">
        <v>94</v>
      </c>
      <c r="H43" s="1">
        <v>500</v>
      </c>
      <c r="I43" s="7">
        <f t="shared" si="1"/>
        <v>47000</v>
      </c>
    </row>
    <row r="44" spans="1:31" ht="16.5" thickBot="1" x14ac:dyDescent="0.3">
      <c r="A44" s="2">
        <v>43820</v>
      </c>
      <c r="B44" s="2" t="str">
        <f t="shared" si="0"/>
        <v>Q4-2019</v>
      </c>
      <c r="C44" s="3" t="s">
        <v>12</v>
      </c>
      <c r="D44" s="8" t="s">
        <v>9</v>
      </c>
      <c r="E44" s="5" t="s">
        <v>22</v>
      </c>
      <c r="F44" s="6" t="s">
        <v>15</v>
      </c>
      <c r="G44" s="3">
        <v>28</v>
      </c>
      <c r="H44" s="1">
        <v>500</v>
      </c>
      <c r="I44" s="7">
        <f t="shared" si="1"/>
        <v>14000</v>
      </c>
    </row>
    <row r="45" spans="1:31" x14ac:dyDescent="0.25">
      <c r="Y45" s="19" t="s">
        <v>53</v>
      </c>
      <c r="Z45" s="21" t="s">
        <v>2</v>
      </c>
      <c r="AA45" s="21" t="s">
        <v>1</v>
      </c>
      <c r="AB45" s="21" t="s">
        <v>45</v>
      </c>
      <c r="AC45" s="21" t="s">
        <v>46</v>
      </c>
      <c r="AD45" s="21" t="s">
        <v>47</v>
      </c>
    </row>
    <row r="46" spans="1:31" x14ac:dyDescent="0.25">
      <c r="Y46" t="s">
        <v>10</v>
      </c>
      <c r="Z46" t="str">
        <f>VLOOKUP(Y46,CHOOSE({1,2},$E$2:$E$44,$D$2:$D$44),2,0)</f>
        <v>Martha</v>
      </c>
      <c r="AA46" t="str">
        <f>VLOOKUP(Y46,CHOOSE({1,2},$E$2:$E$44,$C$2:$C$44),2,0)</f>
        <v>East</v>
      </c>
      <c r="AB46" cm="1">
        <f t="array" ref="AB46">COUNTA(_xlfn.UNIQUE(_xlfn._xlws.FILTER($F$2:$F$44,$E$2:$E$44=$Y46)))</f>
        <v>4</v>
      </c>
      <c r="AC46">
        <f>SUMIF($E$2:$E$44,$Y46,$G$2:$G$44)</f>
        <v>396</v>
      </c>
      <c r="AD46" s="18">
        <f>SUMIF($E$2:$E$44,$Y46,$I$2:$I$44)</f>
        <v>236703</v>
      </c>
    </row>
    <row r="47" spans="1:31" x14ac:dyDescent="0.25">
      <c r="Y47" t="s">
        <v>14</v>
      </c>
      <c r="Z47" t="str">
        <f>VLOOKUP(Y47,CHOOSE({1,2},$E$2:$E$44,$D$2:$D$44),2,0)</f>
        <v>Hermann</v>
      </c>
      <c r="AA47" t="str">
        <f>VLOOKUP(Y47,CHOOSE({1,2},$E$2:$E$44,$C$2:$C$44),2,0)</f>
        <v>Central</v>
      </c>
      <c r="AB47" cm="1">
        <f t="array" ref="AB47">COUNTA(_xlfn.UNIQUE(_xlfn._xlws.FILTER($F$2:$F$44,$E$2:$E$44=$Y47)))</f>
        <v>3</v>
      </c>
      <c r="AC47">
        <f t="shared" ref="AC47:AC56" si="7">SUMIF($E$2:$E$44,$Y47,$G$2:$G$44)</f>
        <v>193</v>
      </c>
      <c r="AD47" s="18">
        <f t="shared" ref="AD47:AD56" si="8">SUMIF($E$2:$E$44,$Y47,$I$2:$I$44)</f>
        <v>33698</v>
      </c>
    </row>
    <row r="48" spans="1:31" x14ac:dyDescent="0.25">
      <c r="Y48" t="s">
        <v>16</v>
      </c>
      <c r="Z48" t="str">
        <f>VLOOKUP(Y48,CHOOSE({1,2},$E$2:$E$44,$D$2:$D$44),2,0)</f>
        <v>Hermann</v>
      </c>
      <c r="AA48" t="str">
        <f>VLOOKUP(Y48,CHOOSE({1,2},$E$2:$E$44,$C$2:$C$44),2,0)</f>
        <v>Central</v>
      </c>
      <c r="AB48" cm="1">
        <f t="array" ref="AB48">COUNTA(_xlfn.UNIQUE(_xlfn._xlws.FILTER($F$2:$F$44,$E$2:$E$44=$Y48)))</f>
        <v>3</v>
      </c>
      <c r="AC48">
        <f t="shared" si="7"/>
        <v>281</v>
      </c>
      <c r="AD48" s="18">
        <f t="shared" si="8"/>
        <v>206373</v>
      </c>
    </row>
    <row r="49" spans="25:30" x14ac:dyDescent="0.25">
      <c r="Y49" t="s">
        <v>18</v>
      </c>
      <c r="Z49" t="str">
        <f>VLOOKUP(Y49,CHOOSE({1,2},$E$2:$E$44,$D$2:$D$44),2,0)</f>
        <v>Timothy</v>
      </c>
      <c r="AA49" t="str">
        <f>VLOOKUP(Y49,CHOOSE({1,2},$E$2:$E$44,$C$2:$C$44),2,0)</f>
        <v>Central</v>
      </c>
      <c r="AB49" cm="1">
        <f t="array" ref="AB49">COUNTA(_xlfn.UNIQUE(_xlfn._xlws.FILTER($F$2:$F$44,$E$2:$E$44=$Y49)))</f>
        <v>3</v>
      </c>
      <c r="AC49">
        <f t="shared" si="7"/>
        <v>213</v>
      </c>
      <c r="AD49" s="18">
        <f t="shared" si="8"/>
        <v>140955</v>
      </c>
    </row>
    <row r="50" spans="25:30" x14ac:dyDescent="0.25">
      <c r="Y50" t="s">
        <v>21</v>
      </c>
      <c r="Z50" t="str">
        <f>VLOOKUP(Y50,CHOOSE({1,2},$E$2:$E$44,$D$2:$D$44),2,0)</f>
        <v>Timothy</v>
      </c>
      <c r="AA50" t="str">
        <f>VLOOKUP(Y50,CHOOSE({1,2},$E$2:$E$44,$C$2:$C$44),2,0)</f>
        <v>West</v>
      </c>
      <c r="AB50" cm="1">
        <f t="array" ref="AB50">COUNTA(_xlfn.UNIQUE(_xlfn._xlws.FILTER($F$2:$F$44,$E$2:$E$44=$Y50)))</f>
        <v>4</v>
      </c>
      <c r="AC50">
        <f t="shared" si="7"/>
        <v>142</v>
      </c>
      <c r="AD50" s="18">
        <f t="shared" si="8"/>
        <v>88063</v>
      </c>
    </row>
    <row r="51" spans="25:30" x14ac:dyDescent="0.25">
      <c r="Y51" t="s">
        <v>22</v>
      </c>
      <c r="Z51" t="str">
        <f>VLOOKUP(Y51,CHOOSE({1,2},$E$2:$E$44,$D$2:$D$44),2,0)</f>
        <v>Martha</v>
      </c>
      <c r="AA51" t="str">
        <f>VLOOKUP(Y51,CHOOSE({1,2},$E$2:$E$44,$C$2:$C$44),2,0)</f>
        <v>Central</v>
      </c>
      <c r="AB51" cm="1">
        <f t="array" ref="AB51">COUNTA(_xlfn.UNIQUE(_xlfn._xlws.FILTER($F$2:$F$44,$E$2:$E$44=$Y51)))</f>
        <v>2</v>
      </c>
      <c r="AC51">
        <f t="shared" si="7"/>
        <v>183</v>
      </c>
      <c r="AD51" s="18">
        <f t="shared" si="8"/>
        <v>199690</v>
      </c>
    </row>
    <row r="52" spans="25:30" x14ac:dyDescent="0.25">
      <c r="Y52" t="s">
        <v>24</v>
      </c>
      <c r="Z52" t="str">
        <f>VLOOKUP(Y52,CHOOSE({1,2},$E$2:$E$44,$D$2:$D$44),2,0)</f>
        <v>Douglas</v>
      </c>
      <c r="AA52" t="str">
        <f>VLOOKUP(Y52,CHOOSE({1,2},$E$2:$E$44,$C$2:$C$44),2,0)</f>
        <v>West</v>
      </c>
      <c r="AB52" cm="1">
        <f t="array" ref="AB52">COUNTA(_xlfn.UNIQUE(_xlfn._xlws.FILTER($F$2:$F$44,$E$2:$E$44=$Y52)))</f>
        <v>2</v>
      </c>
      <c r="AC52">
        <f t="shared" si="7"/>
        <v>89</v>
      </c>
      <c r="AD52" s="18">
        <f t="shared" si="8"/>
        <v>66836</v>
      </c>
    </row>
    <row r="53" spans="25:30" x14ac:dyDescent="0.25">
      <c r="Y53" t="s">
        <v>25</v>
      </c>
      <c r="Z53" t="str">
        <f>VLOOKUP(Y53,CHOOSE({1,2},$E$2:$E$44,$D$2:$D$44),2,0)</f>
        <v>Hermann</v>
      </c>
      <c r="AA53" t="str">
        <f>VLOOKUP(Y53,CHOOSE({1,2},$E$2:$E$44,$C$2:$C$44),2,0)</f>
        <v>Central</v>
      </c>
      <c r="AB53" cm="1">
        <f t="array" ref="AB53">COUNTA(_xlfn.UNIQUE(_xlfn._xlws.FILTER($F$2:$F$44,$E$2:$E$44=$Y53)))</f>
        <v>3</v>
      </c>
      <c r="AC53">
        <f t="shared" si="7"/>
        <v>173</v>
      </c>
      <c r="AD53" s="18">
        <f t="shared" si="8"/>
        <v>125037.5</v>
      </c>
    </row>
    <row r="54" spans="25:30" x14ac:dyDescent="0.25">
      <c r="Y54" t="s">
        <v>26</v>
      </c>
      <c r="Z54" t="str">
        <f>VLOOKUP(Y54,CHOOSE({1,2},$E$2:$E$44,$D$2:$D$44),2,0)</f>
        <v>Martha</v>
      </c>
      <c r="AA54" t="str">
        <f>VLOOKUP(Y54,CHOOSE({1,2},$E$2:$E$44,$C$2:$C$44),2,0)</f>
        <v>East</v>
      </c>
      <c r="AB54" cm="1">
        <f t="array" ref="AB54">COUNTA(_xlfn.UNIQUE(_xlfn._xlws.FILTER($F$2:$F$44,$E$2:$E$44=$Y54)))</f>
        <v>2</v>
      </c>
      <c r="AC54">
        <f t="shared" si="7"/>
        <v>125</v>
      </c>
      <c r="AD54" s="18">
        <f t="shared" si="8"/>
        <v>36100</v>
      </c>
    </row>
    <row r="55" spans="25:30" x14ac:dyDescent="0.25">
      <c r="Y55" t="s">
        <v>27</v>
      </c>
      <c r="Z55" t="str">
        <f>VLOOKUP(Y55,CHOOSE({1,2},$E$2:$E$44,$D$2:$D$44),2,0)</f>
        <v>Douglas</v>
      </c>
      <c r="AA55" t="str">
        <f>VLOOKUP(Y55,CHOOSE({1,2},$E$2:$E$44,$C$2:$C$44),2,0)</f>
        <v>East</v>
      </c>
      <c r="AB55" cm="1">
        <f t="array" ref="AB55">COUNTA(_xlfn.UNIQUE(_xlfn._xlws.FILTER($F$2:$F$44,$E$2:$E$44=$Y55)))</f>
        <v>3</v>
      </c>
      <c r="AC55">
        <f t="shared" si="7"/>
        <v>170</v>
      </c>
      <c r="AD55" s="18">
        <f t="shared" si="8"/>
        <v>48204</v>
      </c>
    </row>
    <row r="56" spans="25:30" x14ac:dyDescent="0.25">
      <c r="Y56" t="s">
        <v>28</v>
      </c>
      <c r="Z56" t="str">
        <f>VLOOKUP(Y56,CHOOSE({1,2},$E$2:$E$44,$D$2:$D$44),2,0)</f>
        <v>Douglas</v>
      </c>
      <c r="AA56" t="str">
        <f>VLOOKUP(Y56,CHOOSE({1,2},$E$2:$E$44,$C$2:$C$44),2,0)</f>
        <v>Central</v>
      </c>
      <c r="AB56" cm="1">
        <f t="array" ref="AB56">COUNTA(_xlfn.UNIQUE(_xlfn._xlws.FILTER($F$2:$F$44,$E$2:$E$44=$Y56)))</f>
        <v>3</v>
      </c>
      <c r="AC56">
        <f t="shared" si="7"/>
        <v>156</v>
      </c>
      <c r="AD56" s="18">
        <f t="shared" si="8"/>
        <v>124016</v>
      </c>
    </row>
    <row r="59" spans="25:30" x14ac:dyDescent="0.25">
      <c r="Y59" s="19" t="s">
        <v>55</v>
      </c>
      <c r="Z59" s="21" t="s">
        <v>8</v>
      </c>
      <c r="AA59" s="21" t="s">
        <v>12</v>
      </c>
      <c r="AB59" s="21" t="s">
        <v>20</v>
      </c>
    </row>
    <row r="60" spans="25:30" x14ac:dyDescent="0.25">
      <c r="Y60" t="s">
        <v>56</v>
      </c>
      <c r="Z60" s="18">
        <f>SUMIFS($I$2:$I$44,$B$2:$B$44,$Y60,$C$2:$C$44,Z$59)</f>
        <v>113810</v>
      </c>
      <c r="AA60" s="18">
        <f>SUMIFS($I$2:$I$44,$B$2:$B$44,$Y60,$C$2:$C$44,AA$59)</f>
        <v>74203</v>
      </c>
      <c r="AB60" s="18">
        <f t="shared" ref="AB60" si="9">SUMIFS($I$2:$I$44,$B$2:$B$44,$Y60,$C$2:$C$44,AB$59)</f>
        <v>67088</v>
      </c>
    </row>
    <row r="61" spans="25:30" x14ac:dyDescent="0.25">
      <c r="Y61" t="s">
        <v>57</v>
      </c>
      <c r="Z61" s="18">
        <f t="shared" ref="Z61:AB67" si="10">SUMIFS($I$2:$I$44,$B$2:$B$44,$Y61,$C$2:$C$44,Z$59)</f>
        <v>60000</v>
      </c>
      <c r="AA61" s="18">
        <f>SUMIFS($I$2:$I$44,$B$2:$B$44,$Y61,$C$2:$C$44,AA$59)</f>
        <v>305490</v>
      </c>
      <c r="AB61" s="18">
        <f t="shared" si="10"/>
        <v>38336</v>
      </c>
    </row>
    <row r="62" spans="25:30" x14ac:dyDescent="0.25">
      <c r="Y62" t="s">
        <v>58</v>
      </c>
      <c r="Z62" s="18">
        <f t="shared" si="10"/>
        <v>97866</v>
      </c>
      <c r="AA62" s="18">
        <f t="shared" si="10"/>
        <v>250</v>
      </c>
      <c r="AB62" s="18">
        <f t="shared" si="10"/>
        <v>0</v>
      </c>
    </row>
    <row r="63" spans="25:30" x14ac:dyDescent="0.25">
      <c r="Y63" t="s">
        <v>59</v>
      </c>
      <c r="Z63" s="18">
        <f t="shared" si="10"/>
        <v>22104</v>
      </c>
      <c r="AA63" s="18">
        <f t="shared" si="10"/>
        <v>99882</v>
      </c>
      <c r="AB63" s="18">
        <f t="shared" si="10"/>
        <v>0</v>
      </c>
    </row>
    <row r="64" spans="25:30" x14ac:dyDescent="0.25">
      <c r="Y64" t="s">
        <v>60</v>
      </c>
      <c r="Z64" s="18">
        <f t="shared" si="10"/>
        <v>2000</v>
      </c>
      <c r="AA64" s="18">
        <f t="shared" si="10"/>
        <v>69425</v>
      </c>
      <c r="AB64" s="18">
        <f t="shared" si="10"/>
        <v>3500</v>
      </c>
    </row>
    <row r="65" spans="25:30" x14ac:dyDescent="0.25">
      <c r="Y65" t="s">
        <v>61</v>
      </c>
      <c r="Z65" s="18">
        <f t="shared" si="10"/>
        <v>21600</v>
      </c>
      <c r="AA65" s="18">
        <f t="shared" si="10"/>
        <v>183187</v>
      </c>
      <c r="AB65" s="18">
        <f t="shared" si="10"/>
        <v>0</v>
      </c>
    </row>
    <row r="66" spans="25:30" x14ac:dyDescent="0.25">
      <c r="Y66" t="s">
        <v>62</v>
      </c>
      <c r="Z66" s="18">
        <f t="shared" si="10"/>
        <v>3627</v>
      </c>
      <c r="AA66" s="18">
        <f t="shared" si="10"/>
        <v>14060.5</v>
      </c>
      <c r="AB66" s="18">
        <f t="shared" si="10"/>
        <v>17475</v>
      </c>
    </row>
    <row r="67" spans="25:30" x14ac:dyDescent="0.25">
      <c r="Y67" t="s">
        <v>63</v>
      </c>
      <c r="Z67" s="18">
        <f t="shared" si="10"/>
        <v>0</v>
      </c>
      <c r="AA67" s="18">
        <f t="shared" si="10"/>
        <v>83272</v>
      </c>
      <c r="AB67" s="18">
        <f t="shared" si="10"/>
        <v>28500</v>
      </c>
    </row>
    <row r="70" spans="25:30" x14ac:dyDescent="0.25">
      <c r="Y70" s="19" t="s">
        <v>55</v>
      </c>
      <c r="Z70" s="21" t="s">
        <v>11</v>
      </c>
      <c r="AA70" s="21" t="s">
        <v>15</v>
      </c>
      <c r="AB70" s="21" t="s">
        <v>19</v>
      </c>
      <c r="AC70" s="21" t="s">
        <v>29</v>
      </c>
      <c r="AD70" s="21" t="s">
        <v>30</v>
      </c>
    </row>
    <row r="71" spans="25:30" x14ac:dyDescent="0.25">
      <c r="Y71" t="s">
        <v>56</v>
      </c>
      <c r="Z71" s="18">
        <f>SUMIFS($I$2:$I$44,$B$2:$B$44,$Y71,$F$2:$F$44,Z$70)</f>
        <v>224026</v>
      </c>
      <c r="AA71" s="18">
        <f t="shared" ref="AA71:AD71" si="11">SUMIFS($I$2:$I$44,$B$2:$B$44,$Y71,$F$2:$F$44,AA$70)</f>
        <v>25000</v>
      </c>
      <c r="AB71" s="18">
        <f t="shared" si="11"/>
        <v>6075</v>
      </c>
      <c r="AC71" s="18">
        <f t="shared" si="11"/>
        <v>0</v>
      </c>
      <c r="AD71" s="18">
        <f t="shared" si="11"/>
        <v>0</v>
      </c>
    </row>
    <row r="72" spans="25:30" x14ac:dyDescent="0.25">
      <c r="Y72" t="s">
        <v>57</v>
      </c>
      <c r="Z72" s="18">
        <f t="shared" ref="Z72:AD78" si="12">SUMIFS($I$2:$I$44,$B$2:$B$44,$Y72,$F$2:$F$44,Z$70)</f>
        <v>343826</v>
      </c>
      <c r="AA72" s="18">
        <f t="shared" si="12"/>
        <v>60000</v>
      </c>
      <c r="AB72" s="18">
        <f t="shared" si="12"/>
        <v>0</v>
      </c>
      <c r="AC72" s="18">
        <f t="shared" si="12"/>
        <v>0</v>
      </c>
      <c r="AD72" s="18">
        <f t="shared" si="12"/>
        <v>0</v>
      </c>
    </row>
    <row r="73" spans="25:30" x14ac:dyDescent="0.25">
      <c r="Y73" t="s">
        <v>58</v>
      </c>
      <c r="Z73" s="18">
        <f t="shared" si="12"/>
        <v>41930</v>
      </c>
      <c r="AA73" s="18">
        <f t="shared" si="12"/>
        <v>55000</v>
      </c>
      <c r="AB73" s="18">
        <f t="shared" si="12"/>
        <v>0</v>
      </c>
      <c r="AC73" s="18">
        <f t="shared" si="12"/>
        <v>250</v>
      </c>
      <c r="AD73" s="18">
        <f t="shared" si="12"/>
        <v>936</v>
      </c>
    </row>
    <row r="74" spans="25:30" x14ac:dyDescent="0.25">
      <c r="Y74" t="s">
        <v>59</v>
      </c>
      <c r="Z74" s="18">
        <f t="shared" si="12"/>
        <v>80266</v>
      </c>
      <c r="AA74" s="18">
        <f t="shared" si="12"/>
        <v>14000</v>
      </c>
      <c r="AB74" s="18">
        <f t="shared" si="12"/>
        <v>17775</v>
      </c>
      <c r="AC74" s="18">
        <f t="shared" si="12"/>
        <v>0</v>
      </c>
      <c r="AD74" s="18">
        <f t="shared" si="12"/>
        <v>9945</v>
      </c>
    </row>
    <row r="75" spans="25:30" x14ac:dyDescent="0.25">
      <c r="Y75" t="s">
        <v>60</v>
      </c>
      <c r="Z75" s="18">
        <f t="shared" si="12"/>
        <v>0</v>
      </c>
      <c r="AA75" s="18">
        <f t="shared" si="12"/>
        <v>72000</v>
      </c>
      <c r="AB75" s="18">
        <f t="shared" si="12"/>
        <v>0</v>
      </c>
      <c r="AC75" s="18">
        <f t="shared" si="12"/>
        <v>0</v>
      </c>
      <c r="AD75" s="18">
        <f t="shared" si="12"/>
        <v>2925</v>
      </c>
    </row>
    <row r="76" spans="25:30" x14ac:dyDescent="0.25">
      <c r="Y76" t="s">
        <v>61</v>
      </c>
      <c r="Z76" s="18">
        <f t="shared" si="12"/>
        <v>142562</v>
      </c>
      <c r="AA76" s="18">
        <f t="shared" si="12"/>
        <v>40000</v>
      </c>
      <c r="AB76" s="18">
        <f t="shared" si="12"/>
        <v>21600</v>
      </c>
      <c r="AC76" s="18">
        <f t="shared" si="12"/>
        <v>625</v>
      </c>
      <c r="AD76" s="18">
        <f t="shared" si="12"/>
        <v>0</v>
      </c>
    </row>
    <row r="77" spans="25:30" x14ac:dyDescent="0.25">
      <c r="Y77" t="s">
        <v>62</v>
      </c>
      <c r="Z77" s="18">
        <f t="shared" si="12"/>
        <v>8386</v>
      </c>
      <c r="AA77" s="18">
        <f t="shared" si="12"/>
        <v>0</v>
      </c>
      <c r="AB77" s="18">
        <f t="shared" si="12"/>
        <v>17100</v>
      </c>
      <c r="AC77" s="18">
        <f t="shared" si="12"/>
        <v>375</v>
      </c>
      <c r="AD77" s="18">
        <f t="shared" si="12"/>
        <v>9301.5</v>
      </c>
    </row>
    <row r="78" spans="25:30" x14ac:dyDescent="0.25">
      <c r="Y78" t="s">
        <v>63</v>
      </c>
      <c r="Z78" s="18">
        <f t="shared" si="12"/>
        <v>16772</v>
      </c>
      <c r="AA78" s="18">
        <f t="shared" si="12"/>
        <v>95000</v>
      </c>
      <c r="AB78" s="18">
        <f t="shared" si="12"/>
        <v>0</v>
      </c>
      <c r="AC78" s="18">
        <f t="shared" si="12"/>
        <v>0</v>
      </c>
      <c r="AD78" s="18">
        <f t="shared" si="12"/>
        <v>0</v>
      </c>
    </row>
    <row r="81" spans="20:36" x14ac:dyDescent="0.25">
      <c r="Y81" s="19" t="s">
        <v>55</v>
      </c>
      <c r="Z81" s="22" t="s">
        <v>9</v>
      </c>
      <c r="AA81" s="21" t="s">
        <v>13</v>
      </c>
      <c r="AB81" s="21" t="s">
        <v>17</v>
      </c>
      <c r="AC81" s="21" t="s">
        <v>23</v>
      </c>
    </row>
    <row r="82" spans="20:36" x14ac:dyDescent="0.25">
      <c r="Y82" t="s">
        <v>56</v>
      </c>
      <c r="Z82" s="18">
        <f>SUMIFS($I$2:$I$44,$B$2:$B$44,$Y82,$D$2:$D$44,Z$81)</f>
        <v>113810</v>
      </c>
      <c r="AA82" s="18">
        <f t="shared" ref="AA82:AC82" si="13">SUMIFS($I$2:$I$44,$B$2:$B$44,$Y82,$D$2:$D$44,AA$81)</f>
        <v>68128</v>
      </c>
      <c r="AB82" s="18">
        <f t="shared" si="13"/>
        <v>73163</v>
      </c>
      <c r="AC82" s="18">
        <f t="shared" si="13"/>
        <v>0</v>
      </c>
    </row>
    <row r="83" spans="20:36" x14ac:dyDescent="0.25">
      <c r="Y83" t="s">
        <v>57</v>
      </c>
      <c r="Z83" s="18">
        <f t="shared" ref="Z83:AC89" si="14">SUMIFS($I$2:$I$44,$B$2:$B$44,$Y83,$D$2:$D$44,Z$81)</f>
        <v>149850</v>
      </c>
      <c r="AA83" s="18">
        <f t="shared" si="14"/>
        <v>215640</v>
      </c>
      <c r="AB83" s="18">
        <f t="shared" si="14"/>
        <v>0</v>
      </c>
      <c r="AC83" s="18">
        <f t="shared" si="14"/>
        <v>38336</v>
      </c>
    </row>
    <row r="84" spans="20:36" x14ac:dyDescent="0.25">
      <c r="Y84" t="s">
        <v>58</v>
      </c>
      <c r="Z84" s="18">
        <f t="shared" si="14"/>
        <v>57366</v>
      </c>
      <c r="AA84" s="18">
        <f t="shared" si="14"/>
        <v>0</v>
      </c>
      <c r="AB84" s="18">
        <f t="shared" si="14"/>
        <v>0</v>
      </c>
      <c r="AC84" s="18">
        <f t="shared" si="14"/>
        <v>40750</v>
      </c>
    </row>
    <row r="85" spans="20:36" x14ac:dyDescent="0.25">
      <c r="Y85" t="s">
        <v>59</v>
      </c>
      <c r="Z85" s="18">
        <f t="shared" si="14"/>
        <v>14400</v>
      </c>
      <c r="AA85" s="18">
        <f t="shared" si="14"/>
        <v>19616</v>
      </c>
      <c r="AB85" s="18">
        <f t="shared" si="14"/>
        <v>0</v>
      </c>
      <c r="AC85" s="18">
        <f t="shared" si="14"/>
        <v>87970</v>
      </c>
    </row>
    <row r="86" spans="20:36" x14ac:dyDescent="0.25">
      <c r="Y86" t="s">
        <v>60</v>
      </c>
      <c r="Z86" s="18">
        <f t="shared" si="14"/>
        <v>2000</v>
      </c>
      <c r="AA86" s="18">
        <f t="shared" si="14"/>
        <v>2925</v>
      </c>
      <c r="AB86" s="18">
        <f t="shared" si="14"/>
        <v>26500</v>
      </c>
      <c r="AC86" s="18">
        <f t="shared" si="14"/>
        <v>43500</v>
      </c>
    </row>
    <row r="87" spans="20:36" x14ac:dyDescent="0.25">
      <c r="Y87" t="s">
        <v>61</v>
      </c>
      <c r="Z87" s="18">
        <f t="shared" si="14"/>
        <v>100668</v>
      </c>
      <c r="AA87" s="18">
        <f t="shared" si="14"/>
        <v>625</v>
      </c>
      <c r="AB87" s="18">
        <f t="shared" si="14"/>
        <v>103494</v>
      </c>
      <c r="AC87" s="18">
        <f t="shared" si="14"/>
        <v>0</v>
      </c>
    </row>
    <row r="88" spans="20:36" x14ac:dyDescent="0.25">
      <c r="Y88" t="s">
        <v>62</v>
      </c>
      <c r="Z88" s="18">
        <f t="shared" si="14"/>
        <v>3627</v>
      </c>
      <c r="AA88" s="18">
        <f t="shared" si="14"/>
        <v>5674.5</v>
      </c>
      <c r="AB88" s="18">
        <f t="shared" si="14"/>
        <v>25861</v>
      </c>
      <c r="AC88" s="18">
        <f t="shared" si="14"/>
        <v>0</v>
      </c>
    </row>
    <row r="89" spans="20:36" x14ac:dyDescent="0.25">
      <c r="Y89" t="s">
        <v>63</v>
      </c>
      <c r="Z89" s="18">
        <f t="shared" si="14"/>
        <v>30772</v>
      </c>
      <c r="AA89" s="18">
        <f t="shared" si="14"/>
        <v>52500</v>
      </c>
      <c r="AB89" s="18">
        <f t="shared" si="14"/>
        <v>0</v>
      </c>
      <c r="AC89" s="18">
        <f t="shared" si="14"/>
        <v>28500</v>
      </c>
    </row>
    <row r="92" spans="20:36" x14ac:dyDescent="0.25">
      <c r="Y92" s="19" t="s">
        <v>55</v>
      </c>
      <c r="Z92" s="21" t="s">
        <v>10</v>
      </c>
      <c r="AA92" s="21" t="s">
        <v>14</v>
      </c>
      <c r="AB92" s="21" t="s">
        <v>16</v>
      </c>
      <c r="AC92" s="21" t="s">
        <v>18</v>
      </c>
      <c r="AD92" s="21" t="s">
        <v>21</v>
      </c>
      <c r="AE92" s="21" t="s">
        <v>22</v>
      </c>
      <c r="AF92" s="21" t="s">
        <v>24</v>
      </c>
      <c r="AG92" s="21" t="s">
        <v>25</v>
      </c>
      <c r="AH92" s="21" t="s">
        <v>26</v>
      </c>
      <c r="AI92" s="21" t="s">
        <v>27</v>
      </c>
      <c r="AJ92" s="21" t="s">
        <v>28</v>
      </c>
    </row>
    <row r="93" spans="20:36" x14ac:dyDescent="0.25">
      <c r="Y93" t="s">
        <v>56</v>
      </c>
      <c r="Z93" s="18">
        <f>SUMIFS($I$2:$I$44,$B$2:$B$44,$Y93,$E$2:$E$44,Z$92)</f>
        <v>113810</v>
      </c>
      <c r="AA93" s="18">
        <f t="shared" ref="AA93:AJ93" si="15">SUMIFS($I$2:$I$44,$B$2:$B$44,$Y93,$E$2:$E$44,AA$92)</f>
        <v>25000</v>
      </c>
      <c r="AB93" s="18">
        <f t="shared" si="15"/>
        <v>43128</v>
      </c>
      <c r="AC93" s="18">
        <f t="shared" si="15"/>
        <v>6075</v>
      </c>
      <c r="AD93" s="18">
        <f t="shared" si="15"/>
        <v>67088</v>
      </c>
      <c r="AE93" s="18">
        <f t="shared" si="15"/>
        <v>0</v>
      </c>
      <c r="AF93" s="18">
        <f t="shared" si="15"/>
        <v>0</v>
      </c>
      <c r="AG93" s="18">
        <f t="shared" si="15"/>
        <v>0</v>
      </c>
      <c r="AH93" s="18">
        <f t="shared" si="15"/>
        <v>0</v>
      </c>
      <c r="AI93" s="18">
        <f t="shared" si="15"/>
        <v>0</v>
      </c>
      <c r="AJ93" s="18">
        <f t="shared" si="15"/>
        <v>0</v>
      </c>
    </row>
    <row r="94" spans="20:36" x14ac:dyDescent="0.25">
      <c r="Y94" t="s">
        <v>57</v>
      </c>
      <c r="Z94" s="18">
        <f t="shared" ref="Z94:AJ100" si="16">SUMIFS($I$2:$I$44,$B$2:$B$44,$Y94,$E$2:$E$44,Z$92)</f>
        <v>60000</v>
      </c>
      <c r="AA94" s="18">
        <f t="shared" si="16"/>
        <v>0</v>
      </c>
      <c r="AB94" s="18">
        <f t="shared" si="16"/>
        <v>107820</v>
      </c>
      <c r="AC94" s="18">
        <f t="shared" si="16"/>
        <v>0</v>
      </c>
      <c r="AD94" s="18">
        <f t="shared" si="16"/>
        <v>0</v>
      </c>
      <c r="AE94" s="18">
        <f t="shared" si="16"/>
        <v>89850</v>
      </c>
      <c r="AF94" s="18">
        <f t="shared" si="16"/>
        <v>38336</v>
      </c>
      <c r="AG94" s="18">
        <f t="shared" si="16"/>
        <v>107820</v>
      </c>
      <c r="AH94" s="18">
        <f t="shared" si="16"/>
        <v>0</v>
      </c>
      <c r="AI94" s="18">
        <f t="shared" si="16"/>
        <v>0</v>
      </c>
      <c r="AJ94" s="18">
        <f t="shared" si="16"/>
        <v>0</v>
      </c>
    </row>
    <row r="95" spans="20:36" x14ac:dyDescent="0.25">
      <c r="Y95" t="s">
        <v>58</v>
      </c>
      <c r="Z95" s="18">
        <f t="shared" si="16"/>
        <v>42866</v>
      </c>
      <c r="AA95" s="18">
        <f t="shared" si="16"/>
        <v>0</v>
      </c>
      <c r="AB95" s="18">
        <f t="shared" si="16"/>
        <v>0</v>
      </c>
      <c r="AC95" s="18">
        <f t="shared" si="16"/>
        <v>0</v>
      </c>
      <c r="AD95" s="18">
        <f t="shared" si="16"/>
        <v>0</v>
      </c>
      <c r="AE95" s="18">
        <f t="shared" si="16"/>
        <v>0</v>
      </c>
      <c r="AF95" s="18">
        <f t="shared" si="16"/>
        <v>0</v>
      </c>
      <c r="AG95" s="18">
        <f t="shared" si="16"/>
        <v>0</v>
      </c>
      <c r="AH95" s="18">
        <f t="shared" si="16"/>
        <v>14500</v>
      </c>
      <c r="AI95" s="18">
        <f t="shared" si="16"/>
        <v>40500</v>
      </c>
      <c r="AJ95" s="18">
        <f t="shared" si="16"/>
        <v>250</v>
      </c>
    </row>
    <row r="96" spans="20:36" x14ac:dyDescent="0.25">
      <c r="T96" s="18"/>
      <c r="Y96" t="s">
        <v>59</v>
      </c>
      <c r="Z96" s="18">
        <f t="shared" si="16"/>
        <v>14400</v>
      </c>
      <c r="AA96" s="18">
        <f t="shared" si="16"/>
        <v>5616</v>
      </c>
      <c r="AB96" s="18">
        <f t="shared" si="16"/>
        <v>0</v>
      </c>
      <c r="AC96" s="18">
        <f t="shared" si="16"/>
        <v>0</v>
      </c>
      <c r="AD96" s="18">
        <f t="shared" si="16"/>
        <v>0</v>
      </c>
      <c r="AE96" s="18">
        <f t="shared" si="16"/>
        <v>0</v>
      </c>
      <c r="AF96" s="18">
        <f t="shared" si="16"/>
        <v>0</v>
      </c>
      <c r="AG96" s="18">
        <f t="shared" si="16"/>
        <v>14000</v>
      </c>
      <c r="AH96" s="18">
        <f t="shared" si="16"/>
        <v>0</v>
      </c>
      <c r="AI96" s="18">
        <f t="shared" si="16"/>
        <v>7704</v>
      </c>
      <c r="AJ96" s="18">
        <f t="shared" si="16"/>
        <v>80266</v>
      </c>
    </row>
    <row r="97" spans="21:36" x14ac:dyDescent="0.25">
      <c r="Y97" t="s">
        <v>60</v>
      </c>
      <c r="Z97" s="18">
        <f t="shared" si="16"/>
        <v>2000</v>
      </c>
      <c r="AA97" s="18">
        <f t="shared" si="16"/>
        <v>0</v>
      </c>
      <c r="AB97" s="18">
        <f t="shared" si="16"/>
        <v>2925</v>
      </c>
      <c r="AC97" s="18">
        <f t="shared" si="16"/>
        <v>23000</v>
      </c>
      <c r="AD97" s="18">
        <f t="shared" si="16"/>
        <v>3500</v>
      </c>
      <c r="AE97" s="18">
        <f t="shared" si="16"/>
        <v>0</v>
      </c>
      <c r="AF97" s="18">
        <f t="shared" si="16"/>
        <v>0</v>
      </c>
      <c r="AG97" s="18">
        <f t="shared" si="16"/>
        <v>0</v>
      </c>
      <c r="AH97" s="18">
        <f t="shared" si="16"/>
        <v>0</v>
      </c>
      <c r="AI97" s="18">
        <f t="shared" si="16"/>
        <v>0</v>
      </c>
      <c r="AJ97" s="18">
        <f t="shared" si="16"/>
        <v>43500</v>
      </c>
    </row>
    <row r="98" spans="21:36" x14ac:dyDescent="0.25">
      <c r="Y98" t="s">
        <v>61</v>
      </c>
      <c r="Z98" s="18">
        <f t="shared" si="16"/>
        <v>0</v>
      </c>
      <c r="AA98" s="18">
        <f t="shared" si="16"/>
        <v>625</v>
      </c>
      <c r="AB98" s="18">
        <f t="shared" si="16"/>
        <v>0</v>
      </c>
      <c r="AC98" s="18">
        <f t="shared" si="16"/>
        <v>103494</v>
      </c>
      <c r="AD98" s="18">
        <f t="shared" si="16"/>
        <v>0</v>
      </c>
      <c r="AE98" s="18">
        <f t="shared" si="16"/>
        <v>79068</v>
      </c>
      <c r="AF98" s="18">
        <f t="shared" si="16"/>
        <v>0</v>
      </c>
      <c r="AG98" s="18">
        <f t="shared" si="16"/>
        <v>0</v>
      </c>
      <c r="AH98" s="18">
        <f t="shared" si="16"/>
        <v>21600</v>
      </c>
      <c r="AI98" s="18">
        <f t="shared" si="16"/>
        <v>0</v>
      </c>
      <c r="AJ98" s="18">
        <f t="shared" si="16"/>
        <v>0</v>
      </c>
    </row>
    <row r="99" spans="21:36" x14ac:dyDescent="0.25">
      <c r="Y99" t="s">
        <v>62</v>
      </c>
      <c r="Z99" s="18">
        <f t="shared" si="16"/>
        <v>3627</v>
      </c>
      <c r="AA99" s="18">
        <f t="shared" si="16"/>
        <v>2457</v>
      </c>
      <c r="AB99" s="18">
        <f t="shared" si="16"/>
        <v>0</v>
      </c>
      <c r="AC99" s="18">
        <f t="shared" si="16"/>
        <v>8386</v>
      </c>
      <c r="AD99" s="18">
        <f t="shared" si="16"/>
        <v>17475</v>
      </c>
      <c r="AE99" s="18">
        <f t="shared" si="16"/>
        <v>0</v>
      </c>
      <c r="AF99" s="18">
        <f t="shared" si="16"/>
        <v>0</v>
      </c>
      <c r="AG99" s="18">
        <f t="shared" si="16"/>
        <v>3217.5</v>
      </c>
      <c r="AH99" s="18">
        <f t="shared" si="16"/>
        <v>0</v>
      </c>
      <c r="AI99" s="18">
        <f t="shared" si="16"/>
        <v>0</v>
      </c>
      <c r="AJ99" s="18">
        <f t="shared" si="16"/>
        <v>0</v>
      </c>
    </row>
    <row r="100" spans="21:36" x14ac:dyDescent="0.25">
      <c r="Y100" t="s">
        <v>63</v>
      </c>
      <c r="Z100" s="18">
        <f t="shared" si="16"/>
        <v>0</v>
      </c>
      <c r="AA100" s="18">
        <f t="shared" si="16"/>
        <v>0</v>
      </c>
      <c r="AB100" s="18">
        <f t="shared" si="16"/>
        <v>52500</v>
      </c>
      <c r="AC100" s="18">
        <f t="shared" si="16"/>
        <v>0</v>
      </c>
      <c r="AD100" s="18">
        <f t="shared" si="16"/>
        <v>0</v>
      </c>
      <c r="AE100" s="18">
        <f t="shared" si="16"/>
        <v>30772</v>
      </c>
      <c r="AF100" s="18">
        <f t="shared" si="16"/>
        <v>28500</v>
      </c>
      <c r="AG100" s="18">
        <f t="shared" si="16"/>
        <v>0</v>
      </c>
      <c r="AH100" s="18">
        <f t="shared" si="16"/>
        <v>0</v>
      </c>
      <c r="AI100" s="18">
        <f t="shared" si="16"/>
        <v>0</v>
      </c>
      <c r="AJ100" s="18">
        <f t="shared" si="16"/>
        <v>0</v>
      </c>
    </row>
    <row r="103" spans="21:36" x14ac:dyDescent="0.25">
      <c r="U103" s="1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zhilin li</cp:lastModifiedBy>
  <dcterms:created xsi:type="dcterms:W3CDTF">2022-10-24T17:43:51Z</dcterms:created>
  <dcterms:modified xsi:type="dcterms:W3CDTF">2023-01-24T02:34:25Z</dcterms:modified>
</cp:coreProperties>
</file>