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zhl172\Downloads\"/>
    </mc:Choice>
  </mc:AlternateContent>
  <xr:revisionPtr revIDLastSave="0" documentId="13_ncr:1_{02B11FF8-AD9A-4B7E-B0E4-8B645A82ACC0}" xr6:coauthVersionLast="47" xr6:coauthVersionMax="47" xr10:uidLastSave="{00000000-0000-0000-0000-000000000000}"/>
  <bookViews>
    <workbookView xWindow="-110" yWindow="-110" windowWidth="38620" windowHeight="21220" xr2:uid="{CC6FF148-5B1A-A149-869F-9184BDB49E04}"/>
  </bookViews>
  <sheets>
    <sheet name="Sheet1" sheetId="1" r:id="rId1"/>
  </sheets>
  <definedNames>
    <definedName name="_xlnm._FilterDatabase" localSheetId="0" hidden="1">Sheet1!$C$1:$C$51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1" l="1"/>
  <c r="U24" i="1"/>
  <c r="U25" i="1"/>
  <c r="U26" i="1"/>
  <c r="U27" i="1"/>
  <c r="U28" i="1"/>
  <c r="U22" i="1"/>
  <c r="T23" i="1"/>
  <c r="T24" i="1"/>
  <c r="T25" i="1"/>
  <c r="T26" i="1"/>
  <c r="T27" i="1"/>
  <c r="T28" i="1"/>
  <c r="T22" i="1"/>
  <c r="S23" i="1"/>
  <c r="S24" i="1"/>
  <c r="S25" i="1"/>
  <c r="S26" i="1"/>
  <c r="S27" i="1"/>
  <c r="S28" i="1"/>
  <c r="S22" i="1"/>
  <c r="V4" i="1" a="1"/>
  <c r="V4" i="1" s="1"/>
  <c r="U4" i="1" a="1"/>
  <c r="U4" i="1" s="1"/>
  <c r="T4" i="1" a="1"/>
  <c r="T4" i="1" s="1"/>
  <c r="S4" i="1" a="1"/>
  <c r="S4" i="1" s="1"/>
  <c r="R4" i="1" a="1"/>
  <c r="R4" i="1" s="1"/>
  <c r="O3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2" i="1"/>
  <c r="P7" i="1" s="1"/>
  <c r="N26" i="1" s="1"/>
  <c r="P8" i="1" l="1"/>
  <c r="P6" i="1"/>
  <c r="N32" i="1"/>
  <c r="N41" i="1"/>
  <c r="N31" i="1"/>
  <c r="N22" i="1"/>
  <c r="N20" i="1"/>
  <c r="N18" i="1"/>
  <c r="N46" i="1"/>
  <c r="N10" i="1"/>
  <c r="N27" i="1"/>
  <c r="N19" i="1"/>
  <c r="N17" i="1"/>
  <c r="N38" i="1"/>
  <c r="N33" i="1"/>
  <c r="N21" i="1"/>
  <c r="N50" i="1"/>
  <c r="N48" i="1"/>
  <c r="N47" i="1"/>
  <c r="N16" i="1"/>
  <c r="N42" i="1"/>
  <c r="N15" i="1"/>
  <c r="N14" i="1"/>
  <c r="N40" i="1"/>
  <c r="N13" i="1"/>
  <c r="N39" i="1"/>
  <c r="N12" i="1"/>
  <c r="N11" i="1"/>
  <c r="N37" i="1"/>
  <c r="N36" i="1"/>
  <c r="N9" i="1"/>
  <c r="N35" i="1"/>
  <c r="N8" i="1"/>
  <c r="N34" i="1"/>
  <c r="N30" i="1"/>
  <c r="N7" i="1"/>
  <c r="N2" i="1"/>
  <c r="N29" i="1"/>
  <c r="N6" i="1"/>
  <c r="N51" i="1"/>
  <c r="N28" i="1"/>
  <c r="N3" i="1"/>
  <c r="N49" i="1"/>
  <c r="N45" i="1"/>
  <c r="N25" i="1"/>
  <c r="N44" i="1"/>
  <c r="N24" i="1"/>
  <c r="N4" i="1"/>
  <c r="N5" i="1"/>
  <c r="N43" i="1"/>
  <c r="N23" i="1"/>
  <c r="P13" i="1" l="1"/>
  <c r="P12" i="1"/>
  <c r="P11" i="1"/>
  <c r="P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<sst xmlns="http://schemas.openxmlformats.org/spreadsheetml/2006/main" count="440" uniqueCount="162">
  <si>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</si>
  <si>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</si>
  <si>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</si>
  <si>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</si>
  <si>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</si>
  <si>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</si>
  <si>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</si>
  <si>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</si>
  <si>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</si>
  <si>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</si>
  <si>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</si>
  <si>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</si>
  <si>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</si>
  <si>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</si>
  <si>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</si>
  <si>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</si>
  <si>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</si>
  <si>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</si>
  <si>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</si>
  <si>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</si>
  <si>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</si>
  <si>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</si>
  <si>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</si>
  <si>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</si>
  <si>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</si>
  <si>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</si>
  <si>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</si>
  <si>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E02572</t>
  </si>
  <si>
    <t>Luna Sanders</t>
  </si>
  <si>
    <t>Director</t>
  </si>
  <si>
    <t>Finance</t>
  </si>
  <si>
    <t>Speciality Products</t>
  </si>
  <si>
    <t>Caucasian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</si>
  <si>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</si>
  <si>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</si>
  <si>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</si>
  <si>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</si>
  <si>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</si>
  <si>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</si>
  <si>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</si>
  <si>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</si>
  <si>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</si>
  <si>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</si>
  <si>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</si>
  <si>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</si>
  <si>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</si>
  <si>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</si>
  <si>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</si>
  <si>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</si>
  <si>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</si>
  <si>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</si>
  <si>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</si>
  <si>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Accounting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</si>
  <si>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</si>
  <si>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</si>
  <si>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</si>
  <si>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</si>
  <si>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</si>
  <si>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</si>
  <si>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</si>
  <si>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</si>
  <si>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</si>
  <si>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</si>
  <si>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</si>
  <si>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</si>
  <si>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</si>
  <si>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</si>
  <si>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</si>
  <si>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</si>
  <si>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</si>
  <si>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</si>
  <si>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</si>
  <si>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</si>
  <si>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</si>
  <si>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</si>
  <si>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</si>
  <si>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</si>
  <si>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</si>
  <si>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</si>
  <si>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E04625</t>
  </si>
  <si>
    <t>Adam Dang</t>
  </si>
  <si>
    <t>E03680</t>
  </si>
  <si>
    <t>Elias Alvarado</t>
  </si>
  <si>
    <t>Brazil</t>
  </si>
  <si>
    <t>E04732</t>
  </si>
  <si>
    <t>Eva Rivera</t>
  </si>
  <si>
    <t>E03484</t>
  </si>
  <si>
    <t>Logan Rivera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</si>
  <si>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</si>
  <si>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</si>
  <si>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</si>
  <si>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</si>
  <si>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</si>
  <si>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</si>
  <si>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</si>
  <si>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</si>
  <si>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</si>
  <si>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</si>
  <si>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</si>
  <si>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</si>
  <si>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</si>
  <si>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</si>
  <si>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</si>
  <si>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</si>
  <si>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</si>
  <si>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</si>
  <si>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</si>
  <si>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</si>
  <si>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</si>
  <si>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</si>
  <si>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</si>
  <si>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</si>
  <si>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</si>
  <si>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</si>
  <si>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</si>
  <si>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</si>
  <si>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</si>
  <si>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</si>
  <si>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</si>
  <si>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</si>
  <si>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</si>
  <si>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</si>
  <si>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</si>
  <si>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</si>
  <si>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</si>
  <si>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</si>
  <si>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</si>
  <si>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</si>
  <si>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</si>
  <si>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</si>
  <si>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</si>
  <si>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</si>
  <si>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</si>
  <si>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</si>
  <si>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</si>
  <si>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</si>
  <si>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</si>
  <si>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</si>
  <si>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</si>
  <si>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</si>
  <si>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</si>
  <si>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</si>
  <si>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</si>
  <si>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</si>
  <si>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</si>
  <si>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</si>
  <si>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</si>
  <si>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</si>
  <si>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Total Salary</t>
  </si>
  <si>
    <t># Total Employees</t>
  </si>
  <si>
    <t># Basic Descriptive</t>
  </si>
  <si>
    <t>Total New Salaries</t>
  </si>
  <si>
    <t>Average New Salary</t>
  </si>
  <si>
    <t>Maximum New Salary</t>
  </si>
  <si>
    <t>Salary Status</t>
  </si>
  <si>
    <t>Unique</t>
  </si>
  <si>
    <t>Job Titles</t>
  </si>
  <si>
    <t>Departments</t>
  </si>
  <si>
    <t>Business Units</t>
  </si>
  <si>
    <t># Employees</t>
  </si>
  <si>
    <t># Total Salary</t>
  </si>
  <si>
    <t>Avarage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</si>
</sst>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0" xfId="1"/>
    <xf numFmtId="14" fontId="2" fillId="2" borderId="0" xfId="1" applyNumberFormat="1"/>
    <xf numFmtId="14" fontId="0" fillId="0" borderId="0" xfId="0" applyNumberFormat="1"/>
    <xf numFmtId="164" fontId="2" fillId="2" borderId="0" xfId="1" applyNumberFormat="1"/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3" fillId="3" borderId="0" xfId="2" applyFont="1"/>
    <xf numFmtId="1" fontId="0" fillId="0" borderId="0" xfId="0" applyNumberFormat="1"/>
  </cellXfs>
  <cellStyles count="3">
    <cellStyle name="20% - Accent5" xfId="2" builtinId="46"/>
    <cellStyle name="Neutral" xfId="1" builtinId="2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1028-0209-3540-9FF1-CB613534AD7B}">
  <dimension ref="A1:V51"/>
  <sheetViews>
    <sheetView tabSelected="1" workbookViewId="0">
      <pane xSplit="1" topLeftCell="B1" activePane="topRight" state="frozen"/>
      <selection pane="topRight" activeCell="P23" sqref="P23"/>
    </sheetView>
  </sheetViews>
  <sheetFormatPr defaultColWidth="10.6640625" defaultRowHeight="15.5" x14ac:dyDescent="0.35"/>
  <cols>
    <col min="1" max="1" width="6.75" bestFit="1" customWidth="1"/>
    <col min="2" max="2" width="15.6640625" bestFit="1" customWidth="1"/>
    <col min="3" max="3" width="24.08203125" bestFit="1" customWidth="1"/>
    <col min="4" max="4" width="15.5" bestFit="1" customWidth="1"/>
    <col min="5" max="5" width="21.75" bestFit="1" customWidth="1"/>
    <col min="6" max="6" width="6.75" bestFit="1" customWidth="1"/>
    <col min="7" max="7" width="9.08203125" bestFit="1" customWidth="1"/>
    <col min="8" max="8" width="3.58203125" bestFit="1" customWidth="1"/>
    <col min="9" max="9" width="10.25" style="3" bestFit="1" customWidth="1"/>
    <col min="10" max="10" width="11.1640625" style="5" bestFit="1" customWidth="1"/>
    <col min="11" max="11" width="7.25" bestFit="1" customWidth="1"/>
    <col min="12" max="12" width="12.08203125" style="5" customWidth="1"/>
    <col min="13" max="13" width="11.75" bestFit="1" customWidth="1"/>
    <col min="14" max="14" width="10.4140625" bestFit="1" customWidth="1"/>
    <col min="15" max="15" width="18.83203125" bestFit="1" customWidth="1"/>
    <col min="16" max="16" width="12.25" bestFit="1" customWidth="1"/>
    <col min="18" max="18" width="24.08203125" bestFit="1" customWidth="1"/>
    <col min="19" max="19" width="15.5" bestFit="1" customWidth="1"/>
    <col min="20" max="20" width="21.75" bestFit="1" customWidth="1"/>
    <col min="21" max="21" width="10.9140625" bestFit="1" customWidth="1"/>
    <col min="22" max="22" width="11.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1" t="s">
        <v>10</v>
      </c>
      <c r="L1" s="4" t="s">
        <v>148</v>
      </c>
      <c r="M1" s="1" t="s">
        <v>11</v>
      </c>
      <c r="N1" s="1" t="s">
        <v>154</v>
      </c>
    </row>
    <row r="2" spans="1:2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55</v>
      </c>
      <c r="I2" s="3">
        <v>42468</v>
      </c>
      <c r="J2" s="5">
        <v>141604</v>
      </c>
      <c r="K2">
        <v>0.15</v>
      </c>
      <c r="L2" s="5">
        <f>J2+(J2*K2)</f>
        <v>162844.6</v>
      </c>
      <c r="M2" t="s">
        <v>19</v>
      </c>
      <c r="N2" t="str">
        <f>IF(L2&lt;$P$7,"Below_Ave","Above_Ave")</f>
        <v>Above_Ave</v>
      </c>
      <c r="O2" s="1" t="s">
        <v>149</v>
      </c>
      <c r="R2" s="8" t="s">
        <v>155</v>
      </c>
    </row>
    <row r="3" spans="1:22" x14ac:dyDescent="0.35">
      <c r="A3" t="s">
        <v>20</v>
      </c>
      <c r="B3" t="s">
        <v>21</v>
      </c>
      <c r="C3" t="s">
        <v>22</v>
      </c>
      <c r="D3" t="s">
        <v>15</v>
      </c>
      <c r="E3" t="s">
        <v>23</v>
      </c>
      <c r="F3" t="s">
        <v>24</v>
      </c>
      <c r="G3" t="s">
        <v>25</v>
      </c>
      <c r="H3">
        <v>59</v>
      </c>
      <c r="I3" s="3">
        <v>35763</v>
      </c>
      <c r="J3" s="5">
        <v>99975</v>
      </c>
      <c r="K3">
        <v>0</v>
      </c>
      <c r="L3" s="5">
        <f t="shared" ref="L3:L51" si="0">J3+(J3*K3)</f>
        <v>99975</v>
      </c>
      <c r="M3" t="s">
        <v>26</v>
      </c>
      <c r="N3" t="str">
        <f t="shared" ref="N3:N51" si="1">IF(L3&lt;$P$7,"Below_Ave","Above_Ave")</f>
        <v>Below_Ave</v>
      </c>
      <c r="O3">
        <f>COUNTA(B2:B51)</f>
        <v>50</v>
      </c>
      <c r="R3" s="7" t="s">
        <v>156</v>
      </c>
      <c r="S3" s="7" t="s">
        <v>157</v>
      </c>
      <c r="T3" s="7" t="s">
        <v>158</v>
      </c>
      <c r="U3" s="7" t="s">
        <v>6</v>
      </c>
      <c r="V3" s="7" t="s">
        <v>11</v>
      </c>
    </row>
    <row r="4" spans="1:22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>
        <v>50</v>
      </c>
      <c r="I4" s="3">
        <v>39016</v>
      </c>
      <c r="J4" s="5">
        <v>163099</v>
      </c>
      <c r="K4">
        <v>0.2</v>
      </c>
      <c r="L4" s="5">
        <f t="shared" si="0"/>
        <v>195718.8</v>
      </c>
      <c r="M4" t="s">
        <v>19</v>
      </c>
      <c r="N4" t="str">
        <f t="shared" si="1"/>
        <v>Above_Ave</v>
      </c>
      <c r="R4" t="str" cm="1">
        <f t="array" ref="R4:R19">_xlfn.UNIQUE(C2:C51)</f>
        <v>Sr. Manger</v>
      </c>
      <c r="S4" t="str" cm="1">
        <f t="array" ref="S4:S10">_xlfn.UNIQUE(D2:D51)</f>
        <v>IT</v>
      </c>
      <c r="T4" t="str" cm="1">
        <f t="array" ref="T4:T7">_xlfn.UNIQUE(E2:E51)</f>
        <v>Research &amp; Development</v>
      </c>
      <c r="U4" t="str" cm="1">
        <f t="array" ref="U4:U7">_xlfn.UNIQUE(G2:G51)</f>
        <v>Black</v>
      </c>
      <c r="V4" t="str" cm="1">
        <f t="array" ref="V4:V6">_xlfn.UNIQUE(M2:M51)</f>
        <v>United States</v>
      </c>
    </row>
    <row r="5" spans="1:22" x14ac:dyDescent="0.35">
      <c r="A5" t="s">
        <v>33</v>
      </c>
      <c r="B5" t="s">
        <v>34</v>
      </c>
      <c r="C5" t="s">
        <v>35</v>
      </c>
      <c r="D5" t="s">
        <v>15</v>
      </c>
      <c r="E5" t="s">
        <v>23</v>
      </c>
      <c r="F5" t="s">
        <v>17</v>
      </c>
      <c r="G5" t="s">
        <v>32</v>
      </c>
      <c r="H5">
        <v>26</v>
      </c>
      <c r="I5" s="3">
        <v>43735</v>
      </c>
      <c r="J5" s="5">
        <v>84913</v>
      </c>
      <c r="K5">
        <v>7.0000000000000007E-2</v>
      </c>
      <c r="L5" s="5">
        <f t="shared" si="0"/>
        <v>90856.91</v>
      </c>
      <c r="M5" t="s">
        <v>19</v>
      </c>
      <c r="N5" t="str">
        <f t="shared" si="1"/>
        <v>Below_Ave</v>
      </c>
      <c r="O5" s="1" t="s">
        <v>150</v>
      </c>
      <c r="R5" t="str">
        <v>Technical Architect</v>
      </c>
      <c r="S5" t="str">
        <v>Finance</v>
      </c>
      <c r="T5" t="str">
        <v>Manufacturing</v>
      </c>
      <c r="U5" t="str">
        <v>Asian</v>
      </c>
      <c r="V5" t="str">
        <v>China</v>
      </c>
    </row>
    <row r="6" spans="1:22" x14ac:dyDescent="0.35">
      <c r="A6" t="s">
        <v>36</v>
      </c>
      <c r="B6" t="s">
        <v>37</v>
      </c>
      <c r="C6" t="s">
        <v>38</v>
      </c>
      <c r="D6" t="s">
        <v>30</v>
      </c>
      <c r="E6" t="s">
        <v>23</v>
      </c>
      <c r="F6" t="s">
        <v>24</v>
      </c>
      <c r="G6" t="s">
        <v>25</v>
      </c>
      <c r="H6">
        <v>55</v>
      </c>
      <c r="I6" s="3">
        <v>35023</v>
      </c>
      <c r="J6" s="5">
        <v>95409</v>
      </c>
      <c r="K6">
        <v>0</v>
      </c>
      <c r="L6" s="5">
        <f t="shared" si="0"/>
        <v>95409</v>
      </c>
      <c r="M6" t="s">
        <v>19</v>
      </c>
      <c r="N6" t="str">
        <f t="shared" si="1"/>
        <v>Below_Ave</v>
      </c>
      <c r="O6" t="s">
        <v>151</v>
      </c>
      <c r="P6" s="5">
        <f>SUM(L2:L51)</f>
        <v>7101882.2300000004</v>
      </c>
      <c r="R6" t="str">
        <v>Director</v>
      </c>
      <c r="S6" t="str">
        <v>Sales</v>
      </c>
      <c r="T6" t="str">
        <v>Speciality Products</v>
      </c>
      <c r="U6" t="str">
        <v>Caucasian</v>
      </c>
      <c r="V6" t="str">
        <v>Brazil</v>
      </c>
    </row>
    <row r="7" spans="1:22" x14ac:dyDescent="0.3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24</v>
      </c>
      <c r="G7" t="s">
        <v>25</v>
      </c>
      <c r="H7">
        <v>57</v>
      </c>
      <c r="I7" s="3">
        <v>42759</v>
      </c>
      <c r="J7" s="5">
        <v>50994</v>
      </c>
      <c r="K7">
        <v>0</v>
      </c>
      <c r="L7" s="5">
        <f t="shared" si="0"/>
        <v>50994</v>
      </c>
      <c r="M7" t="s">
        <v>26</v>
      </c>
      <c r="N7" t="str">
        <f t="shared" si="1"/>
        <v>Below_Ave</v>
      </c>
      <c r="O7" t="s">
        <v>152</v>
      </c>
      <c r="P7" s="5">
        <f>AVERAGE(L2:L51)</f>
        <v>142037.6446</v>
      </c>
      <c r="R7" t="str">
        <v>Computer Systems Manager</v>
      </c>
      <c r="S7" t="str">
        <v>Accounting</v>
      </c>
      <c r="T7" t="str">
        <v>Corporate</v>
      </c>
      <c r="U7" t="str">
        <v>Latino</v>
      </c>
    </row>
    <row r="8" spans="1:22" x14ac:dyDescent="0.35">
      <c r="A8" t="s">
        <v>44</v>
      </c>
      <c r="B8" t="s">
        <v>45</v>
      </c>
      <c r="C8" t="s">
        <v>46</v>
      </c>
      <c r="D8" t="s">
        <v>15</v>
      </c>
      <c r="E8" t="s">
        <v>43</v>
      </c>
      <c r="F8" t="s">
        <v>17</v>
      </c>
      <c r="G8" t="s">
        <v>32</v>
      </c>
      <c r="H8">
        <v>27</v>
      </c>
      <c r="I8" s="3">
        <v>44013</v>
      </c>
      <c r="J8" s="5">
        <v>119746</v>
      </c>
      <c r="K8">
        <v>0.1</v>
      </c>
      <c r="L8" s="5">
        <f t="shared" si="0"/>
        <v>131720.6</v>
      </c>
      <c r="M8" t="s">
        <v>19</v>
      </c>
      <c r="N8" t="str">
        <f t="shared" si="1"/>
        <v>Below_Ave</v>
      </c>
      <c r="O8" t="s">
        <v>153</v>
      </c>
      <c r="P8" s="5">
        <f>MAX(L2:L51)</f>
        <v>333346</v>
      </c>
      <c r="R8" t="str">
        <v>Sr. Analyst</v>
      </c>
      <c r="S8" t="str">
        <v>Human Resources</v>
      </c>
    </row>
    <row r="9" spans="1:22" x14ac:dyDescent="0.35">
      <c r="A9" t="s">
        <v>47</v>
      </c>
      <c r="B9" t="s">
        <v>48</v>
      </c>
      <c r="C9" t="s">
        <v>49</v>
      </c>
      <c r="D9" t="s">
        <v>30</v>
      </c>
      <c r="E9" t="s">
        <v>23</v>
      </c>
      <c r="F9" t="s">
        <v>24</v>
      </c>
      <c r="G9" t="s">
        <v>18</v>
      </c>
      <c r="H9">
        <v>25</v>
      </c>
      <c r="I9" s="3">
        <v>43967</v>
      </c>
      <c r="J9" s="5">
        <v>41336</v>
      </c>
      <c r="K9">
        <v>0</v>
      </c>
      <c r="L9" s="5">
        <f t="shared" si="0"/>
        <v>41336</v>
      </c>
      <c r="M9" t="s">
        <v>19</v>
      </c>
      <c r="N9" t="str">
        <f t="shared" si="1"/>
        <v>Below_Ave</v>
      </c>
      <c r="R9" t="str">
        <v>Account Representative</v>
      </c>
      <c r="S9" t="str">
        <v>Engineering</v>
      </c>
    </row>
    <row r="10" spans="1:22" x14ac:dyDescent="0.35">
      <c r="A10" t="s">
        <v>50</v>
      </c>
      <c r="B10" t="s">
        <v>51</v>
      </c>
      <c r="C10" t="s">
        <v>46</v>
      </c>
      <c r="D10" t="s">
        <v>52</v>
      </c>
      <c r="E10" t="s">
        <v>23</v>
      </c>
      <c r="F10" t="s">
        <v>24</v>
      </c>
      <c r="G10" t="s">
        <v>32</v>
      </c>
      <c r="H10">
        <v>29</v>
      </c>
      <c r="I10" s="3">
        <v>43490</v>
      </c>
      <c r="J10" s="5">
        <v>113527</v>
      </c>
      <c r="K10">
        <v>0.06</v>
      </c>
      <c r="L10" s="5">
        <f t="shared" si="0"/>
        <v>120338.62</v>
      </c>
      <c r="M10" t="s">
        <v>19</v>
      </c>
      <c r="N10" t="str">
        <f t="shared" si="1"/>
        <v>Below_Ave</v>
      </c>
      <c r="O10" s="6" t="s">
        <v>11</v>
      </c>
      <c r="P10" s="6" t="str">
        <f>VLOOKUP(P8,L2:M51,2,FALSE)</f>
        <v>United States</v>
      </c>
      <c r="R10" t="str">
        <v>Manager</v>
      </c>
      <c r="S10" t="str">
        <v>Marketing</v>
      </c>
    </row>
    <row r="11" spans="1:22" x14ac:dyDescent="0.35">
      <c r="A11" t="s">
        <v>53</v>
      </c>
      <c r="B11" t="s">
        <v>54</v>
      </c>
      <c r="C11" t="s">
        <v>38</v>
      </c>
      <c r="D11" t="s">
        <v>30</v>
      </c>
      <c r="E11" t="s">
        <v>31</v>
      </c>
      <c r="F11" t="s">
        <v>17</v>
      </c>
      <c r="G11" t="s">
        <v>32</v>
      </c>
      <c r="H11">
        <v>34</v>
      </c>
      <c r="I11" s="3">
        <v>43264</v>
      </c>
      <c r="J11" s="5">
        <v>77203</v>
      </c>
      <c r="K11">
        <v>0</v>
      </c>
      <c r="L11" s="5">
        <f t="shared" si="0"/>
        <v>77203</v>
      </c>
      <c r="M11" t="s">
        <v>19</v>
      </c>
      <c r="N11" t="str">
        <f t="shared" si="1"/>
        <v>Below_Ave</v>
      </c>
      <c r="O11" s="6" t="s">
        <v>1</v>
      </c>
      <c r="P11" s="6" t="str">
        <f>VLOOKUP(P8,CHOOSE({1,2},L2:L51,B2:B51),2,FALSE)</f>
        <v>Jackson Perry</v>
      </c>
      <c r="R11" t="str">
        <v>Analyst</v>
      </c>
    </row>
    <row r="12" spans="1:22" x14ac:dyDescent="0.35">
      <c r="A12" t="s">
        <v>55</v>
      </c>
      <c r="B12" t="s">
        <v>56</v>
      </c>
      <c r="C12" t="s">
        <v>14</v>
      </c>
      <c r="D12" t="s">
        <v>57</v>
      </c>
      <c r="E12" t="s">
        <v>23</v>
      </c>
      <c r="F12" t="s">
        <v>17</v>
      </c>
      <c r="G12" t="s">
        <v>25</v>
      </c>
      <c r="H12">
        <v>36</v>
      </c>
      <c r="I12" s="3">
        <v>39855</v>
      </c>
      <c r="J12" s="5">
        <v>157333</v>
      </c>
      <c r="K12">
        <v>0.15</v>
      </c>
      <c r="L12" s="5">
        <f t="shared" si="0"/>
        <v>180932.95</v>
      </c>
      <c r="M12" t="s">
        <v>19</v>
      </c>
      <c r="N12" t="str">
        <f t="shared" si="1"/>
        <v>Above_Ave</v>
      </c>
      <c r="O12" s="6" t="s">
        <v>2</v>
      </c>
      <c r="P12" s="6" t="str">
        <f>VLOOKUP(P8,CHOOSE({1,2},L2:L51,C2:C51),2,FALSE)</f>
        <v>Vice President</v>
      </c>
      <c r="R12" t="str">
        <v>Controls Engineer</v>
      </c>
    </row>
    <row r="13" spans="1:22" x14ac:dyDescent="0.35">
      <c r="A13" t="s">
        <v>58</v>
      </c>
      <c r="B13" t="s">
        <v>59</v>
      </c>
      <c r="C13" t="s">
        <v>60</v>
      </c>
      <c r="D13" t="s">
        <v>61</v>
      </c>
      <c r="E13" t="s">
        <v>31</v>
      </c>
      <c r="F13" t="s">
        <v>17</v>
      </c>
      <c r="G13" t="s">
        <v>32</v>
      </c>
      <c r="H13">
        <v>27</v>
      </c>
      <c r="I13" s="3">
        <v>44490</v>
      </c>
      <c r="J13" s="5">
        <v>109851</v>
      </c>
      <c r="K13">
        <v>0</v>
      </c>
      <c r="L13" s="5">
        <f t="shared" si="0"/>
        <v>109851</v>
      </c>
      <c r="M13" t="s">
        <v>19</v>
      </c>
      <c r="N13" t="str">
        <f t="shared" si="1"/>
        <v>Below_Ave</v>
      </c>
      <c r="O13" s="6" t="s">
        <v>3</v>
      </c>
      <c r="P13" s="6" t="str">
        <f>VLOOKUP(P8,CHOOSE({1,2},L2:L51,D2:D51),2,FALSE)</f>
        <v>Marketing</v>
      </c>
      <c r="R13" t="str">
        <v>Vice President</v>
      </c>
    </row>
    <row r="14" spans="1:22" x14ac:dyDescent="0.35">
      <c r="A14" t="s">
        <v>62</v>
      </c>
      <c r="B14" t="s">
        <v>63</v>
      </c>
      <c r="C14" t="s">
        <v>46</v>
      </c>
      <c r="D14" t="s">
        <v>57</v>
      </c>
      <c r="E14" t="s">
        <v>23</v>
      </c>
      <c r="F14" t="s">
        <v>24</v>
      </c>
      <c r="G14" t="s">
        <v>32</v>
      </c>
      <c r="H14">
        <v>59</v>
      </c>
      <c r="I14" s="3">
        <v>36233</v>
      </c>
      <c r="J14" s="5">
        <v>105086</v>
      </c>
      <c r="K14">
        <v>0.09</v>
      </c>
      <c r="L14" s="5">
        <f t="shared" si="0"/>
        <v>114543.74</v>
      </c>
      <c r="M14" t="s">
        <v>19</v>
      </c>
      <c r="N14" t="str">
        <f t="shared" si="1"/>
        <v>Below_Ave</v>
      </c>
      <c r="R14" t="str">
        <v>Quality Engineer</v>
      </c>
    </row>
    <row r="15" spans="1:22" x14ac:dyDescent="0.35">
      <c r="A15" t="s">
        <v>64</v>
      </c>
      <c r="B15" t="s">
        <v>65</v>
      </c>
      <c r="C15" t="s">
        <v>14</v>
      </c>
      <c r="D15" t="s">
        <v>30</v>
      </c>
      <c r="E15" t="s">
        <v>16</v>
      </c>
      <c r="F15" t="s">
        <v>17</v>
      </c>
      <c r="G15" t="s">
        <v>25</v>
      </c>
      <c r="H15">
        <v>51</v>
      </c>
      <c r="I15" s="3">
        <v>44357</v>
      </c>
      <c r="J15" s="5">
        <v>146742</v>
      </c>
      <c r="K15">
        <v>0.1</v>
      </c>
      <c r="L15" s="5">
        <f t="shared" si="0"/>
        <v>161416.20000000001</v>
      </c>
      <c r="M15" t="s">
        <v>26</v>
      </c>
      <c r="N15" t="str">
        <f t="shared" si="1"/>
        <v>Above_Ave</v>
      </c>
      <c r="R15" t="str">
        <v>Engineering Manager</v>
      </c>
    </row>
    <row r="16" spans="1:22" x14ac:dyDescent="0.35">
      <c r="A16" t="s">
        <v>66</v>
      </c>
      <c r="B16" t="s">
        <v>67</v>
      </c>
      <c r="C16" t="s">
        <v>38</v>
      </c>
      <c r="D16" t="s">
        <v>52</v>
      </c>
      <c r="E16" t="s">
        <v>31</v>
      </c>
      <c r="F16" t="s">
        <v>24</v>
      </c>
      <c r="G16" t="s">
        <v>25</v>
      </c>
      <c r="H16">
        <v>31</v>
      </c>
      <c r="I16" s="3">
        <v>43043</v>
      </c>
      <c r="J16" s="5">
        <v>97078</v>
      </c>
      <c r="K16">
        <v>0</v>
      </c>
      <c r="L16" s="5">
        <f t="shared" si="0"/>
        <v>97078</v>
      </c>
      <c r="M16" t="s">
        <v>19</v>
      </c>
      <c r="N16" t="str">
        <f t="shared" si="1"/>
        <v>Below_Ave</v>
      </c>
      <c r="R16" t="str">
        <v>IT Coordinator</v>
      </c>
    </row>
    <row r="17" spans="1:21" x14ac:dyDescent="0.35">
      <c r="A17" t="s">
        <v>68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  <c r="G17" t="s">
        <v>25</v>
      </c>
      <c r="H17">
        <v>41</v>
      </c>
      <c r="I17" s="3">
        <v>41346</v>
      </c>
      <c r="J17" s="5">
        <v>249270</v>
      </c>
      <c r="K17">
        <v>0.3</v>
      </c>
      <c r="L17" s="5">
        <f t="shared" si="0"/>
        <v>324051</v>
      </c>
      <c r="M17" t="s">
        <v>19</v>
      </c>
      <c r="N17" t="str">
        <f t="shared" si="1"/>
        <v>Above_Ave</v>
      </c>
      <c r="R17" t="str">
        <v>Analyst II</v>
      </c>
    </row>
    <row r="18" spans="1:21" x14ac:dyDescent="0.35">
      <c r="A18" t="s">
        <v>72</v>
      </c>
      <c r="B18" t="s">
        <v>73</v>
      </c>
      <c r="C18" t="s">
        <v>29</v>
      </c>
      <c r="D18" t="s">
        <v>30</v>
      </c>
      <c r="E18" t="s">
        <v>16</v>
      </c>
      <c r="F18" t="s">
        <v>17</v>
      </c>
      <c r="G18" t="s">
        <v>18</v>
      </c>
      <c r="H18">
        <v>65</v>
      </c>
      <c r="I18" s="3">
        <v>37319</v>
      </c>
      <c r="J18" s="5">
        <v>175837</v>
      </c>
      <c r="K18">
        <v>0.2</v>
      </c>
      <c r="L18" s="5">
        <f t="shared" si="0"/>
        <v>211004.4</v>
      </c>
      <c r="M18" t="s">
        <v>19</v>
      </c>
      <c r="N18" t="str">
        <f t="shared" si="1"/>
        <v>Above_Ave</v>
      </c>
      <c r="R18" t="str">
        <v>Enterprise Architect</v>
      </c>
    </row>
    <row r="19" spans="1:21" x14ac:dyDescent="0.35">
      <c r="A19" t="s">
        <v>74</v>
      </c>
      <c r="B19" t="s">
        <v>75</v>
      </c>
      <c r="C19" t="s">
        <v>14</v>
      </c>
      <c r="D19" t="s">
        <v>71</v>
      </c>
      <c r="E19" t="s">
        <v>31</v>
      </c>
      <c r="F19" t="s">
        <v>17</v>
      </c>
      <c r="G19" t="s">
        <v>76</v>
      </c>
      <c r="H19">
        <v>64</v>
      </c>
      <c r="I19" s="3">
        <v>37956</v>
      </c>
      <c r="J19" s="5">
        <v>154828</v>
      </c>
      <c r="K19">
        <v>0.13</v>
      </c>
      <c r="L19" s="5">
        <f t="shared" si="0"/>
        <v>174955.64</v>
      </c>
      <c r="M19" t="s">
        <v>19</v>
      </c>
      <c r="N19" t="str">
        <f t="shared" si="1"/>
        <v>Above_Ave</v>
      </c>
      <c r="R19" t="str">
        <v>Sr. Business Partner</v>
      </c>
    </row>
    <row r="20" spans="1:21" x14ac:dyDescent="0.35">
      <c r="A20" t="s">
        <v>77</v>
      </c>
      <c r="B20" t="s">
        <v>78</v>
      </c>
      <c r="C20" t="s">
        <v>29</v>
      </c>
      <c r="D20" t="s">
        <v>15</v>
      </c>
      <c r="E20" t="s">
        <v>43</v>
      </c>
      <c r="F20" t="s">
        <v>24</v>
      </c>
      <c r="G20" t="s">
        <v>32</v>
      </c>
      <c r="H20">
        <v>64</v>
      </c>
      <c r="I20" s="3">
        <v>41581</v>
      </c>
      <c r="J20" s="5">
        <v>186503</v>
      </c>
      <c r="K20">
        <v>0.24</v>
      </c>
      <c r="L20" s="5">
        <f t="shared" si="0"/>
        <v>231263.72</v>
      </c>
      <c r="M20" t="s">
        <v>19</v>
      </c>
      <c r="N20" t="str">
        <f t="shared" si="1"/>
        <v>Above_Ave</v>
      </c>
    </row>
    <row r="21" spans="1:21" x14ac:dyDescent="0.35">
      <c r="A21" t="s">
        <v>79</v>
      </c>
      <c r="B21" t="s">
        <v>80</v>
      </c>
      <c r="C21" t="s">
        <v>29</v>
      </c>
      <c r="D21" t="s">
        <v>42</v>
      </c>
      <c r="E21" t="s">
        <v>16</v>
      </c>
      <c r="F21" t="s">
        <v>24</v>
      </c>
      <c r="G21" t="s">
        <v>25</v>
      </c>
      <c r="H21">
        <v>45</v>
      </c>
      <c r="I21" s="3">
        <v>37446</v>
      </c>
      <c r="J21" s="5">
        <v>166331</v>
      </c>
      <c r="K21">
        <v>0.18</v>
      </c>
      <c r="L21" s="5">
        <f t="shared" si="0"/>
        <v>196270.58</v>
      </c>
      <c r="M21" t="s">
        <v>26</v>
      </c>
      <c r="N21" t="str">
        <f t="shared" si="1"/>
        <v>Above_Ave</v>
      </c>
      <c r="R21" s="7" t="s">
        <v>3</v>
      </c>
      <c r="S21" t="s">
        <v>159</v>
      </c>
      <c r="T21" t="s">
        <v>160</v>
      </c>
      <c r="U21" t="s">
        <v>161</v>
      </c>
    </row>
    <row r="22" spans="1:21" x14ac:dyDescent="0.35">
      <c r="A22" t="s">
        <v>81</v>
      </c>
      <c r="B22" t="s">
        <v>82</v>
      </c>
      <c r="C22" t="s">
        <v>14</v>
      </c>
      <c r="D22" t="s">
        <v>15</v>
      </c>
      <c r="E22" t="s">
        <v>23</v>
      </c>
      <c r="F22" t="s">
        <v>24</v>
      </c>
      <c r="G22" t="s">
        <v>76</v>
      </c>
      <c r="H22">
        <v>56</v>
      </c>
      <c r="I22" s="3">
        <v>40917</v>
      </c>
      <c r="J22" s="5">
        <v>146140</v>
      </c>
      <c r="K22">
        <v>0.1</v>
      </c>
      <c r="L22" s="5">
        <f t="shared" si="0"/>
        <v>160754</v>
      </c>
      <c r="M22" t="s">
        <v>83</v>
      </c>
      <c r="N22" t="str">
        <f t="shared" si="1"/>
        <v>Above_Ave</v>
      </c>
      <c r="R22" t="s">
        <v>15</v>
      </c>
      <c r="S22">
        <f>COUNTIF($D$2:$D$51,R22)</f>
        <v>16</v>
      </c>
      <c r="T22" s="5">
        <f>SUMIF($D$2:$D$51,R22,$L$2:$L$51)</f>
        <v>2365727.5399999996</v>
      </c>
      <c r="U22" s="9">
        <f>AVERAGEIF($D$2:$D$51,R22,$H$2:$H$51)</f>
        <v>45.125</v>
      </c>
    </row>
    <row r="23" spans="1:21" x14ac:dyDescent="0.35">
      <c r="A23" t="s">
        <v>84</v>
      </c>
      <c r="B23" t="s">
        <v>85</v>
      </c>
      <c r="C23" t="s">
        <v>29</v>
      </c>
      <c r="D23" t="s">
        <v>42</v>
      </c>
      <c r="E23" t="s">
        <v>23</v>
      </c>
      <c r="F23" t="s">
        <v>17</v>
      </c>
      <c r="G23" t="s">
        <v>76</v>
      </c>
      <c r="H23">
        <v>36</v>
      </c>
      <c r="I23" s="3">
        <v>44288</v>
      </c>
      <c r="J23" s="5">
        <v>151703</v>
      </c>
      <c r="K23">
        <v>0.21</v>
      </c>
      <c r="L23" s="5">
        <f t="shared" si="0"/>
        <v>183560.63</v>
      </c>
      <c r="M23" t="s">
        <v>19</v>
      </c>
      <c r="N23" t="str">
        <f t="shared" si="1"/>
        <v>Above_Ave</v>
      </c>
      <c r="R23" t="s">
        <v>30</v>
      </c>
      <c r="S23">
        <f t="shared" ref="S23:S28" si="2">COUNTIF($D$2:$D$51,R23)</f>
        <v>8</v>
      </c>
      <c r="T23" s="5">
        <f>SUMIF($D$2:$D$51,R23,$L$2:$L$51)</f>
        <v>886597.4</v>
      </c>
      <c r="U23" s="9">
        <f t="shared" ref="U23:U28" si="3">AVERAGEIF($D$2:$D$51,R23,$H$2:$H$51)</f>
        <v>46.5</v>
      </c>
    </row>
    <row r="24" spans="1:21" x14ac:dyDescent="0.35">
      <c r="A24" t="s">
        <v>86</v>
      </c>
      <c r="B24" t="s">
        <v>87</v>
      </c>
      <c r="C24" t="s">
        <v>29</v>
      </c>
      <c r="D24" t="s">
        <v>15</v>
      </c>
      <c r="E24" t="s">
        <v>16</v>
      </c>
      <c r="F24" t="s">
        <v>24</v>
      </c>
      <c r="G24" t="s">
        <v>76</v>
      </c>
      <c r="H24">
        <v>59</v>
      </c>
      <c r="I24" s="3">
        <v>37400</v>
      </c>
      <c r="J24" s="5">
        <v>172787</v>
      </c>
      <c r="K24">
        <v>0.28000000000000003</v>
      </c>
      <c r="L24" s="5">
        <f t="shared" si="0"/>
        <v>221167.36000000002</v>
      </c>
      <c r="M24" t="s">
        <v>83</v>
      </c>
      <c r="N24" t="str">
        <f t="shared" si="1"/>
        <v>Above_Ave</v>
      </c>
      <c r="R24" t="s">
        <v>42</v>
      </c>
      <c r="S24">
        <f t="shared" si="2"/>
        <v>8</v>
      </c>
      <c r="T24" s="5">
        <f t="shared" ref="T23:T28" si="4">SUMIF($D$2:$D$51,R24,$L$2:$L$51)</f>
        <v>933876.53</v>
      </c>
      <c r="U24" s="9">
        <f t="shared" si="3"/>
        <v>43.375</v>
      </c>
    </row>
    <row r="25" spans="1:21" x14ac:dyDescent="0.35">
      <c r="A25" t="s">
        <v>88</v>
      </c>
      <c r="B25" t="s">
        <v>89</v>
      </c>
      <c r="C25" t="s">
        <v>49</v>
      </c>
      <c r="D25" t="s">
        <v>42</v>
      </c>
      <c r="E25" t="s">
        <v>31</v>
      </c>
      <c r="F25" t="s">
        <v>24</v>
      </c>
      <c r="G25" t="s">
        <v>32</v>
      </c>
      <c r="H25">
        <v>37</v>
      </c>
      <c r="I25" s="3">
        <v>43713</v>
      </c>
      <c r="J25" s="5">
        <v>49998</v>
      </c>
      <c r="K25">
        <v>0</v>
      </c>
      <c r="L25" s="5">
        <f t="shared" si="0"/>
        <v>49998</v>
      </c>
      <c r="M25" t="s">
        <v>19</v>
      </c>
      <c r="N25" t="str">
        <f t="shared" si="1"/>
        <v>Below_Ave</v>
      </c>
      <c r="R25" t="s">
        <v>52</v>
      </c>
      <c r="S25">
        <f t="shared" si="2"/>
        <v>2</v>
      </c>
      <c r="T25" s="5">
        <f t="shared" si="4"/>
        <v>217416.62</v>
      </c>
      <c r="U25" s="9">
        <f t="shared" si="3"/>
        <v>30</v>
      </c>
    </row>
    <row r="26" spans="1:21" x14ac:dyDescent="0.35">
      <c r="A26" t="s">
        <v>90</v>
      </c>
      <c r="B26" t="s">
        <v>91</v>
      </c>
      <c r="C26" t="s">
        <v>70</v>
      </c>
      <c r="D26" t="s">
        <v>42</v>
      </c>
      <c r="E26" t="s">
        <v>31</v>
      </c>
      <c r="F26" t="s">
        <v>24</v>
      </c>
      <c r="G26" t="s">
        <v>25</v>
      </c>
      <c r="H26">
        <v>44</v>
      </c>
      <c r="I26" s="3">
        <v>41700</v>
      </c>
      <c r="J26" s="5">
        <v>207172</v>
      </c>
      <c r="K26">
        <v>0.31</v>
      </c>
      <c r="L26" s="5">
        <f t="shared" si="0"/>
        <v>271395.32</v>
      </c>
      <c r="M26" t="s">
        <v>26</v>
      </c>
      <c r="N26" t="str">
        <f t="shared" si="1"/>
        <v>Above_Ave</v>
      </c>
      <c r="R26" t="s">
        <v>57</v>
      </c>
      <c r="S26">
        <f t="shared" si="2"/>
        <v>4</v>
      </c>
      <c r="T26" s="5">
        <f t="shared" si="4"/>
        <v>569047.66</v>
      </c>
      <c r="U26" s="9">
        <f t="shared" si="3"/>
        <v>41.5</v>
      </c>
    </row>
    <row r="27" spans="1:21" x14ac:dyDescent="0.35">
      <c r="A27" t="s">
        <v>92</v>
      </c>
      <c r="B27" t="s">
        <v>93</v>
      </c>
      <c r="C27" t="s">
        <v>29</v>
      </c>
      <c r="D27" t="s">
        <v>57</v>
      </c>
      <c r="E27" t="s">
        <v>31</v>
      </c>
      <c r="F27" t="s">
        <v>24</v>
      </c>
      <c r="G27" t="s">
        <v>18</v>
      </c>
      <c r="H27">
        <v>41</v>
      </c>
      <c r="I27" s="3">
        <v>42111</v>
      </c>
      <c r="J27" s="5">
        <v>152239</v>
      </c>
      <c r="K27">
        <v>0.23</v>
      </c>
      <c r="L27" s="5">
        <f t="shared" si="0"/>
        <v>187253.97</v>
      </c>
      <c r="M27" t="s">
        <v>19</v>
      </c>
      <c r="N27" t="str">
        <f t="shared" si="1"/>
        <v>Above_Ave</v>
      </c>
      <c r="R27" t="s">
        <v>61</v>
      </c>
      <c r="S27">
        <f t="shared" si="2"/>
        <v>7</v>
      </c>
      <c r="T27" s="5">
        <f t="shared" si="4"/>
        <v>1041040.09</v>
      </c>
      <c r="U27" s="9">
        <f t="shared" si="3"/>
        <v>45.857142857142854</v>
      </c>
    </row>
    <row r="28" spans="1:21" x14ac:dyDescent="0.35">
      <c r="A28" t="s">
        <v>94</v>
      </c>
      <c r="B28" t="s">
        <v>95</v>
      </c>
      <c r="C28" t="s">
        <v>96</v>
      </c>
      <c r="D28" t="s">
        <v>61</v>
      </c>
      <c r="E28" t="s">
        <v>43</v>
      </c>
      <c r="F28" t="s">
        <v>17</v>
      </c>
      <c r="G28" t="s">
        <v>76</v>
      </c>
      <c r="H28">
        <v>56</v>
      </c>
      <c r="I28" s="3">
        <v>38388</v>
      </c>
      <c r="J28" s="5">
        <v>98581</v>
      </c>
      <c r="K28">
        <v>0</v>
      </c>
      <c r="L28" s="5">
        <f t="shared" si="0"/>
        <v>98581</v>
      </c>
      <c r="M28" t="s">
        <v>83</v>
      </c>
      <c r="N28" t="str">
        <f t="shared" si="1"/>
        <v>Below_Ave</v>
      </c>
      <c r="R28" t="s">
        <v>71</v>
      </c>
      <c r="S28">
        <f t="shared" si="2"/>
        <v>5</v>
      </c>
      <c r="T28" s="5">
        <f t="shared" si="4"/>
        <v>1088176.3900000001</v>
      </c>
      <c r="U28" s="9">
        <f t="shared" si="3"/>
        <v>42.8</v>
      </c>
    </row>
    <row r="29" spans="1:21" x14ac:dyDescent="0.35">
      <c r="A29" t="s">
        <v>97</v>
      </c>
      <c r="B29" t="s">
        <v>98</v>
      </c>
      <c r="C29" t="s">
        <v>70</v>
      </c>
      <c r="D29" t="s">
        <v>61</v>
      </c>
      <c r="E29" t="s">
        <v>31</v>
      </c>
      <c r="F29" t="s">
        <v>24</v>
      </c>
      <c r="G29" t="s">
        <v>25</v>
      </c>
      <c r="H29">
        <v>43</v>
      </c>
      <c r="I29" s="3">
        <v>38145</v>
      </c>
      <c r="J29" s="5">
        <v>246231</v>
      </c>
      <c r="K29">
        <v>0.31</v>
      </c>
      <c r="L29" s="5">
        <f t="shared" si="0"/>
        <v>322562.61</v>
      </c>
      <c r="M29" t="s">
        <v>19</v>
      </c>
      <c r="N29" t="str">
        <f t="shared" si="1"/>
        <v>Above_Ave</v>
      </c>
    </row>
    <row r="30" spans="1:21" x14ac:dyDescent="0.35">
      <c r="A30" t="s">
        <v>99</v>
      </c>
      <c r="B30" t="s">
        <v>100</v>
      </c>
      <c r="C30" t="s">
        <v>101</v>
      </c>
      <c r="D30" t="s">
        <v>61</v>
      </c>
      <c r="E30" t="s">
        <v>31</v>
      </c>
      <c r="F30" t="s">
        <v>24</v>
      </c>
      <c r="G30" t="s">
        <v>25</v>
      </c>
      <c r="H30">
        <v>64</v>
      </c>
      <c r="I30" s="3">
        <v>35403</v>
      </c>
      <c r="J30" s="5">
        <v>99354</v>
      </c>
      <c r="K30">
        <v>0.12</v>
      </c>
      <c r="L30" s="5">
        <f t="shared" si="0"/>
        <v>111276.48</v>
      </c>
      <c r="M30" t="s">
        <v>26</v>
      </c>
      <c r="N30" t="str">
        <f t="shared" si="1"/>
        <v>Below_Ave</v>
      </c>
    </row>
    <row r="31" spans="1:21" x14ac:dyDescent="0.35">
      <c r="A31" t="s">
        <v>102</v>
      </c>
      <c r="B31" t="s">
        <v>103</v>
      </c>
      <c r="C31" t="s">
        <v>70</v>
      </c>
      <c r="D31" t="s">
        <v>15</v>
      </c>
      <c r="E31" t="s">
        <v>43</v>
      </c>
      <c r="F31" t="s">
        <v>24</v>
      </c>
      <c r="G31" t="s">
        <v>25</v>
      </c>
      <c r="H31">
        <v>63</v>
      </c>
      <c r="I31" s="3">
        <v>41040</v>
      </c>
      <c r="J31" s="5">
        <v>231141</v>
      </c>
      <c r="K31">
        <v>0.34</v>
      </c>
      <c r="L31" s="5">
        <f t="shared" si="0"/>
        <v>309728.94</v>
      </c>
      <c r="M31" t="s">
        <v>26</v>
      </c>
      <c r="N31" t="str">
        <f t="shared" si="1"/>
        <v>Above_Ave</v>
      </c>
    </row>
    <row r="32" spans="1:21" x14ac:dyDescent="0.35">
      <c r="A32" t="s">
        <v>104</v>
      </c>
      <c r="B32" t="s">
        <v>105</v>
      </c>
      <c r="C32" t="s">
        <v>106</v>
      </c>
      <c r="D32" t="s">
        <v>15</v>
      </c>
      <c r="E32" t="s">
        <v>16</v>
      </c>
      <c r="F32" t="s">
        <v>24</v>
      </c>
      <c r="G32" t="s">
        <v>25</v>
      </c>
      <c r="H32">
        <v>28</v>
      </c>
      <c r="I32" s="3">
        <v>42911</v>
      </c>
      <c r="J32" s="5">
        <v>54775</v>
      </c>
      <c r="K32">
        <v>0</v>
      </c>
      <c r="L32" s="5">
        <f t="shared" si="0"/>
        <v>54775</v>
      </c>
      <c r="M32" t="s">
        <v>19</v>
      </c>
      <c r="N32" t="str">
        <f t="shared" si="1"/>
        <v>Below_Ave</v>
      </c>
    </row>
    <row r="33" spans="1:14" x14ac:dyDescent="0.35">
      <c r="A33" t="s">
        <v>107</v>
      </c>
      <c r="B33" t="s">
        <v>108</v>
      </c>
      <c r="C33" t="s">
        <v>49</v>
      </c>
      <c r="D33" t="s">
        <v>30</v>
      </c>
      <c r="E33" t="s">
        <v>23</v>
      </c>
      <c r="F33" t="s">
        <v>24</v>
      </c>
      <c r="G33" t="s">
        <v>76</v>
      </c>
      <c r="H33">
        <v>65</v>
      </c>
      <c r="I33" s="3">
        <v>38123</v>
      </c>
      <c r="J33" s="5">
        <v>55499</v>
      </c>
      <c r="K33">
        <v>0</v>
      </c>
      <c r="L33" s="5">
        <f t="shared" si="0"/>
        <v>55499</v>
      </c>
      <c r="M33" t="s">
        <v>83</v>
      </c>
      <c r="N33" t="str">
        <f t="shared" si="1"/>
        <v>Below_Ave</v>
      </c>
    </row>
    <row r="34" spans="1:14" x14ac:dyDescent="0.35">
      <c r="A34" t="s">
        <v>109</v>
      </c>
      <c r="B34" t="s">
        <v>110</v>
      </c>
      <c r="C34" t="s">
        <v>111</v>
      </c>
      <c r="D34" t="s">
        <v>42</v>
      </c>
      <c r="E34" t="s">
        <v>16</v>
      </c>
      <c r="F34" t="s">
        <v>24</v>
      </c>
      <c r="G34" t="s">
        <v>32</v>
      </c>
      <c r="H34">
        <v>61</v>
      </c>
      <c r="I34" s="3">
        <v>39640</v>
      </c>
      <c r="J34" s="5">
        <v>66521</v>
      </c>
      <c r="K34">
        <v>0</v>
      </c>
      <c r="L34" s="5">
        <f t="shared" si="0"/>
        <v>66521</v>
      </c>
      <c r="M34" t="s">
        <v>19</v>
      </c>
      <c r="N34" t="str">
        <f t="shared" si="1"/>
        <v>Below_Ave</v>
      </c>
    </row>
    <row r="35" spans="1:14" x14ac:dyDescent="0.35">
      <c r="A35" t="s">
        <v>112</v>
      </c>
      <c r="B35" t="s">
        <v>113</v>
      </c>
      <c r="C35" t="s">
        <v>41</v>
      </c>
      <c r="D35" t="s">
        <v>42</v>
      </c>
      <c r="E35" t="s">
        <v>31</v>
      </c>
      <c r="F35" t="s">
        <v>24</v>
      </c>
      <c r="G35" t="s">
        <v>25</v>
      </c>
      <c r="H35">
        <v>30</v>
      </c>
      <c r="I35" s="3">
        <v>42642</v>
      </c>
      <c r="J35" s="5">
        <v>59100</v>
      </c>
      <c r="K35">
        <v>0</v>
      </c>
      <c r="L35" s="5">
        <f t="shared" si="0"/>
        <v>59100</v>
      </c>
      <c r="M35" t="s">
        <v>26</v>
      </c>
      <c r="N35" t="str">
        <f t="shared" si="1"/>
        <v>Below_Ave</v>
      </c>
    </row>
    <row r="36" spans="1:14" x14ac:dyDescent="0.35">
      <c r="A36" t="s">
        <v>114</v>
      </c>
      <c r="B36" t="s">
        <v>115</v>
      </c>
      <c r="C36" t="s">
        <v>49</v>
      </c>
      <c r="D36" t="s">
        <v>30</v>
      </c>
      <c r="E36" t="s">
        <v>16</v>
      </c>
      <c r="F36" t="s">
        <v>17</v>
      </c>
      <c r="G36" t="s">
        <v>32</v>
      </c>
      <c r="H36">
        <v>27</v>
      </c>
      <c r="I36" s="3">
        <v>43226</v>
      </c>
      <c r="J36" s="5">
        <v>49011</v>
      </c>
      <c r="K36">
        <v>0</v>
      </c>
      <c r="L36" s="5">
        <f t="shared" si="0"/>
        <v>49011</v>
      </c>
      <c r="M36" t="s">
        <v>19</v>
      </c>
      <c r="N36" t="str">
        <f t="shared" si="1"/>
        <v>Below_Ave</v>
      </c>
    </row>
    <row r="37" spans="1:14" x14ac:dyDescent="0.35">
      <c r="A37" t="s">
        <v>116</v>
      </c>
      <c r="B37" t="s">
        <v>117</v>
      </c>
      <c r="C37" t="s">
        <v>118</v>
      </c>
      <c r="D37" t="s">
        <v>15</v>
      </c>
      <c r="E37" t="s">
        <v>23</v>
      </c>
      <c r="F37" t="s">
        <v>17</v>
      </c>
      <c r="G37" t="s">
        <v>32</v>
      </c>
      <c r="H37">
        <v>32</v>
      </c>
      <c r="I37" s="3">
        <v>41681</v>
      </c>
      <c r="J37" s="5">
        <v>99575</v>
      </c>
      <c r="K37">
        <v>0</v>
      </c>
      <c r="L37" s="5">
        <f t="shared" si="0"/>
        <v>99575</v>
      </c>
      <c r="M37" t="s">
        <v>19</v>
      </c>
      <c r="N37" t="str">
        <f t="shared" si="1"/>
        <v>Below_Ave</v>
      </c>
    </row>
    <row r="38" spans="1:14" x14ac:dyDescent="0.35">
      <c r="A38" t="s">
        <v>119</v>
      </c>
      <c r="B38" t="s">
        <v>120</v>
      </c>
      <c r="C38" t="s">
        <v>60</v>
      </c>
      <c r="D38" t="s">
        <v>61</v>
      </c>
      <c r="E38" t="s">
        <v>23</v>
      </c>
      <c r="F38" t="s">
        <v>17</v>
      </c>
      <c r="G38" t="s">
        <v>25</v>
      </c>
      <c r="H38">
        <v>34</v>
      </c>
      <c r="I38" s="3">
        <v>43815</v>
      </c>
      <c r="J38" s="5">
        <v>99989</v>
      </c>
      <c r="K38">
        <v>0</v>
      </c>
      <c r="L38" s="5">
        <f t="shared" si="0"/>
        <v>99989</v>
      </c>
      <c r="M38" t="s">
        <v>26</v>
      </c>
      <c r="N38" t="str">
        <f t="shared" si="1"/>
        <v>Below_Ave</v>
      </c>
    </row>
    <row r="39" spans="1:14" x14ac:dyDescent="0.35">
      <c r="A39" t="s">
        <v>121</v>
      </c>
      <c r="B39" t="s">
        <v>122</v>
      </c>
      <c r="C39" t="s">
        <v>70</v>
      </c>
      <c r="D39" t="s">
        <v>71</v>
      </c>
      <c r="E39" t="s">
        <v>16</v>
      </c>
      <c r="F39" t="s">
        <v>24</v>
      </c>
      <c r="G39" t="s">
        <v>32</v>
      </c>
      <c r="H39">
        <v>27</v>
      </c>
      <c r="I39" s="3">
        <v>43758</v>
      </c>
      <c r="J39" s="5">
        <v>256420</v>
      </c>
      <c r="K39">
        <v>0.3</v>
      </c>
      <c r="L39" s="5">
        <f t="shared" si="0"/>
        <v>333346</v>
      </c>
      <c r="M39" t="s">
        <v>19</v>
      </c>
      <c r="N39" t="str">
        <f t="shared" si="1"/>
        <v>Above_Ave</v>
      </c>
    </row>
    <row r="40" spans="1:14" x14ac:dyDescent="0.35">
      <c r="A40" t="s">
        <v>123</v>
      </c>
      <c r="B40" t="s">
        <v>124</v>
      </c>
      <c r="C40" t="s">
        <v>22</v>
      </c>
      <c r="D40" t="s">
        <v>15</v>
      </c>
      <c r="E40" t="s">
        <v>23</v>
      </c>
      <c r="F40" t="s">
        <v>17</v>
      </c>
      <c r="G40" t="s">
        <v>76</v>
      </c>
      <c r="H40">
        <v>35</v>
      </c>
      <c r="I40" s="3">
        <v>41409</v>
      </c>
      <c r="J40" s="5">
        <v>78940</v>
      </c>
      <c r="K40">
        <v>0</v>
      </c>
      <c r="L40" s="5">
        <f t="shared" si="0"/>
        <v>78940</v>
      </c>
      <c r="M40" t="s">
        <v>19</v>
      </c>
      <c r="N40" t="str">
        <f t="shared" si="1"/>
        <v>Below_Ave</v>
      </c>
    </row>
    <row r="41" spans="1:14" x14ac:dyDescent="0.35">
      <c r="A41" t="s">
        <v>125</v>
      </c>
      <c r="B41" t="s">
        <v>126</v>
      </c>
      <c r="C41" t="s">
        <v>118</v>
      </c>
      <c r="D41" t="s">
        <v>15</v>
      </c>
      <c r="E41" t="s">
        <v>43</v>
      </c>
      <c r="F41" t="s">
        <v>17</v>
      </c>
      <c r="G41" t="s">
        <v>76</v>
      </c>
      <c r="H41">
        <v>57</v>
      </c>
      <c r="I41" s="3">
        <v>34337</v>
      </c>
      <c r="J41" s="5">
        <v>82872</v>
      </c>
      <c r="K41">
        <v>0</v>
      </c>
      <c r="L41" s="5">
        <f t="shared" si="0"/>
        <v>82872</v>
      </c>
      <c r="M41" t="s">
        <v>83</v>
      </c>
      <c r="N41" t="str">
        <f t="shared" si="1"/>
        <v>Below_Ave</v>
      </c>
    </row>
    <row r="42" spans="1:14" x14ac:dyDescent="0.35">
      <c r="A42" t="s">
        <v>127</v>
      </c>
      <c r="B42" t="s">
        <v>128</v>
      </c>
      <c r="C42" t="s">
        <v>129</v>
      </c>
      <c r="D42" t="s">
        <v>57</v>
      </c>
      <c r="E42" t="s">
        <v>31</v>
      </c>
      <c r="F42" t="s">
        <v>24</v>
      </c>
      <c r="G42" t="s">
        <v>25</v>
      </c>
      <c r="H42">
        <v>30</v>
      </c>
      <c r="I42" s="3">
        <v>42884</v>
      </c>
      <c r="J42" s="5">
        <v>86317</v>
      </c>
      <c r="K42">
        <v>0</v>
      </c>
      <c r="L42" s="5">
        <f t="shared" si="0"/>
        <v>86317</v>
      </c>
      <c r="M42" t="s">
        <v>26</v>
      </c>
      <c r="N42" t="str">
        <f t="shared" si="1"/>
        <v>Below_Ave</v>
      </c>
    </row>
    <row r="43" spans="1:14" x14ac:dyDescent="0.35">
      <c r="A43" t="s">
        <v>130</v>
      </c>
      <c r="B43" t="s">
        <v>131</v>
      </c>
      <c r="C43" t="s">
        <v>46</v>
      </c>
      <c r="D43" t="s">
        <v>71</v>
      </c>
      <c r="E43" t="s">
        <v>31</v>
      </c>
      <c r="F43" t="s">
        <v>17</v>
      </c>
      <c r="G43" t="s">
        <v>32</v>
      </c>
      <c r="H43">
        <v>53</v>
      </c>
      <c r="I43" s="3">
        <v>41601</v>
      </c>
      <c r="J43" s="5">
        <v>113135</v>
      </c>
      <c r="K43">
        <v>0.05</v>
      </c>
      <c r="L43" s="5">
        <f t="shared" si="0"/>
        <v>118791.75</v>
      </c>
      <c r="M43" t="s">
        <v>19</v>
      </c>
      <c r="N43" t="str">
        <f t="shared" si="1"/>
        <v>Below_Ave</v>
      </c>
    </row>
    <row r="44" spans="1:14" x14ac:dyDescent="0.35">
      <c r="A44" t="s">
        <v>132</v>
      </c>
      <c r="B44" t="s">
        <v>133</v>
      </c>
      <c r="C44" t="s">
        <v>70</v>
      </c>
      <c r="D44" t="s">
        <v>15</v>
      </c>
      <c r="E44" t="s">
        <v>31</v>
      </c>
      <c r="F44" t="s">
        <v>24</v>
      </c>
      <c r="G44" t="s">
        <v>32</v>
      </c>
      <c r="H44">
        <v>52</v>
      </c>
      <c r="I44" s="3">
        <v>38664</v>
      </c>
      <c r="J44" s="5">
        <v>199808</v>
      </c>
      <c r="K44">
        <v>0.32</v>
      </c>
      <c r="L44" s="5">
        <f t="shared" si="0"/>
        <v>263746.56</v>
      </c>
      <c r="M44" t="s">
        <v>19</v>
      </c>
      <c r="N44" t="str">
        <f t="shared" si="1"/>
        <v>Above_Ave</v>
      </c>
    </row>
    <row r="45" spans="1:14" x14ac:dyDescent="0.35">
      <c r="A45" t="s">
        <v>134</v>
      </c>
      <c r="B45" t="s">
        <v>135</v>
      </c>
      <c r="C45" t="s">
        <v>41</v>
      </c>
      <c r="D45" t="s">
        <v>42</v>
      </c>
      <c r="E45" t="s">
        <v>31</v>
      </c>
      <c r="F45" t="s">
        <v>24</v>
      </c>
      <c r="G45" t="s">
        <v>25</v>
      </c>
      <c r="H45">
        <v>37</v>
      </c>
      <c r="I45" s="3">
        <v>41592</v>
      </c>
      <c r="J45" s="5">
        <v>56037</v>
      </c>
      <c r="K45">
        <v>0</v>
      </c>
      <c r="L45" s="5">
        <f t="shared" si="0"/>
        <v>56037</v>
      </c>
      <c r="M45" t="s">
        <v>26</v>
      </c>
      <c r="N45" t="str">
        <f t="shared" si="1"/>
        <v>Below_Ave</v>
      </c>
    </row>
    <row r="46" spans="1:14" x14ac:dyDescent="0.35">
      <c r="A46" t="s">
        <v>136</v>
      </c>
      <c r="B46" t="s">
        <v>137</v>
      </c>
      <c r="C46" t="s">
        <v>14</v>
      </c>
      <c r="D46" t="s">
        <v>71</v>
      </c>
      <c r="E46" t="s">
        <v>16</v>
      </c>
      <c r="F46" t="s">
        <v>17</v>
      </c>
      <c r="G46" t="s">
        <v>32</v>
      </c>
      <c r="H46">
        <v>29</v>
      </c>
      <c r="I46" s="3">
        <v>43609</v>
      </c>
      <c r="J46" s="5">
        <v>122350</v>
      </c>
      <c r="K46">
        <v>0.12</v>
      </c>
      <c r="L46" s="5">
        <f t="shared" si="0"/>
        <v>137032</v>
      </c>
      <c r="M46" t="s">
        <v>19</v>
      </c>
      <c r="N46" t="str">
        <f t="shared" si="1"/>
        <v>Below_Ave</v>
      </c>
    </row>
    <row r="47" spans="1:14" x14ac:dyDescent="0.35">
      <c r="A47" t="s">
        <v>138</v>
      </c>
      <c r="B47" t="s">
        <v>139</v>
      </c>
      <c r="C47" t="s">
        <v>118</v>
      </c>
      <c r="D47" t="s">
        <v>15</v>
      </c>
      <c r="E47" t="s">
        <v>16</v>
      </c>
      <c r="F47" t="s">
        <v>24</v>
      </c>
      <c r="G47" t="s">
        <v>32</v>
      </c>
      <c r="H47">
        <v>40</v>
      </c>
      <c r="I47" s="3">
        <v>40486</v>
      </c>
      <c r="J47" s="5">
        <v>92952</v>
      </c>
      <c r="K47">
        <v>0</v>
      </c>
      <c r="L47" s="5">
        <f t="shared" si="0"/>
        <v>92952</v>
      </c>
      <c r="M47" t="s">
        <v>19</v>
      </c>
      <c r="N47" t="str">
        <f t="shared" si="1"/>
        <v>Below_Ave</v>
      </c>
    </row>
    <row r="48" spans="1:14" x14ac:dyDescent="0.35">
      <c r="A48" t="s">
        <v>140</v>
      </c>
      <c r="B48" t="s">
        <v>141</v>
      </c>
      <c r="C48" t="s">
        <v>35</v>
      </c>
      <c r="D48" t="s">
        <v>15</v>
      </c>
      <c r="E48" t="s">
        <v>43</v>
      </c>
      <c r="F48" t="s">
        <v>24</v>
      </c>
      <c r="G48" t="s">
        <v>76</v>
      </c>
      <c r="H48">
        <v>32</v>
      </c>
      <c r="I48" s="3">
        <v>41353</v>
      </c>
      <c r="J48" s="5">
        <v>79921</v>
      </c>
      <c r="K48">
        <v>0.05</v>
      </c>
      <c r="L48" s="5">
        <f t="shared" si="0"/>
        <v>83917.05</v>
      </c>
      <c r="M48" t="s">
        <v>19</v>
      </c>
      <c r="N48" t="str">
        <f t="shared" si="1"/>
        <v>Below_Ave</v>
      </c>
    </row>
    <row r="49" spans="1:14" x14ac:dyDescent="0.35">
      <c r="A49" t="s">
        <v>142</v>
      </c>
      <c r="B49" t="s">
        <v>143</v>
      </c>
      <c r="C49" t="s">
        <v>29</v>
      </c>
      <c r="D49" t="s">
        <v>15</v>
      </c>
      <c r="E49" t="s">
        <v>16</v>
      </c>
      <c r="F49" t="s">
        <v>17</v>
      </c>
      <c r="G49" t="s">
        <v>18</v>
      </c>
      <c r="H49">
        <v>37</v>
      </c>
      <c r="I49" s="3">
        <v>40076</v>
      </c>
      <c r="J49" s="5">
        <v>167199</v>
      </c>
      <c r="K49">
        <v>0.2</v>
      </c>
      <c r="L49" s="5">
        <f t="shared" si="0"/>
        <v>200638.8</v>
      </c>
      <c r="M49" t="s">
        <v>19</v>
      </c>
      <c r="N49" t="str">
        <f t="shared" si="1"/>
        <v>Above_Ave</v>
      </c>
    </row>
    <row r="50" spans="1:14" x14ac:dyDescent="0.35">
      <c r="A50" t="s">
        <v>144</v>
      </c>
      <c r="B50" t="s">
        <v>145</v>
      </c>
      <c r="C50" t="s">
        <v>96</v>
      </c>
      <c r="D50" t="s">
        <v>61</v>
      </c>
      <c r="E50" t="s">
        <v>16</v>
      </c>
      <c r="F50" t="s">
        <v>24</v>
      </c>
      <c r="G50" t="s">
        <v>32</v>
      </c>
      <c r="H50">
        <v>52</v>
      </c>
      <c r="I50" s="3">
        <v>41199</v>
      </c>
      <c r="J50" s="5">
        <v>71476</v>
      </c>
      <c r="K50">
        <v>0</v>
      </c>
      <c r="L50" s="5">
        <f t="shared" si="0"/>
        <v>71476</v>
      </c>
      <c r="M50" t="s">
        <v>19</v>
      </c>
      <c r="N50" t="str">
        <f t="shared" si="1"/>
        <v>Below_Ave</v>
      </c>
    </row>
    <row r="51" spans="1:14" x14ac:dyDescent="0.35">
      <c r="A51" t="s">
        <v>146</v>
      </c>
      <c r="B51" t="s">
        <v>147</v>
      </c>
      <c r="C51" t="s">
        <v>29</v>
      </c>
      <c r="D51" t="s">
        <v>61</v>
      </c>
      <c r="E51" t="s">
        <v>23</v>
      </c>
      <c r="F51" t="s">
        <v>17</v>
      </c>
      <c r="G51" t="s">
        <v>32</v>
      </c>
      <c r="H51">
        <v>45</v>
      </c>
      <c r="I51" s="3">
        <v>41941</v>
      </c>
      <c r="J51" s="5">
        <v>189420</v>
      </c>
      <c r="K51">
        <v>0.2</v>
      </c>
      <c r="L51" s="5">
        <f t="shared" si="0"/>
        <v>227304</v>
      </c>
      <c r="M51" t="s">
        <v>19</v>
      </c>
      <c r="N51" t="str">
        <f t="shared" si="1"/>
        <v>Above_Ave</v>
      </c>
    </row>
  </sheetData>
  <autoFilter ref="C1:C51" xr:uid="{F7AC1028-0209-3540-9FF1-CB613534AD7B}"/>
  <conditionalFormatting sqref="N1:N1048576">
    <cfRule type="containsText" dxfId="1" priority="2" operator="containsText" text="Below">
      <formula>NOT(ISERROR(SEARCH("Below",N1)))</formula>
    </cfRule>
  </conditionalFormatting>
  <conditionalFormatting sqref="L1:L1048576">
    <cfRule type="cellIs" dxfId="0" priority="1" operator="greaterThan">
      <formula>$P$7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Jason</cp:lastModifiedBy>
  <dcterms:created xsi:type="dcterms:W3CDTF">2023-01-17T18:25:25Z</dcterms:created>
  <dcterms:modified xsi:type="dcterms:W3CDTF">2023-01-18T00:18:15Z</dcterms:modified>
</cp:coreProperties>
</file>