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falac\OneDrive\Ambiente de Trabalho\"/>
    </mc:Choice>
  </mc:AlternateContent>
  <xr:revisionPtr revIDLastSave="0" documentId="13_ncr:1_{33A58284-C96A-4C3F-8E9D-44B4DFEB2C1D}" xr6:coauthVersionLast="47" xr6:coauthVersionMax="47" xr10:uidLastSave="{00000000-0000-0000-0000-000000000000}"/>
  <bookViews>
    <workbookView xWindow="28680" yWindow="-120" windowWidth="29040" windowHeight="15720" activeTab="3" xr2:uid="{00000000-000D-0000-FFFF-FFFF00000000}"/>
  </bookViews>
  <sheets>
    <sheet name="Settings" sheetId="7" r:id="rId1"/>
    <sheet name="Budget Planning" sheetId="6" r:id="rId2"/>
    <sheet name="Budget Tracking" sheetId="5" r:id="rId3"/>
    <sheet name="Budget Dashboard" sheetId="4" r:id="rId4"/>
    <sheet name="Calculations" sheetId="3" state="hidden" r:id="rId5"/>
    <sheet name="Dropdown Data" sheetId="2" state="hidden" r:id="rId6"/>
  </sheets>
  <definedNames>
    <definedName name="_" localSheetId="3">'Budget Dashboard'!$M1</definedName>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Calculations!$G$55+Calculations!$G1</definedName>
    <definedName name="cc_month" localSheetId="4">Calculations!$F1</definedName>
    <definedName name="cc_show_rem"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Planning'!$C$40)</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'Budget Dashboard'!$AA1</definedName>
    <definedName name="out_percentage_completed" localSheetId="3">'Budget Dashboard'!$AB1</definedName>
    <definedName name="out_tracked" localSheetId="3">'Budget Dashboard'!$Z1</definedName>
    <definedName name="row_id" localSheetId="3">'Budget Dashboard'!$C1</definedName>
    <definedName name="saving_rate_calculation_type">Settings!$E$21</definedName>
    <definedName name="savings_header_row">ROW(Savings[[#Headers],[Savings]])</definedName>
    <definedName name="savings_max_row">MAX(ROW(Savings[]))</definedName>
    <definedName name="savings_min_row">MIN(ROW(Savings[]))</definedName>
    <definedName name="savings_total_rows">ROW('Budget Planning'!$C$53)</definedName>
    <definedName name="selected_period">Calculations!$E$20</definedName>
    <definedName name="selected_period_display">Calculations!$E$21</definedName>
    <definedName name="selected_year">Calculations!$E$19</definedName>
    <definedName name="shift_late_income_starting_day">Settings!$E$17</definedName>
    <definedName name="shift_late_income_status">Settings!$E$15</definedName>
    <definedName name="sort_max_row" localSheetId="3">'Budget Dashboard'!$N1</definedName>
    <definedName name="sort_min_row" localSheetId="3">'Budget Dashboard'!$M1</definedName>
    <definedName name="sorted_row_id">'Budget Dashboard'!$X1</definedName>
    <definedName name="starting_year">Settings!$E$8</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8" i="5" l="1"/>
  <c r="I54" i="5"/>
  <c r="I55" i="5"/>
  <c r="I93" i="5"/>
  <c r="I94" i="5"/>
  <c r="I12" i="5"/>
  <c r="I13" i="5"/>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I68" i="5"/>
  <c r="I69" i="5"/>
  <c r="I70" i="5"/>
  <c r="I71" i="5"/>
  <c r="I72" i="5"/>
  <c r="I73" i="5"/>
  <c r="I74" i="5"/>
  <c r="I75" i="5"/>
  <c r="I76" i="5"/>
  <c r="I77" i="5"/>
  <c r="I78" i="5"/>
  <c r="I79" i="5"/>
  <c r="I80" i="5"/>
  <c r="I81" i="5"/>
  <c r="I82" i="5"/>
  <c r="I83" i="5"/>
  <c r="I84" i="5"/>
  <c r="I85" i="5"/>
  <c r="I86" i="5"/>
  <c r="I87" i="5"/>
  <c r="I88" i="5"/>
  <c r="I89" i="5"/>
  <c r="I90" i="5"/>
  <c r="I91" i="5"/>
  <c r="I92" i="5"/>
  <c r="I95" i="5"/>
  <c r="I96" i="5"/>
  <c r="I97" i="5"/>
  <c r="I99" i="5"/>
  <c r="I100" i="5"/>
  <c r="I101" i="5"/>
  <c r="I102" i="5"/>
  <c r="I103" i="5"/>
  <c r="I104" i="5"/>
  <c r="I105" i="5"/>
  <c r="I106" i="5"/>
  <c r="I107" i="5"/>
  <c r="I108" i="5"/>
  <c r="I109" i="5"/>
  <c r="I110" i="5"/>
  <c r="I111" i="5"/>
  <c r="I112" i="5"/>
  <c r="I113" i="5"/>
  <c r="I114" i="5"/>
  <c r="I37" i="5"/>
  <c r="I38" i="5"/>
  <c r="I39" i="5"/>
  <c r="I40" i="5"/>
  <c r="I41" i="5"/>
  <c r="I42" i="5"/>
  <c r="I43" i="5"/>
  <c r="I44" i="5"/>
  <c r="I45" i="5"/>
  <c r="I46" i="5"/>
  <c r="I47" i="5"/>
  <c r="I48" i="5"/>
  <c r="I49" i="5"/>
  <c r="I50" i="5"/>
  <c r="I51" i="5"/>
  <c r="I52" i="5"/>
  <c r="I53" i="5"/>
  <c r="I56" i="5"/>
  <c r="I57" i="5"/>
  <c r="I58" i="5"/>
  <c r="I59" i="5"/>
  <c r="I60" i="5"/>
  <c r="I61" i="5"/>
  <c r="I62" i="5"/>
  <c r="I63" i="5"/>
  <c r="I64" i="5"/>
  <c r="I65" i="5"/>
  <c r="I66" i="5"/>
  <c r="I67" i="5"/>
  <c r="I22" i="5"/>
  <c r="I23" i="5"/>
  <c r="I24" i="5"/>
  <c r="I25" i="5"/>
  <c r="I26" i="5"/>
  <c r="I27" i="5"/>
  <c r="I28" i="5"/>
  <c r="I29" i="5"/>
  <c r="I30" i="5"/>
  <c r="I31" i="5"/>
  <c r="I32" i="5"/>
  <c r="I33" i="5"/>
  <c r="I34" i="5"/>
  <c r="I35" i="5"/>
  <c r="I36" i="5"/>
  <c r="E8" i="3" a="1"/>
  <c r="E8" i="3" s="1"/>
  <c r="I59" i="3"/>
  <c r="I60" i="3"/>
  <c r="I61" i="3"/>
  <c r="I63" i="3"/>
  <c r="I64" i="3"/>
  <c r="I65" i="3"/>
  <c r="I67" i="3"/>
  <c r="I68" i="3"/>
  <c r="I69" i="3"/>
  <c r="I71" i="3"/>
  <c r="I72" i="3"/>
  <c r="I73" i="3"/>
  <c r="I75" i="3"/>
  <c r="I76" i="3"/>
  <c r="I77" i="3"/>
  <c r="I79" i="3"/>
  <c r="I80" i="3"/>
  <c r="I81" i="3"/>
  <c r="I83" i="3"/>
  <c r="I84" i="3"/>
  <c r="I85" i="3"/>
  <c r="I87" i="3"/>
  <c r="I88" i="3"/>
  <c r="I89" i="3"/>
  <c r="I91" i="3"/>
  <c r="I92" i="3"/>
  <c r="I93" i="3"/>
  <c r="I95" i="3"/>
  <c r="I96" i="3"/>
  <c r="I97" i="3"/>
  <c r="I99" i="3"/>
  <c r="I100" i="3"/>
  <c r="I101" i="3"/>
  <c r="I56" i="3"/>
  <c r="I57" i="3"/>
  <c r="I55" i="3"/>
  <c r="H59" i="3"/>
  <c r="H60" i="3"/>
  <c r="H61" i="3"/>
  <c r="H63" i="3"/>
  <c r="H64" i="3"/>
  <c r="H65" i="3"/>
  <c r="H67" i="3"/>
  <c r="H68" i="3"/>
  <c r="H69" i="3"/>
  <c r="H71" i="3"/>
  <c r="H72" i="3"/>
  <c r="H73" i="3"/>
  <c r="H75" i="3"/>
  <c r="H76" i="3"/>
  <c r="H77" i="3"/>
  <c r="H79" i="3"/>
  <c r="H80" i="3"/>
  <c r="H81" i="3"/>
  <c r="H83" i="3"/>
  <c r="H84" i="3"/>
  <c r="H85" i="3"/>
  <c r="H87" i="3"/>
  <c r="H88" i="3"/>
  <c r="H89" i="3"/>
  <c r="H91" i="3"/>
  <c r="H92" i="3"/>
  <c r="H93" i="3"/>
  <c r="H95" i="3"/>
  <c r="H96" i="3"/>
  <c r="H97" i="3"/>
  <c r="H99" i="3"/>
  <c r="H100" i="3"/>
  <c r="H101" i="3"/>
  <c r="H57" i="3"/>
  <c r="H56" i="3"/>
  <c r="H55" i="3"/>
  <c r="N39" i="3" a="1"/>
  <c r="N39" i="3" s="1"/>
  <c r="M39" i="3" s="1" a="1"/>
  <c r="M39" i="3" s="1"/>
  <c r="AP35" i="4"/>
  <c r="AI35" i="4"/>
  <c r="AI22" i="4"/>
  <c r="I21" i="5"/>
  <c r="I20" i="5"/>
  <c r="I19" i="5"/>
  <c r="I18" i="5"/>
  <c r="C13" i="4" a="1"/>
  <c r="C13" i="4" s="1"/>
  <c r="J13" i="4" s="1" a="1"/>
  <c r="J13" i="4" s="1"/>
  <c r="E20" i="3" a="1"/>
  <c r="E20" i="3" s="1"/>
  <c r="E19" i="3" a="1"/>
  <c r="E19" i="3" s="1"/>
  <c r="D83" i="3" s="1"/>
  <c r="C11" i="2"/>
  <c r="C12" i="2" s="1"/>
  <c r="C13" i="2" s="1"/>
  <c r="C14" i="2" s="1"/>
  <c r="C15" i="2" s="1"/>
  <c r="C16" i="2" s="1"/>
  <c r="C17" i="2" s="1"/>
  <c r="C18" i="2" s="1"/>
  <c r="C10" i="2"/>
  <c r="C9" i="2"/>
  <c r="I17" i="5"/>
  <c r="E12" i="3" a="1"/>
  <c r="E12" i="3" s="1"/>
  <c r="E11" i="3"/>
  <c r="E9" i="3"/>
  <c r="I15" i="5"/>
  <c r="I16" i="5"/>
  <c r="I14" i="5"/>
  <c r="AE25" i="6"/>
  <c r="AE34" i="6"/>
  <c r="AE35" i="6"/>
  <c r="AE26" i="6"/>
  <c r="AE29" i="6"/>
  <c r="AE37" i="6"/>
  <c r="AE30" i="6"/>
  <c r="AE36" i="6"/>
  <c r="AE23" i="6"/>
  <c r="AE38" i="6"/>
  <c r="AE31" i="6"/>
  <c r="AE33" i="6"/>
  <c r="AE10" i="6"/>
  <c r="AE11" i="6"/>
  <c r="AE12" i="6"/>
  <c r="AE13" i="6"/>
  <c r="AE14" i="6"/>
  <c r="AE15" i="6"/>
  <c r="AE16" i="6"/>
  <c r="AE17" i="6"/>
  <c r="AE18" i="6"/>
  <c r="AE19" i="6"/>
  <c r="AE28" i="6"/>
  <c r="AE27" i="6"/>
  <c r="AE24" i="6"/>
  <c r="AE39" i="6"/>
  <c r="AE43" i="6"/>
  <c r="AE44" i="6"/>
  <c r="AE45" i="6"/>
  <c r="AE46" i="6"/>
  <c r="AE47" i="6"/>
  <c r="AE48" i="6"/>
  <c r="AE49" i="6"/>
  <c r="AE50" i="6"/>
  <c r="AE51" i="6"/>
  <c r="AE52" i="6"/>
  <c r="Q52" i="6"/>
  <c r="Q51" i="6"/>
  <c r="Q50" i="6"/>
  <c r="Q49" i="6"/>
  <c r="Q48" i="6"/>
  <c r="Q47" i="6"/>
  <c r="Q16" i="6"/>
  <c r="Q17" i="6"/>
  <c r="Q18" i="6"/>
  <c r="Q19" i="6"/>
  <c r="E5" i="6"/>
  <c r="O22" i="6" s="1"/>
  <c r="G40" i="6" a="1"/>
  <c r="AD20" i="6" a="1"/>
  <c r="W53" i="6" a="1"/>
  <c r="AC53" i="6" a="1"/>
  <c r="V53" i="6" a="1"/>
  <c r="S40" i="6" a="1"/>
  <c r="F53" i="6" a="1"/>
  <c r="E53" i="6" a="1"/>
  <c r="E40" i="6" a="1"/>
  <c r="E20" i="6" a="1"/>
  <c r="U40" i="6" a="1"/>
  <c r="AB20" i="6" a="1"/>
  <c r="AC20" i="6" a="1"/>
  <c r="X40" i="6" a="1"/>
  <c r="AE20" i="6" a="1"/>
  <c r="AC40" i="6" a="1"/>
  <c r="N53" i="6" a="1"/>
  <c r="I40" i="6" a="1"/>
  <c r="O20" i="6" a="1"/>
  <c r="K53" i="6" a="1"/>
  <c r="V40" i="6" a="1"/>
  <c r="L53" i="6" a="1"/>
  <c r="J53" i="6" a="1"/>
  <c r="N40" i="6" a="1"/>
  <c r="AD40" i="6" a="1"/>
  <c r="AD53" i="6" a="1"/>
  <c r="T20" i="6" a="1"/>
  <c r="O53" i="6" a="1"/>
  <c r="P40" i="6" a="1"/>
  <c r="J20" i="6" a="1"/>
  <c r="Z53" i="6" a="1"/>
  <c r="W20" i="6" a="1"/>
  <c r="W40" i="6" a="1"/>
  <c r="L20" i="6" a="1"/>
  <c r="G53" i="6" a="1"/>
  <c r="X53" i="6" a="1"/>
  <c r="AE40" i="6" a="1"/>
  <c r="Z20" i="6" a="1"/>
  <c r="Q53" i="6" a="1"/>
  <c r="M40" i="6" a="1"/>
  <c r="M20" i="6" a="1"/>
  <c r="V20" i="6" a="1"/>
  <c r="AB53" i="6" a="1"/>
  <c r="T40" i="6" a="1"/>
  <c r="L40" i="6" a="1"/>
  <c r="Y40" i="6" a="1"/>
  <c r="Z40" i="6" a="1"/>
  <c r="S53" i="6" a="1"/>
  <c r="M53" i="6" a="1"/>
  <c r="K40" i="6" a="1"/>
  <c r="K20" i="6" a="1"/>
  <c r="AB40" i="6" a="1"/>
  <c r="P53" i="6" a="1"/>
  <c r="F40" i="6" a="1"/>
  <c r="Y20" i="6" a="1"/>
  <c r="AE53" i="6" a="1"/>
  <c r="AA20" i="6" a="1"/>
  <c r="Y53" i="6" a="1"/>
  <c r="H53" i="6" a="1"/>
  <c r="G20" i="6" a="1"/>
  <c r="J40" i="6" a="1"/>
  <c r="O40" i="6" a="1"/>
  <c r="F20" i="6" a="1"/>
  <c r="AA40" i="6" a="1"/>
  <c r="N20" i="6" a="1"/>
  <c r="X20" i="6" a="1"/>
  <c r="U20" i="6" a="1"/>
  <c r="AA53" i="6" a="1"/>
  <c r="T53" i="6" a="1"/>
  <c r="I53" i="6" a="1"/>
  <c r="H40" i="6" a="1"/>
  <c r="H20" i="6" a="1"/>
  <c r="I20" i="6" a="1"/>
  <c r="P20" i="6" a="1"/>
  <c r="S20" i="6" a="1"/>
  <c r="U53" i="6" a="1"/>
  <c r="G40" i="6" l="1"/>
  <c r="D87" i="3"/>
  <c r="F87" i="3" s="1"/>
  <c r="J87" i="3" s="1" a="1"/>
  <c r="J87" i="3" s="1"/>
  <c r="F85" i="3"/>
  <c r="J85" i="3" s="1" a="1"/>
  <c r="J85" i="3" s="1"/>
  <c r="F83" i="3"/>
  <c r="J83" i="3" s="1" a="1"/>
  <c r="J83" i="3" s="1"/>
  <c r="F84" i="3"/>
  <c r="J84" i="3" s="1" a="1"/>
  <c r="J84" i="3" s="1"/>
  <c r="D71" i="3"/>
  <c r="F71" i="3" s="1"/>
  <c r="J71" i="3" s="1" a="1"/>
  <c r="J71" i="3" s="1"/>
  <c r="D75" i="3"/>
  <c r="F76" i="3" s="1"/>
  <c r="J76" i="3" s="1" a="1"/>
  <c r="J76" i="3" s="1"/>
  <c r="D79" i="3"/>
  <c r="F80" i="3" s="1"/>
  <c r="J80" i="3" s="1" a="1"/>
  <c r="J80" i="3" s="1"/>
  <c r="D91" i="3"/>
  <c r="D99" i="3"/>
  <c r="E22" i="3"/>
  <c r="E23" i="3" s="1" a="1"/>
  <c r="E23" i="3" s="1"/>
  <c r="D55" i="3"/>
  <c r="D59" i="3"/>
  <c r="D63" i="3"/>
  <c r="D95" i="3"/>
  <c r="D67" i="3"/>
  <c r="C14" i="4" a="1"/>
  <c r="C14" i="4" s="1"/>
  <c r="C15" i="4" s="1" a="1"/>
  <c r="C15" i="4" s="1"/>
  <c r="E15" i="4" s="1" a="1"/>
  <c r="E15" i="4" s="1"/>
  <c r="E13" i="4" a="1"/>
  <c r="E13" i="4" s="1"/>
  <c r="G13" i="4" a="1"/>
  <c r="G13" i="4" s="1"/>
  <c r="H13" i="4"/>
  <c r="E21" i="3"/>
  <c r="AF11" i="4" s="1"/>
  <c r="E10" i="3"/>
  <c r="E13" i="3"/>
  <c r="E14" i="3" s="1"/>
  <c r="E42" i="6"/>
  <c r="O42" i="6"/>
  <c r="K42" i="6"/>
  <c r="M42" i="6"/>
  <c r="F42" i="6"/>
  <c r="L42" i="6"/>
  <c r="N42" i="6"/>
  <c r="P42" i="6"/>
  <c r="Q42" i="6"/>
  <c r="H42" i="6"/>
  <c r="I42" i="6"/>
  <c r="G42" i="6"/>
  <c r="J42" i="6"/>
  <c r="S5" i="6"/>
  <c r="T9" i="6" s="1"/>
  <c r="W20" i="6"/>
  <c r="V20" i="6"/>
  <c r="T53" i="6"/>
  <c r="Y53" i="6"/>
  <c r="S53" i="6"/>
  <c r="Z20" i="6"/>
  <c r="T20" i="6"/>
  <c r="AC40" i="6"/>
  <c r="U53" i="6"/>
  <c r="AA40" i="6"/>
  <c r="T40" i="6"/>
  <c r="S40" i="6"/>
  <c r="AB53" i="6"/>
  <c r="AB40" i="6"/>
  <c r="AA53" i="6"/>
  <c r="AA20" i="6"/>
  <c r="Z40" i="6"/>
  <c r="AE40" i="6"/>
  <c r="AD53" i="6"/>
  <c r="AE20" i="6"/>
  <c r="Y20" i="6"/>
  <c r="S20" i="6"/>
  <c r="W40" i="6"/>
  <c r="V53" i="6"/>
  <c r="V40" i="6"/>
  <c r="Z53" i="6"/>
  <c r="U20" i="6"/>
  <c r="AE53" i="6"/>
  <c r="Y40" i="6"/>
  <c r="X53" i="6"/>
  <c r="AD40" i="6"/>
  <c r="X40" i="6"/>
  <c r="AC20" i="6"/>
  <c r="AB20" i="6"/>
  <c r="U40" i="6"/>
  <c r="AC53" i="6"/>
  <c r="W53" i="6"/>
  <c r="AD20" i="6"/>
  <c r="X20" i="6"/>
  <c r="P53" i="6"/>
  <c r="K53" i="6"/>
  <c r="I53" i="6"/>
  <c r="H53" i="6"/>
  <c r="M53" i="6"/>
  <c r="Q53" i="6"/>
  <c r="O53" i="6"/>
  <c r="N53" i="6"/>
  <c r="G53" i="6"/>
  <c r="J53" i="6"/>
  <c r="L53" i="6"/>
  <c r="F53" i="6"/>
  <c r="E53" i="6"/>
  <c r="O40" i="6"/>
  <c r="J40" i="6"/>
  <c r="H40" i="6"/>
  <c r="K40" i="6"/>
  <c r="M40" i="6"/>
  <c r="P40" i="6"/>
  <c r="I40" i="6"/>
  <c r="N40" i="6"/>
  <c r="L40" i="6"/>
  <c r="F40" i="6"/>
  <c r="E40" i="6"/>
  <c r="O9" i="6"/>
  <c r="P22" i="6"/>
  <c r="P9" i="6"/>
  <c r="Q22" i="6"/>
  <c r="Q9" i="6"/>
  <c r="F9" i="6"/>
  <c r="G9" i="6"/>
  <c r="H9" i="6"/>
  <c r="J22" i="6"/>
  <c r="L22" i="6"/>
  <c r="M22" i="6"/>
  <c r="M9" i="6"/>
  <c r="N22" i="6"/>
  <c r="E22" i="6"/>
  <c r="E9" i="6"/>
  <c r="F22" i="6"/>
  <c r="G22" i="6"/>
  <c r="H22" i="6"/>
  <c r="I22" i="6"/>
  <c r="I9" i="6"/>
  <c r="J9" i="6"/>
  <c r="K22" i="6"/>
  <c r="K9" i="6"/>
  <c r="L9" i="6"/>
  <c r="N9" i="6"/>
  <c r="P20" i="6"/>
  <c r="I20" i="6"/>
  <c r="H20" i="6"/>
  <c r="H7" i="6" s="1"/>
  <c r="G20" i="6"/>
  <c r="K20" i="6"/>
  <c r="M20" i="6"/>
  <c r="J20" i="6"/>
  <c r="O20" i="6"/>
  <c r="N20" i="6"/>
  <c r="L20" i="6"/>
  <c r="F20" i="6"/>
  <c r="E20" i="6"/>
  <c r="Q40" i="6" a="1"/>
  <c r="Q20" i="6" a="1"/>
  <c r="F7" i="6" l="1"/>
  <c r="F6" i="6" s="1"/>
  <c r="G7" i="6"/>
  <c r="G6" i="6" s="1"/>
  <c r="L7" i="6"/>
  <c r="E7" i="6"/>
  <c r="E6" i="6" s="1"/>
  <c r="N7" i="6"/>
  <c r="N6" i="6" s="1"/>
  <c r="M7" i="6"/>
  <c r="M6" i="6" s="1"/>
  <c r="J7" i="6"/>
  <c r="J6" i="6" s="1"/>
  <c r="K7" i="6"/>
  <c r="K6" i="6" s="1"/>
  <c r="I7" i="6"/>
  <c r="I6" i="6" s="1"/>
  <c r="P7" i="6"/>
  <c r="P6" i="6" s="1"/>
  <c r="O7" i="6"/>
  <c r="O6" i="6" s="1"/>
  <c r="G83" i="3"/>
  <c r="G87" i="3"/>
  <c r="G84" i="3"/>
  <c r="G80" i="3"/>
  <c r="J14" i="4" a="1"/>
  <c r="J14" i="4" s="1"/>
  <c r="AB22" i="6"/>
  <c r="C16" i="4" a="1"/>
  <c r="C16" i="4" s="1"/>
  <c r="E16" i="4" s="1" a="1"/>
  <c r="E16" i="4" s="1"/>
  <c r="H15" i="4"/>
  <c r="L15" i="4" s="1" a="1"/>
  <c r="L15" i="4" s="1"/>
  <c r="G15" i="4" a="1"/>
  <c r="G15" i="4" s="1"/>
  <c r="F15" i="4" s="1"/>
  <c r="H14" i="4"/>
  <c r="G14" i="4" a="1"/>
  <c r="G14" i="4" s="1"/>
  <c r="E14" i="4" a="1"/>
  <c r="E14" i="4" s="1"/>
  <c r="F88" i="3"/>
  <c r="F89" i="3"/>
  <c r="K87" i="3" a="1"/>
  <c r="K87" i="3" s="1"/>
  <c r="L87" i="3" s="1"/>
  <c r="G76" i="3"/>
  <c r="K85" i="3" a="1"/>
  <c r="K85" i="3" s="1"/>
  <c r="L85" i="3" s="1"/>
  <c r="G71" i="3"/>
  <c r="G85" i="3"/>
  <c r="D13" i="4"/>
  <c r="I13" i="4" s="1" a="1"/>
  <c r="I13" i="4" s="1"/>
  <c r="L13" i="4" a="1"/>
  <c r="L13" i="4" s="1"/>
  <c r="K13" i="4" a="1"/>
  <c r="K13" i="4" s="1"/>
  <c r="K84" i="3" a="1"/>
  <c r="K84" i="3" s="1"/>
  <c r="F73" i="3"/>
  <c r="F81" i="3"/>
  <c r="F79" i="3"/>
  <c r="K76" i="3" a="1"/>
  <c r="K76" i="3" s="1"/>
  <c r="F72" i="3"/>
  <c r="K71" i="3" a="1"/>
  <c r="K71" i="3" s="1"/>
  <c r="K83" i="3" a="1"/>
  <c r="K83" i="3" s="1"/>
  <c r="L83" i="3" s="1"/>
  <c r="F75" i="3"/>
  <c r="K75" i="3" s="1" a="1"/>
  <c r="K75" i="3" s="1"/>
  <c r="K80" i="3" a="1"/>
  <c r="K80" i="3" s="1"/>
  <c r="L80" i="3" s="1"/>
  <c r="F77" i="3"/>
  <c r="F64" i="3"/>
  <c r="F63" i="3"/>
  <c r="F65" i="3"/>
  <c r="F101" i="3"/>
  <c r="F100" i="3"/>
  <c r="F99" i="3"/>
  <c r="F69" i="3"/>
  <c r="F68" i="3"/>
  <c r="F67" i="3"/>
  <c r="F96" i="3"/>
  <c r="F95" i="3"/>
  <c r="F97" i="3"/>
  <c r="E24" i="3"/>
  <c r="F59" i="3"/>
  <c r="F60" i="3"/>
  <c r="F61" i="3"/>
  <c r="F92" i="3"/>
  <c r="F91" i="3"/>
  <c r="F93" i="3"/>
  <c r="F57" i="3"/>
  <c r="F56" i="3"/>
  <c r="F55" i="3"/>
  <c r="AD13" i="4"/>
  <c r="AC13" i="4"/>
  <c r="AA13" i="4"/>
  <c r="AB13" i="4"/>
  <c r="Z13" i="4"/>
  <c r="F13" i="4"/>
  <c r="Y11" i="4"/>
  <c r="J15" i="4" a="1"/>
  <c r="J15" i="4" s="1"/>
  <c r="Q40" i="6"/>
  <c r="L6" i="6"/>
  <c r="H6" i="6"/>
  <c r="Q20" i="6"/>
  <c r="AD9" i="6"/>
  <c r="U22" i="6"/>
  <c r="W42" i="6"/>
  <c r="Y42" i="6"/>
  <c r="U9" i="6"/>
  <c r="X22" i="6"/>
  <c r="Z42" i="6"/>
  <c r="V9" i="6"/>
  <c r="Y22" i="6"/>
  <c r="AA42" i="6"/>
  <c r="Z22" i="6"/>
  <c r="AB42" i="6"/>
  <c r="X9" i="6"/>
  <c r="AC42" i="6"/>
  <c r="Y9" i="6"/>
  <c r="AC22" i="6"/>
  <c r="AD42" i="6"/>
  <c r="S42" i="6"/>
  <c r="AA9" i="6"/>
  <c r="AE22" i="6"/>
  <c r="T42" i="6"/>
  <c r="S22" i="6"/>
  <c r="U42" i="6"/>
  <c r="T22" i="6"/>
  <c r="AC9" i="6"/>
  <c r="V22" i="6"/>
  <c r="X42" i="6"/>
  <c r="W22" i="6"/>
  <c r="W9" i="6"/>
  <c r="AA22" i="6"/>
  <c r="Z9" i="6"/>
  <c r="AD22" i="6"/>
  <c r="AE42" i="6"/>
  <c r="AB9" i="6"/>
  <c r="AE9" i="6"/>
  <c r="V42" i="6"/>
  <c r="S9" i="6"/>
  <c r="Y7" i="6"/>
  <c r="Y6" i="6" s="1"/>
  <c r="AB7" i="6"/>
  <c r="AB6" i="6" s="1"/>
  <c r="Z7" i="6"/>
  <c r="Z6" i="6" s="1"/>
  <c r="AE7" i="6"/>
  <c r="AE6" i="6" s="1"/>
  <c r="S7" i="6"/>
  <c r="S6" i="6" s="1"/>
  <c r="X7" i="6"/>
  <c r="X6" i="6" s="1"/>
  <c r="V7" i="6"/>
  <c r="V6" i="6" s="1"/>
  <c r="AC7" i="6"/>
  <c r="AC6" i="6" s="1"/>
  <c r="T7" i="6"/>
  <c r="T6" i="6" s="1"/>
  <c r="AA7" i="6"/>
  <c r="AA6" i="6" s="1"/>
  <c r="U7" i="6"/>
  <c r="U6" i="6" s="1"/>
  <c r="AD7" i="6"/>
  <c r="AD6" i="6" s="1"/>
  <c r="W7" i="6"/>
  <c r="W6" i="6" s="1"/>
  <c r="L14" i="4" l="1" a="1"/>
  <c r="L14" i="4" s="1"/>
  <c r="Q7" i="6"/>
  <c r="G16" i="4" a="1"/>
  <c r="G16" i="4" s="1"/>
  <c r="H16" i="4"/>
  <c r="F16" i="4" s="1"/>
  <c r="J89" i="3" a="1"/>
  <c r="J89" i="3" s="1"/>
  <c r="G89" i="3"/>
  <c r="J88" i="3" a="1"/>
  <c r="J88" i="3" s="1"/>
  <c r="G88" i="3"/>
  <c r="C17" i="4" a="1"/>
  <c r="C17" i="4" s="1"/>
  <c r="G17" i="4" s="1" a="1"/>
  <c r="G17" i="4" s="1"/>
  <c r="K89" i="3" a="1"/>
  <c r="K89" i="3" s="1"/>
  <c r="D14" i="4"/>
  <c r="I14" i="4" s="1" a="1"/>
  <c r="I14" i="4" s="1"/>
  <c r="K14" i="4" s="1" a="1"/>
  <c r="K14" i="4" s="1"/>
  <c r="F14" i="4"/>
  <c r="K88" i="3" a="1"/>
  <c r="K88" i="3" s="1"/>
  <c r="J60" i="3" a="1"/>
  <c r="J60" i="3" s="1"/>
  <c r="G60" i="3"/>
  <c r="J65" i="3" a="1"/>
  <c r="J65" i="3" s="1"/>
  <c r="G65" i="3"/>
  <c r="J59" i="3" a="1"/>
  <c r="J59" i="3" s="1"/>
  <c r="G59" i="3"/>
  <c r="J63" i="3" a="1"/>
  <c r="J63" i="3" s="1"/>
  <c r="G63" i="3"/>
  <c r="J79" i="3" a="1"/>
  <c r="J79" i="3" s="1"/>
  <c r="G79" i="3"/>
  <c r="J64" i="3" a="1"/>
  <c r="J64" i="3" s="1"/>
  <c r="G64" i="3"/>
  <c r="J81" i="3" a="1"/>
  <c r="J81" i="3" s="1"/>
  <c r="G81" i="3"/>
  <c r="J97" i="3" a="1"/>
  <c r="J97" i="3" s="1"/>
  <c r="G97" i="3"/>
  <c r="J73" i="3" a="1"/>
  <c r="J73" i="3" s="1"/>
  <c r="G73" i="3"/>
  <c r="J55" i="3" a="1"/>
  <c r="J55" i="3" s="1"/>
  <c r="G55" i="3"/>
  <c r="N83" i="3" s="1" a="1"/>
  <c r="N83" i="3" s="1"/>
  <c r="J95" i="3" a="1"/>
  <c r="J95" i="3" s="1"/>
  <c r="G95" i="3"/>
  <c r="J77" i="3" a="1"/>
  <c r="J77" i="3" s="1"/>
  <c r="G77" i="3"/>
  <c r="J56" i="3" a="1"/>
  <c r="J56" i="3" s="1"/>
  <c r="G56" i="3"/>
  <c r="J96" i="3" a="1"/>
  <c r="J96" i="3" s="1"/>
  <c r="G96" i="3"/>
  <c r="L84" i="3"/>
  <c r="J57" i="3" a="1"/>
  <c r="J57" i="3" s="1"/>
  <c r="G57" i="3"/>
  <c r="J67" i="3" a="1"/>
  <c r="J67" i="3" s="1"/>
  <c r="G67" i="3"/>
  <c r="L76" i="3"/>
  <c r="J93" i="3" a="1"/>
  <c r="J93" i="3" s="1"/>
  <c r="G93" i="3"/>
  <c r="J68" i="3" a="1"/>
  <c r="J68" i="3" s="1"/>
  <c r="G68" i="3"/>
  <c r="J75" i="3" a="1"/>
  <c r="J75" i="3" s="1"/>
  <c r="L75" i="3" s="1"/>
  <c r="G75" i="3"/>
  <c r="J91" i="3" a="1"/>
  <c r="J91" i="3" s="1"/>
  <c r="G91" i="3"/>
  <c r="J69" i="3" a="1"/>
  <c r="J69" i="3" s="1"/>
  <c r="G69" i="3"/>
  <c r="J92" i="3" a="1"/>
  <c r="J92" i="3" s="1"/>
  <c r="G92" i="3"/>
  <c r="J99" i="3" a="1"/>
  <c r="J99" i="3" s="1"/>
  <c r="G99" i="3"/>
  <c r="J100" i="3" a="1"/>
  <c r="J100" i="3" s="1"/>
  <c r="G100" i="3"/>
  <c r="J72" i="3" a="1"/>
  <c r="J72" i="3" s="1"/>
  <c r="G72" i="3"/>
  <c r="J61" i="3" a="1"/>
  <c r="J61" i="3" s="1"/>
  <c r="G61" i="3"/>
  <c r="J101" i="3" a="1"/>
  <c r="J101" i="3" s="1"/>
  <c r="G101" i="3"/>
  <c r="K73" i="3" a="1"/>
  <c r="K73" i="3" s="1"/>
  <c r="K60" i="3" a="1"/>
  <c r="K60" i="3" s="1"/>
  <c r="K72" i="3" a="1"/>
  <c r="K72" i="3" s="1"/>
  <c r="K81" i="3" a="1"/>
  <c r="K81" i="3" s="1"/>
  <c r="K79" i="3" a="1"/>
  <c r="K79" i="3" s="1"/>
  <c r="K64" i="3" a="1"/>
  <c r="K64" i="3" s="1"/>
  <c r="L71" i="3"/>
  <c r="K77" i="3" a="1"/>
  <c r="K77" i="3" s="1"/>
  <c r="K92" i="3" a="1"/>
  <c r="K92" i="3" s="1"/>
  <c r="K65" i="3" a="1"/>
  <c r="K65" i="3" s="1"/>
  <c r="K97" i="3" a="1"/>
  <c r="K97" i="3" s="1"/>
  <c r="K95" i="3" a="1"/>
  <c r="K95" i="3" s="1"/>
  <c r="K101" i="3" a="1"/>
  <c r="K101" i="3" s="1"/>
  <c r="K93" i="3" a="1"/>
  <c r="K93" i="3" s="1"/>
  <c r="K55" i="3" a="1"/>
  <c r="K55" i="3" s="1"/>
  <c r="K67" i="3" a="1"/>
  <c r="K67" i="3" s="1"/>
  <c r="K100" i="3" a="1"/>
  <c r="K100" i="3" s="1"/>
  <c r="K96" i="3" a="1"/>
  <c r="K96" i="3" s="1"/>
  <c r="K91" i="3" a="1"/>
  <c r="K91" i="3" s="1"/>
  <c r="K61" i="3" a="1"/>
  <c r="K61" i="3" s="1"/>
  <c r="K56" i="3" a="1"/>
  <c r="K56" i="3" s="1"/>
  <c r="K69" i="3" a="1"/>
  <c r="K69" i="3" s="1"/>
  <c r="K57" i="3" a="1"/>
  <c r="K57" i="3" s="1"/>
  <c r="K68" i="3" a="1"/>
  <c r="K68" i="3" s="1"/>
  <c r="K59" i="3" a="1"/>
  <c r="K59" i="3" s="1"/>
  <c r="K63" i="3" a="1"/>
  <c r="K63" i="3" s="1"/>
  <c r="K99" i="3" a="1"/>
  <c r="K99" i="3" s="1"/>
  <c r="Q13" i="4"/>
  <c r="S13" i="4"/>
  <c r="R13" i="4"/>
  <c r="X13" i="4"/>
  <c r="Y13" i="4" s="1"/>
  <c r="W13" i="4"/>
  <c r="U13" i="4"/>
  <c r="V13" i="4"/>
  <c r="T13" i="4"/>
  <c r="M13" i="4" a="1"/>
  <c r="M13" i="4" s="1"/>
  <c r="O13" i="4"/>
  <c r="P13" i="4"/>
  <c r="N13" i="4" a="1"/>
  <c r="N13" i="4" s="1"/>
  <c r="J16" i="4" a="1"/>
  <c r="J16" i="4" s="1"/>
  <c r="Q6" i="6"/>
  <c r="L16" i="4" l="1" a="1"/>
  <c r="L16" i="4" s="1"/>
  <c r="C18" i="4" a="1"/>
  <c r="C18" i="4" s="1"/>
  <c r="E17" i="4" a="1"/>
  <c r="E17" i="4" s="1"/>
  <c r="M14" i="4" a="1"/>
  <c r="M14" i="4" s="1"/>
  <c r="H17" i="4"/>
  <c r="L88" i="3"/>
  <c r="N88" i="3" s="1" a="1"/>
  <c r="N88" i="3" s="1"/>
  <c r="L89" i="3"/>
  <c r="N89" i="3" s="1" a="1"/>
  <c r="N89" i="3" s="1"/>
  <c r="D15" i="4"/>
  <c r="M15" i="4" s="1" a="1"/>
  <c r="M15" i="4" s="1"/>
  <c r="L81" i="3"/>
  <c r="Q81" i="3" s="1" a="1"/>
  <c r="Q81" i="3" s="1"/>
  <c r="L56" i="3"/>
  <c r="N56" i="3" s="1" a="1"/>
  <c r="N56" i="3" s="1"/>
  <c r="L92" i="3"/>
  <c r="Q92" i="3" s="1" a="1"/>
  <c r="Q92" i="3" s="1"/>
  <c r="P81" i="3" a="1"/>
  <c r="P81" i="3" s="1"/>
  <c r="L77" i="3"/>
  <c r="R77" i="3" s="1" a="1"/>
  <c r="R77" i="3" s="1"/>
  <c r="O84" i="3" a="1"/>
  <c r="O84" i="3" s="1"/>
  <c r="L67" i="3"/>
  <c r="O67" i="3" s="1" a="1"/>
  <c r="O67" i="3" s="1"/>
  <c r="L68" i="3"/>
  <c r="R68" i="3" s="1" a="1"/>
  <c r="R68" i="3" s="1"/>
  <c r="L65" i="3"/>
  <c r="N65" i="3" s="1" a="1"/>
  <c r="N65" i="3" s="1"/>
  <c r="L72" i="3"/>
  <c r="O72" i="3" s="1" a="1"/>
  <c r="O72" i="3" s="1"/>
  <c r="L64" i="3"/>
  <c r="N64" i="3" s="1" a="1"/>
  <c r="N64" i="3" s="1"/>
  <c r="R75" i="3" a="1"/>
  <c r="R75" i="3" s="1"/>
  <c r="Q75" i="3" a="1"/>
  <c r="Q75" i="3" s="1"/>
  <c r="M87" i="3" a="1"/>
  <c r="M87" i="3" s="1"/>
  <c r="P87" i="3" a="1"/>
  <c r="P87" i="3" s="1"/>
  <c r="M85" i="3" a="1"/>
  <c r="M85" i="3" s="1"/>
  <c r="P85" i="3" a="1"/>
  <c r="P85" i="3" s="1"/>
  <c r="P76" i="3" a="1"/>
  <c r="P76" i="3" s="1"/>
  <c r="M84" i="3" a="1"/>
  <c r="M84" i="3" s="1"/>
  <c r="N84" i="3" a="1"/>
  <c r="N84" i="3" s="1"/>
  <c r="R80" i="3" a="1"/>
  <c r="R80" i="3" s="1"/>
  <c r="P95" i="3" a="1"/>
  <c r="P95" i="3" s="1"/>
  <c r="M83" i="3" a="1"/>
  <c r="M83" i="3" s="1"/>
  <c r="L79" i="3"/>
  <c r="Q79" i="3" s="1" a="1"/>
  <c r="Q79" i="3" s="1"/>
  <c r="O87" i="3" a="1"/>
  <c r="O87" i="3" s="1"/>
  <c r="R87" i="3" a="1"/>
  <c r="R87" i="3" s="1"/>
  <c r="Q80" i="3" a="1"/>
  <c r="Q80" i="3" s="1"/>
  <c r="L57" i="3"/>
  <c r="R57" i="3" s="1" a="1"/>
  <c r="R57" i="3" s="1"/>
  <c r="M97" i="3" a="1"/>
  <c r="M97" i="3" s="1"/>
  <c r="N87" i="3" a="1"/>
  <c r="N87" i="3" s="1"/>
  <c r="Q87" i="3" a="1"/>
  <c r="Q87" i="3" s="1"/>
  <c r="R85" i="3" a="1"/>
  <c r="R85" i="3" s="1"/>
  <c r="P88" i="3" a="1"/>
  <c r="P88" i="3" s="1"/>
  <c r="M60" i="3" a="1"/>
  <c r="M60" i="3" s="1"/>
  <c r="M72" i="3" a="1"/>
  <c r="M72" i="3" s="1"/>
  <c r="O85" i="3" a="1"/>
  <c r="O85" i="3" s="1"/>
  <c r="Q85" i="3" a="1"/>
  <c r="Q85" i="3" s="1"/>
  <c r="M80" i="3" a="1"/>
  <c r="M80" i="3" s="1"/>
  <c r="P60" i="3" a="1"/>
  <c r="P60" i="3" s="1"/>
  <c r="M71" i="3" a="1"/>
  <c r="M71" i="3" s="1"/>
  <c r="M89" i="3" a="1"/>
  <c r="M89" i="3" s="1"/>
  <c r="N85" i="3" a="1"/>
  <c r="N85" i="3" s="1"/>
  <c r="P89" i="3" a="1"/>
  <c r="P89" i="3" s="1"/>
  <c r="M76" i="3" a="1"/>
  <c r="M76" i="3" s="1"/>
  <c r="Q76" i="3" a="1"/>
  <c r="Q76" i="3" s="1"/>
  <c r="L91" i="3"/>
  <c r="O91" i="3" s="1" a="1"/>
  <c r="O91" i="3" s="1"/>
  <c r="P72" i="3" a="1"/>
  <c r="P72" i="3" s="1"/>
  <c r="N71" i="3" a="1"/>
  <c r="N71" i="3" s="1"/>
  <c r="P83" i="3" a="1"/>
  <c r="P83" i="3" s="1"/>
  <c r="R76" i="3" a="1"/>
  <c r="R76" i="3" s="1"/>
  <c r="L60" i="3"/>
  <c r="N60" i="3" s="1" a="1"/>
  <c r="N60" i="3" s="1"/>
  <c r="P80" i="3" a="1"/>
  <c r="P80" i="3" s="1"/>
  <c r="M73" i="3" a="1"/>
  <c r="M73" i="3" s="1"/>
  <c r="P84" i="3" a="1"/>
  <c r="P84" i="3" s="1"/>
  <c r="R84" i="3" a="1"/>
  <c r="R84" i="3" s="1"/>
  <c r="R83" i="3" a="1"/>
  <c r="R83" i="3" s="1"/>
  <c r="M88" i="3" a="1"/>
  <c r="M88" i="3" s="1"/>
  <c r="M75" i="3" a="1"/>
  <c r="M75" i="3" s="1"/>
  <c r="O76" i="3" a="1"/>
  <c r="O76" i="3" s="1"/>
  <c r="Q84" i="3" a="1"/>
  <c r="Q84" i="3" s="1"/>
  <c r="Q83" i="3" a="1"/>
  <c r="Q83" i="3" s="1"/>
  <c r="P75" i="3" a="1"/>
  <c r="P75" i="3" s="1"/>
  <c r="O80" i="3" a="1"/>
  <c r="O80" i="3" s="1"/>
  <c r="N76" i="3" a="1"/>
  <c r="N76" i="3" s="1"/>
  <c r="L99" i="3"/>
  <c r="N99" i="3" s="1" a="1"/>
  <c r="N99" i="3" s="1"/>
  <c r="P55" i="3" a="1"/>
  <c r="P55" i="3" s="1"/>
  <c r="P71" i="3" a="1"/>
  <c r="P71" i="3" s="1"/>
  <c r="L73" i="3"/>
  <c r="R73" i="3" s="1" a="1"/>
  <c r="R73" i="3" s="1"/>
  <c r="N80" i="3" a="1"/>
  <c r="N80" i="3" s="1"/>
  <c r="O83" i="3" a="1"/>
  <c r="O83" i="3" s="1"/>
  <c r="L63" i="3"/>
  <c r="N63" i="3" s="1" a="1"/>
  <c r="N63" i="3" s="1"/>
  <c r="L93" i="3"/>
  <c r="N93" i="3" s="1" a="1"/>
  <c r="N93" i="3" s="1"/>
  <c r="M81" i="3" a="1"/>
  <c r="M81" i="3" s="1"/>
  <c r="P73" i="3" a="1"/>
  <c r="P73" i="3" s="1"/>
  <c r="M79" i="3" a="1"/>
  <c r="M79" i="3" s="1"/>
  <c r="P64" i="3" a="1"/>
  <c r="P64" i="3" s="1"/>
  <c r="P79" i="3" a="1"/>
  <c r="P79" i="3" s="1"/>
  <c r="M64" i="3" a="1"/>
  <c r="M64" i="3" s="1"/>
  <c r="P77" i="3" a="1"/>
  <c r="P77" i="3" s="1"/>
  <c r="R71" i="3" a="1"/>
  <c r="R71" i="3" s="1"/>
  <c r="N75" i="3" a="1"/>
  <c r="N75" i="3" s="1"/>
  <c r="Q71" i="3" a="1"/>
  <c r="Q71" i="3" s="1"/>
  <c r="O71" i="3" a="1"/>
  <c r="O71" i="3" s="1"/>
  <c r="O75" i="3" a="1"/>
  <c r="O75" i="3" s="1"/>
  <c r="M92" i="3" a="1"/>
  <c r="M92" i="3" s="1"/>
  <c r="M77" i="3" a="1"/>
  <c r="M77" i="3" s="1"/>
  <c r="P92" i="3" a="1"/>
  <c r="P92" i="3" s="1"/>
  <c r="P99" i="3" a="1"/>
  <c r="P99" i="3" s="1"/>
  <c r="M99" i="3" a="1"/>
  <c r="M99" i="3" s="1"/>
  <c r="M65" i="3" a="1"/>
  <c r="M65" i="3" s="1"/>
  <c r="P65" i="3" a="1"/>
  <c r="P65" i="3" s="1"/>
  <c r="P93" i="3" a="1"/>
  <c r="P93" i="3" s="1"/>
  <c r="L55" i="3"/>
  <c r="O55" i="3" s="1" a="1"/>
  <c r="O55" i="3" s="1"/>
  <c r="P67" i="3" a="1"/>
  <c r="P67" i="3" s="1"/>
  <c r="P56" i="3" a="1"/>
  <c r="P56" i="3" s="1"/>
  <c r="M91" i="3" a="1"/>
  <c r="M91" i="3" s="1"/>
  <c r="M55" i="3" a="1"/>
  <c r="M55" i="3" s="1"/>
  <c r="L95" i="3"/>
  <c r="P97" i="3" a="1"/>
  <c r="P97" i="3" s="1"/>
  <c r="L97" i="3"/>
  <c r="M67" i="3" a="1"/>
  <c r="M67" i="3" s="1"/>
  <c r="M95" i="3" a="1"/>
  <c r="M95" i="3" s="1"/>
  <c r="L59" i="3"/>
  <c r="P59" i="3" a="1"/>
  <c r="P59" i="3" s="1"/>
  <c r="M63" i="3" a="1"/>
  <c r="M63" i="3" s="1"/>
  <c r="P63" i="3" a="1"/>
  <c r="P63" i="3" s="1"/>
  <c r="L69" i="3"/>
  <c r="M69" i="3" a="1"/>
  <c r="M69" i="3" s="1"/>
  <c r="P69" i="3" a="1"/>
  <c r="P69" i="3" s="1"/>
  <c r="M61" i="3" a="1"/>
  <c r="M61" i="3" s="1"/>
  <c r="P61" i="3" a="1"/>
  <c r="P61" i="3" s="1"/>
  <c r="L61" i="3"/>
  <c r="P57" i="3" a="1"/>
  <c r="P57" i="3" s="1"/>
  <c r="L100" i="3"/>
  <c r="P100" i="3" a="1"/>
  <c r="P100" i="3" s="1"/>
  <c r="M100" i="3" a="1"/>
  <c r="M100" i="3" s="1"/>
  <c r="M101" i="3" a="1"/>
  <c r="M101" i="3" s="1"/>
  <c r="L101" i="3"/>
  <c r="P101" i="3" a="1"/>
  <c r="P101" i="3" s="1"/>
  <c r="M59" i="3" a="1"/>
  <c r="M59" i="3" s="1"/>
  <c r="P68" i="3" a="1"/>
  <c r="P68" i="3" s="1"/>
  <c r="M68" i="3" a="1"/>
  <c r="M68" i="3" s="1"/>
  <c r="M57" i="3" a="1"/>
  <c r="M57" i="3" s="1"/>
  <c r="M56" i="3" a="1"/>
  <c r="M56" i="3" s="1"/>
  <c r="P96" i="3" a="1"/>
  <c r="P96" i="3" s="1"/>
  <c r="L96" i="3"/>
  <c r="M96" i="3" a="1"/>
  <c r="M96" i="3" s="1"/>
  <c r="P91" i="3" a="1"/>
  <c r="P91" i="3" s="1"/>
  <c r="M93" i="3" a="1"/>
  <c r="M93" i="3" s="1"/>
  <c r="C19" i="4" a="1"/>
  <c r="C19" i="4" s="1"/>
  <c r="N14" i="4" s="1" a="1"/>
  <c r="N14" i="4" s="1"/>
  <c r="G18" i="4" a="1"/>
  <c r="G18" i="4" s="1"/>
  <c r="H18" i="4"/>
  <c r="E18" i="4" a="1"/>
  <c r="E18" i="4" s="1"/>
  <c r="V14" i="4"/>
  <c r="F17" i="4"/>
  <c r="L17" i="4" a="1"/>
  <c r="L17" i="4" s="1"/>
  <c r="J17" i="4" a="1"/>
  <c r="J17" i="4" s="1"/>
  <c r="I15" i="4" l="1" a="1"/>
  <c r="I15" i="4" s="1"/>
  <c r="K15" i="4" s="1" a="1"/>
  <c r="K15" i="4" s="1"/>
  <c r="D16" i="4"/>
  <c r="O14" i="4"/>
  <c r="N15" i="4" a="1"/>
  <c r="N15" i="4" s="1"/>
  <c r="O15" i="4" s="1"/>
  <c r="R89" i="3" a="1"/>
  <c r="R89" i="3" s="1"/>
  <c r="O89" i="3" a="1"/>
  <c r="O89" i="3" s="1"/>
  <c r="Q89" i="3" a="1"/>
  <c r="Q89" i="3" s="1"/>
  <c r="R88" i="3" a="1"/>
  <c r="R88" i="3" s="1"/>
  <c r="O88" i="3" a="1"/>
  <c r="O88" i="3" s="1"/>
  <c r="Q88" i="3" a="1"/>
  <c r="Q88" i="3" s="1"/>
  <c r="O81" i="3" a="1"/>
  <c r="O81" i="3" s="1"/>
  <c r="N92" i="3" a="1"/>
  <c r="N92" i="3" s="1"/>
  <c r="R81" i="3" a="1"/>
  <c r="R81" i="3" s="1"/>
  <c r="N81" i="3" a="1"/>
  <c r="N81" i="3" s="1"/>
  <c r="O92" i="3" a="1"/>
  <c r="O92" i="3" s="1"/>
  <c r="R92" i="3" a="1"/>
  <c r="R92" i="3" s="1"/>
  <c r="O68" i="3" a="1"/>
  <c r="O68" i="3" s="1"/>
  <c r="O56" i="3" a="1"/>
  <c r="O56" i="3" s="1"/>
  <c r="R56" i="3" a="1"/>
  <c r="R56" i="3" s="1"/>
  <c r="Q56" i="3" a="1"/>
  <c r="Q56" i="3" s="1"/>
  <c r="N73" i="3" a="1"/>
  <c r="N73" i="3" s="1"/>
  <c r="R79" i="3" a="1"/>
  <c r="R79" i="3" s="1"/>
  <c r="N79" i="3" a="1"/>
  <c r="N79" i="3" s="1"/>
  <c r="N77" i="3" a="1"/>
  <c r="N77" i="3" s="1"/>
  <c r="N67" i="3" a="1"/>
  <c r="N67" i="3" s="1"/>
  <c r="Q77" i="3" a="1"/>
  <c r="Q77" i="3" s="1"/>
  <c r="R93" i="3" a="1"/>
  <c r="R93" i="3" s="1"/>
  <c r="N68" i="3" a="1"/>
  <c r="N68" i="3" s="1"/>
  <c r="Q64" i="3" a="1"/>
  <c r="Q64" i="3" s="1"/>
  <c r="Q67" i="3" a="1"/>
  <c r="Q67" i="3" s="1"/>
  <c r="Q91" i="3" a="1"/>
  <c r="Q91" i="3" s="1"/>
  <c r="R67" i="3" a="1"/>
  <c r="R67" i="3" s="1"/>
  <c r="Q73" i="3" a="1"/>
  <c r="Q73" i="3" s="1"/>
  <c r="R91" i="3" a="1"/>
  <c r="R91" i="3" s="1"/>
  <c r="N91" i="3" a="1"/>
  <c r="N91" i="3" s="1"/>
  <c r="Q68" i="3" a="1"/>
  <c r="Q68" i="3" s="1"/>
  <c r="O64" i="3" a="1"/>
  <c r="O64" i="3" s="1"/>
  <c r="Q65" i="3" a="1"/>
  <c r="Q65" i="3" s="1"/>
  <c r="R72" i="3" a="1"/>
  <c r="R72" i="3" s="1"/>
  <c r="O65" i="3" a="1"/>
  <c r="O65" i="3" s="1"/>
  <c r="R99" i="3" a="1"/>
  <c r="R99" i="3" s="1"/>
  <c r="N72" i="3" a="1"/>
  <c r="N72" i="3" s="1"/>
  <c r="O77" i="3" a="1"/>
  <c r="O77" i="3" s="1"/>
  <c r="R64" i="3" a="1"/>
  <c r="R64" i="3" s="1"/>
  <c r="Q99" i="3" a="1"/>
  <c r="Q99" i="3" s="1"/>
  <c r="R65" i="3" a="1"/>
  <c r="R65" i="3" s="1"/>
  <c r="Q55" i="3" a="1"/>
  <c r="Q55" i="3" s="1"/>
  <c r="R63" i="3" a="1"/>
  <c r="R63" i="3" s="1"/>
  <c r="Q72" i="3" a="1"/>
  <c r="Q72" i="3" s="1"/>
  <c r="R55" i="3" a="1"/>
  <c r="R55" i="3" s="1"/>
  <c r="O63" i="3" a="1"/>
  <c r="O63" i="3" s="1"/>
  <c r="O73" i="3" a="1"/>
  <c r="O73" i="3" s="1"/>
  <c r="O93" i="3" a="1"/>
  <c r="O93" i="3" s="1"/>
  <c r="Q63" i="3" a="1"/>
  <c r="Q63" i="3" s="1"/>
  <c r="N57" i="3" a="1"/>
  <c r="N57" i="3" s="1"/>
  <c r="Q60" i="3" a="1"/>
  <c r="Q60" i="3" s="1"/>
  <c r="Q93" i="3" a="1"/>
  <c r="Q93" i="3" s="1"/>
  <c r="O57" i="3" a="1"/>
  <c r="O57" i="3" s="1"/>
  <c r="R60" i="3" a="1"/>
  <c r="R60" i="3" s="1"/>
  <c r="Q57" i="3" a="1"/>
  <c r="Q57" i="3" s="1"/>
  <c r="O60" i="3" a="1"/>
  <c r="O60" i="3" s="1"/>
  <c r="O99" i="3" a="1"/>
  <c r="O99" i="3" s="1"/>
  <c r="O79" i="3" a="1"/>
  <c r="O79" i="3" s="1"/>
  <c r="N55" i="3" a="1"/>
  <c r="N55" i="3" s="1"/>
  <c r="R95" i="3" a="1"/>
  <c r="R95" i="3" s="1"/>
  <c r="Q95" i="3" a="1"/>
  <c r="Q95" i="3" s="1"/>
  <c r="N95" i="3" a="1"/>
  <c r="N95" i="3" s="1"/>
  <c r="O95" i="3" a="1"/>
  <c r="O95" i="3" s="1"/>
  <c r="O97" i="3" a="1"/>
  <c r="O97" i="3" s="1"/>
  <c r="N97" i="3" a="1"/>
  <c r="N97" i="3" s="1"/>
  <c r="Q97" i="3" a="1"/>
  <c r="Q97" i="3" s="1"/>
  <c r="R97" i="3" a="1"/>
  <c r="R97" i="3" s="1"/>
  <c r="N61" i="3" a="1"/>
  <c r="N61" i="3" s="1"/>
  <c r="Q61" i="3" a="1"/>
  <c r="Q61" i="3" s="1"/>
  <c r="R61" i="3" a="1"/>
  <c r="R61" i="3" s="1"/>
  <c r="O61" i="3" a="1"/>
  <c r="O61" i="3" s="1"/>
  <c r="N96" i="3" a="1"/>
  <c r="N96" i="3" s="1"/>
  <c r="Q96" i="3" a="1"/>
  <c r="Q96" i="3" s="1"/>
  <c r="O96" i="3" a="1"/>
  <c r="O96" i="3" s="1"/>
  <c r="R96" i="3" a="1"/>
  <c r="R96" i="3" s="1"/>
  <c r="R69" i="3" a="1"/>
  <c r="R69" i="3" s="1"/>
  <c r="O69" i="3" a="1"/>
  <c r="O69" i="3" s="1"/>
  <c r="Q69" i="3" a="1"/>
  <c r="Q69" i="3" s="1"/>
  <c r="N69" i="3" a="1"/>
  <c r="N69" i="3" s="1"/>
  <c r="N101" i="3" a="1"/>
  <c r="N101" i="3" s="1"/>
  <c r="O101" i="3" a="1"/>
  <c r="O101" i="3" s="1"/>
  <c r="Q101" i="3" a="1"/>
  <c r="Q101" i="3" s="1"/>
  <c r="R101" i="3" a="1"/>
  <c r="R101" i="3" s="1"/>
  <c r="N100" i="3" a="1"/>
  <c r="N100" i="3" s="1"/>
  <c r="R100" i="3" a="1"/>
  <c r="R100" i="3" s="1"/>
  <c r="O100" i="3" a="1"/>
  <c r="O100" i="3" s="1"/>
  <c r="Q100" i="3" a="1"/>
  <c r="Q100" i="3" s="1"/>
  <c r="R59" i="3" a="1"/>
  <c r="R59" i="3" s="1"/>
  <c r="N59" i="3" a="1"/>
  <c r="N59" i="3" s="1"/>
  <c r="O59" i="3" a="1"/>
  <c r="O59" i="3" s="1"/>
  <c r="Q59" i="3" a="1"/>
  <c r="Q59" i="3" s="1"/>
  <c r="T15" i="4"/>
  <c r="V15" i="4"/>
  <c r="T14" i="4"/>
  <c r="F18" i="4"/>
  <c r="L18" i="4" a="1"/>
  <c r="L18" i="4" s="1"/>
  <c r="C20" i="4" a="1"/>
  <c r="C20" i="4" s="1"/>
  <c r="G19" i="4" a="1"/>
  <c r="G19" i="4" s="1"/>
  <c r="H19" i="4"/>
  <c r="E19" i="4" a="1"/>
  <c r="E19" i="4" s="1"/>
  <c r="Q14" i="4"/>
  <c r="I16" i="4" a="1"/>
  <c r="I16" i="4" s="1"/>
  <c r="K16" i="4" s="1" a="1"/>
  <c r="K16" i="4" s="1"/>
  <c r="D17" i="4"/>
  <c r="N16" i="4" a="1"/>
  <c r="N16" i="4" s="1"/>
  <c r="M16" i="4" a="1"/>
  <c r="M16" i="4" s="1"/>
  <c r="J18" i="4" a="1"/>
  <c r="J18" i="4" s="1"/>
  <c r="Q15" i="4" l="1"/>
  <c r="F19" i="4"/>
  <c r="L19" i="4" a="1"/>
  <c r="L19" i="4" s="1"/>
  <c r="T16" i="4"/>
  <c r="V16" i="4"/>
  <c r="C21" i="4" a="1"/>
  <c r="C21" i="4" s="1"/>
  <c r="H20" i="4"/>
  <c r="E20" i="4" a="1"/>
  <c r="E20" i="4" s="1"/>
  <c r="G20" i="4" a="1"/>
  <c r="G20" i="4" s="1"/>
  <c r="J20" i="4" a="1"/>
  <c r="J20" i="4" s="1"/>
  <c r="I17" i="4" a="1"/>
  <c r="I17" i="4" s="1"/>
  <c r="K17" i="4" s="1" a="1"/>
  <c r="K17" i="4" s="1"/>
  <c r="N17" i="4" a="1"/>
  <c r="N17" i="4" s="1"/>
  <c r="D18" i="4"/>
  <c r="M17" i="4" a="1"/>
  <c r="M17" i="4" s="1"/>
  <c r="Q16" i="4"/>
  <c r="O16" i="4"/>
  <c r="J19" i="4" a="1"/>
  <c r="J19" i="4" s="1"/>
  <c r="R15" i="4"/>
  <c r="R14" i="4"/>
  <c r="R16" i="4"/>
  <c r="L20" i="4" l="1" a="1"/>
  <c r="L20" i="4" s="1"/>
  <c r="F20" i="4"/>
  <c r="C22" i="4" a="1"/>
  <c r="C22" i="4" s="1"/>
  <c r="H21" i="4"/>
  <c r="E21" i="4" a="1"/>
  <c r="E21" i="4" s="1"/>
  <c r="G21" i="4" a="1"/>
  <c r="G21" i="4" s="1"/>
  <c r="J21" i="4" a="1"/>
  <c r="J21" i="4" s="1"/>
  <c r="T17" i="4"/>
  <c r="V17" i="4"/>
  <c r="Q17" i="4"/>
  <c r="O17" i="4"/>
  <c r="I18" i="4" a="1"/>
  <c r="I18" i="4" s="1"/>
  <c r="K18" i="4" s="1" a="1"/>
  <c r="K18" i="4" s="1"/>
  <c r="D19" i="4"/>
  <c r="I19" i="4" s="1" a="1"/>
  <c r="I19" i="4" s="1"/>
  <c r="K19" i="4" s="1" a="1"/>
  <c r="K19" i="4" s="1"/>
  <c r="M18" i="4" a="1"/>
  <c r="M18" i="4" s="1"/>
  <c r="N18" i="4" a="1"/>
  <c r="N18" i="4" s="1"/>
  <c r="P17" i="4"/>
  <c r="P15" i="4"/>
  <c r="R17" i="4"/>
  <c r="P16" i="4"/>
  <c r="P14" i="4"/>
  <c r="D20" i="4" l="1"/>
  <c r="I20" i="4" s="1" a="1"/>
  <c r="I20" i="4" s="1"/>
  <c r="K20" i="4" s="1" a="1"/>
  <c r="K20" i="4" s="1"/>
  <c r="M19" i="4" a="1"/>
  <c r="M19" i="4" s="1"/>
  <c r="N19" i="4" a="1"/>
  <c r="N19" i="4" s="1"/>
  <c r="AD21" i="4"/>
  <c r="AA21" i="4"/>
  <c r="AC21" i="4"/>
  <c r="Z21" i="4"/>
  <c r="AB21" i="4"/>
  <c r="L21" i="4" a="1"/>
  <c r="L21" i="4" s="1"/>
  <c r="F21" i="4"/>
  <c r="D21" i="4"/>
  <c r="I21" i="4" s="1" a="1"/>
  <c r="I21" i="4" s="1"/>
  <c r="K21" i="4" a="1"/>
  <c r="K21" i="4" s="1"/>
  <c r="C23" i="4" a="1"/>
  <c r="C23" i="4" s="1"/>
  <c r="H22" i="4"/>
  <c r="G22" i="4" a="1"/>
  <c r="G22" i="4" s="1"/>
  <c r="E22" i="4" a="1"/>
  <c r="E22" i="4" s="1"/>
  <c r="J22" i="4" a="1"/>
  <c r="J22" i="4" s="1"/>
  <c r="T18" i="4"/>
  <c r="V18" i="4"/>
  <c r="R20" i="4"/>
  <c r="X20" i="4"/>
  <c r="T20" i="4"/>
  <c r="U20" i="4"/>
  <c r="V20" i="4"/>
  <c r="W20" i="4"/>
  <c r="S20" i="4"/>
  <c r="M20" i="4" a="1"/>
  <c r="M20" i="4" s="1"/>
  <c r="Q20" i="4"/>
  <c r="O20" i="4"/>
  <c r="P20" i="4"/>
  <c r="N20" i="4" a="1"/>
  <c r="N20" i="4" s="1"/>
  <c r="S14" i="4"/>
  <c r="S15" i="4"/>
  <c r="S16" i="4"/>
  <c r="S17" i="4"/>
  <c r="O18" i="4"/>
  <c r="Q18" i="4"/>
  <c r="P18" i="4"/>
  <c r="R18" i="4"/>
  <c r="Q19" i="4" l="1"/>
  <c r="V19" i="4"/>
  <c r="T19" i="4"/>
  <c r="O19" i="4"/>
  <c r="F22" i="4"/>
  <c r="D22" i="4"/>
  <c r="I22" i="4" s="1" a="1"/>
  <c r="I22" i="4" s="1"/>
  <c r="K22" i="4" s="1" a="1"/>
  <c r="K22" i="4" s="1"/>
  <c r="L22" i="4" a="1"/>
  <c r="L22" i="4" s="1"/>
  <c r="C24" i="4" a="1"/>
  <c r="C24" i="4" s="1"/>
  <c r="H23" i="4"/>
  <c r="G23" i="4" a="1"/>
  <c r="G23" i="4" s="1"/>
  <c r="E23" i="4" a="1"/>
  <c r="E23" i="4" s="1"/>
  <c r="J23" i="4" a="1"/>
  <c r="J23" i="4" s="1"/>
  <c r="V21" i="4"/>
  <c r="R21" i="4"/>
  <c r="X21" i="4"/>
  <c r="T21" i="4"/>
  <c r="U21" i="4"/>
  <c r="S21" i="4"/>
  <c r="W21" i="4"/>
  <c r="N21" i="4" a="1"/>
  <c r="N21" i="4" s="1"/>
  <c r="M21" i="4" a="1"/>
  <c r="M21" i="4" s="1"/>
  <c r="P21" i="4"/>
  <c r="O21" i="4"/>
  <c r="Q21" i="4"/>
  <c r="S18" i="4"/>
  <c r="R19" i="4"/>
  <c r="P19" i="4"/>
  <c r="S19" i="4" l="1"/>
  <c r="F23" i="4"/>
  <c r="L23" i="4" a="1"/>
  <c r="L23" i="4" s="1"/>
  <c r="D23" i="4"/>
  <c r="I23" i="4" s="1" a="1"/>
  <c r="I23" i="4" s="1"/>
  <c r="K23" i="4" s="1" a="1"/>
  <c r="K23" i="4" s="1"/>
  <c r="C25" i="4" a="1"/>
  <c r="C25" i="4" s="1"/>
  <c r="G24" i="4" a="1"/>
  <c r="G24" i="4" s="1"/>
  <c r="H24" i="4"/>
  <c r="E24" i="4" a="1"/>
  <c r="E24" i="4" s="1"/>
  <c r="J24" i="4" a="1"/>
  <c r="J24" i="4" s="1"/>
  <c r="M22" i="4" a="1"/>
  <c r="M22" i="4" s="1"/>
  <c r="U17" i="4"/>
  <c r="U16" i="4"/>
  <c r="U15" i="4"/>
  <c r="U14" i="4"/>
  <c r="W16" i="4"/>
  <c r="U18" i="4"/>
  <c r="W14" i="4"/>
  <c r="W17" i="4"/>
  <c r="W15" i="4"/>
  <c r="C26" i="4" l="1" a="1"/>
  <c r="C26" i="4" s="1"/>
  <c r="E25" i="4" a="1"/>
  <c r="E25" i="4" s="1"/>
  <c r="G25" i="4" a="1"/>
  <c r="G25" i="4" s="1"/>
  <c r="H25" i="4"/>
  <c r="J25" i="4" a="1"/>
  <c r="J25" i="4" s="1"/>
  <c r="V22" i="4"/>
  <c r="F24" i="4"/>
  <c r="L24" i="4" a="1"/>
  <c r="L24" i="4" s="1"/>
  <c r="D24" i="4"/>
  <c r="I24" i="4" s="1" a="1"/>
  <c r="I24" i="4" s="1"/>
  <c r="K24" i="4" s="1" a="1"/>
  <c r="K24" i="4" s="1"/>
  <c r="M23" i="4" a="1"/>
  <c r="M23" i="4" s="1"/>
  <c r="V23" i="4" s="1"/>
  <c r="X16" i="4"/>
  <c r="X15" i="4"/>
  <c r="X17" i="4"/>
  <c r="X14" i="4"/>
  <c r="U19" i="4"/>
  <c r="W18" i="4"/>
  <c r="F25" i="4" l="1"/>
  <c r="L25" i="4" a="1"/>
  <c r="L25" i="4" s="1"/>
  <c r="D25" i="4"/>
  <c r="I25" i="4" s="1" a="1"/>
  <c r="I25" i="4" s="1"/>
  <c r="K25" i="4" s="1" a="1"/>
  <c r="K25" i="4" s="1"/>
  <c r="M24" i="4" a="1"/>
  <c r="M24" i="4" s="1"/>
  <c r="V24" i="4" s="1"/>
  <c r="C27" i="4" a="1"/>
  <c r="C27" i="4" s="1"/>
  <c r="G26" i="4" a="1"/>
  <c r="G26" i="4" s="1"/>
  <c r="E26" i="4" a="1"/>
  <c r="E26" i="4" s="1"/>
  <c r="H26" i="4"/>
  <c r="J26" i="4" a="1"/>
  <c r="J26" i="4" s="1"/>
  <c r="X18" i="4"/>
  <c r="W19" i="4"/>
  <c r="X19" i="4" l="1"/>
  <c r="F41" i="3" s="1" a="1"/>
  <c r="F41" i="3" s="1"/>
  <c r="F26" i="4"/>
  <c r="L26" i="4" a="1"/>
  <c r="L26" i="4" s="1"/>
  <c r="D26" i="4"/>
  <c r="I26" i="4" s="1" a="1"/>
  <c r="I26" i="4" s="1"/>
  <c r="K26" i="4" s="1" a="1"/>
  <c r="K26" i="4" s="1"/>
  <c r="M25" i="4" a="1"/>
  <c r="M25" i="4" s="1"/>
  <c r="V25" i="4" s="1"/>
  <c r="C28" i="4" a="1"/>
  <c r="C28" i="4" s="1"/>
  <c r="E27" i="4" a="1"/>
  <c r="E27" i="4" s="1"/>
  <c r="G27" i="4" a="1"/>
  <c r="G27" i="4" s="1"/>
  <c r="H27" i="4"/>
  <c r="J27" i="4" a="1"/>
  <c r="J27" i="4" s="1"/>
  <c r="Y21" i="4"/>
  <c r="Z19" i="4" l="1"/>
  <c r="Y19" i="4"/>
  <c r="AA19" i="4"/>
  <c r="AD19" i="4" s="1"/>
  <c r="Z17" i="4"/>
  <c r="AA20" i="4"/>
  <c r="Y20" i="4"/>
  <c r="Z20" i="4"/>
  <c r="AJ22" i="4"/>
  <c r="C29" i="4" a="1"/>
  <c r="C29" i="4" s="1"/>
  <c r="H28" i="4"/>
  <c r="G28" i="4" a="1"/>
  <c r="G28" i="4" s="1"/>
  <c r="E28" i="4" a="1"/>
  <c r="E28" i="4" s="1"/>
  <c r="J28" i="4" a="1"/>
  <c r="J28" i="4" s="1"/>
  <c r="F27" i="4"/>
  <c r="L27" i="4" a="1"/>
  <c r="L27" i="4" s="1"/>
  <c r="D27" i="4"/>
  <c r="I27" i="4" s="1" a="1"/>
  <c r="I27" i="4" s="1"/>
  <c r="K27" i="4" s="1" a="1"/>
  <c r="K27" i="4" s="1"/>
  <c r="M26" i="4" a="1"/>
  <c r="M26" i="4" s="1"/>
  <c r="V26" i="4" s="1"/>
  <c r="AB19" i="4" l="1"/>
  <c r="AC19" i="4"/>
  <c r="AB20" i="4"/>
  <c r="AD20" i="4"/>
  <c r="AC20" i="4"/>
  <c r="M27" i="4" a="1"/>
  <c r="M27" i="4" s="1"/>
  <c r="V27" i="4" s="1"/>
  <c r="F28" i="4"/>
  <c r="L28" i="4" a="1"/>
  <c r="L28" i="4" s="1"/>
  <c r="D28" i="4"/>
  <c r="I28" i="4" s="1" a="1"/>
  <c r="I28" i="4" s="1"/>
  <c r="K28" i="4" s="1" a="1"/>
  <c r="K28" i="4" s="1"/>
  <c r="C30" i="4" a="1"/>
  <c r="C30" i="4" s="1"/>
  <c r="E29" i="4" a="1"/>
  <c r="E29" i="4" s="1"/>
  <c r="G29" i="4" a="1"/>
  <c r="G29" i="4" s="1"/>
  <c r="H29" i="4"/>
  <c r="J29" i="4" a="1"/>
  <c r="J29" i="4" s="1"/>
  <c r="C31" i="4" l="1" a="1"/>
  <c r="C31" i="4" s="1"/>
  <c r="H30" i="4"/>
  <c r="E30" i="4" a="1"/>
  <c r="E30" i="4" s="1"/>
  <c r="G30" i="4" a="1"/>
  <c r="G30" i="4" s="1"/>
  <c r="J30" i="4" a="1"/>
  <c r="J30" i="4" s="1"/>
  <c r="M28" i="4" a="1"/>
  <c r="M28" i="4" s="1"/>
  <c r="V28" i="4" s="1"/>
  <c r="F29" i="4"/>
  <c r="L29" i="4" a="1"/>
  <c r="L29" i="4" s="1"/>
  <c r="D29" i="4"/>
  <c r="I29" i="4" s="1" a="1"/>
  <c r="I29" i="4" s="1"/>
  <c r="K29" i="4" s="1" a="1"/>
  <c r="K29" i="4" s="1"/>
  <c r="F30" i="4" l="1"/>
  <c r="L30" i="4" a="1"/>
  <c r="L30" i="4" s="1"/>
  <c r="D30" i="4"/>
  <c r="I30" i="4" s="1" a="1"/>
  <c r="I30" i="4" s="1"/>
  <c r="C32" i="4" a="1"/>
  <c r="C32" i="4" s="1"/>
  <c r="H31" i="4"/>
  <c r="E31" i="4" a="1"/>
  <c r="E31" i="4" s="1"/>
  <c r="G31" i="4" a="1"/>
  <c r="G31" i="4" s="1"/>
  <c r="J31" i="4" a="1"/>
  <c r="J31" i="4" s="1"/>
  <c r="K30" i="4" a="1"/>
  <c r="K30" i="4" s="1"/>
  <c r="M29" i="4" a="1"/>
  <c r="M29" i="4" s="1"/>
  <c r="V29" i="4" s="1"/>
  <c r="F31" i="4" l="1"/>
  <c r="L31" i="4" a="1"/>
  <c r="L31" i="4" s="1"/>
  <c r="D31" i="4"/>
  <c r="I31" i="4" s="1" a="1"/>
  <c r="I31" i="4" s="1"/>
  <c r="K31" i="4" s="1" a="1"/>
  <c r="K31" i="4" s="1"/>
  <c r="C33" i="4" a="1"/>
  <c r="C33" i="4" s="1"/>
  <c r="H32" i="4"/>
  <c r="E32" i="4" a="1"/>
  <c r="E32" i="4" s="1"/>
  <c r="G32" i="4" a="1"/>
  <c r="G32" i="4" s="1"/>
  <c r="J32" i="4" a="1"/>
  <c r="J32" i="4" s="1"/>
  <c r="M30" i="4" a="1"/>
  <c r="M30" i="4" s="1"/>
  <c r="V30" i="4" s="1"/>
  <c r="F32" i="4" l="1"/>
  <c r="L32" i="4" a="1"/>
  <c r="L32" i="4" s="1"/>
  <c r="D32" i="4"/>
  <c r="I32" i="4" s="1" a="1"/>
  <c r="I32" i="4" s="1"/>
  <c r="K32" i="4" s="1" a="1"/>
  <c r="K32" i="4" s="1"/>
  <c r="M31" i="4" a="1"/>
  <c r="M31" i="4" s="1"/>
  <c r="C34" i="4" a="1"/>
  <c r="C34" i="4" s="1"/>
  <c r="E33" i="4" a="1"/>
  <c r="E33" i="4" s="1"/>
  <c r="H33" i="4"/>
  <c r="G33" i="4" a="1"/>
  <c r="G33" i="4" s="1"/>
  <c r="J33" i="4" a="1"/>
  <c r="J33" i="4" s="1"/>
  <c r="V31" i="4" l="1"/>
  <c r="F33" i="4"/>
  <c r="L33" i="4" a="1"/>
  <c r="L33" i="4" s="1"/>
  <c r="D33" i="4"/>
  <c r="I33" i="4" s="1" a="1"/>
  <c r="I33" i="4" s="1"/>
  <c r="K33" i="4" s="1" a="1"/>
  <c r="K33" i="4" s="1"/>
  <c r="M32" i="4" a="1"/>
  <c r="M32" i="4" s="1"/>
  <c r="V32" i="4" s="1"/>
  <c r="C35" i="4" a="1"/>
  <c r="C35" i="4" s="1"/>
  <c r="E34" i="4" a="1"/>
  <c r="E34" i="4" s="1"/>
  <c r="H34" i="4"/>
  <c r="G34" i="4" a="1"/>
  <c r="G34" i="4" s="1"/>
  <c r="J34" i="4" a="1"/>
  <c r="J34" i="4" s="1"/>
  <c r="F34" i="4" l="1"/>
  <c r="L34" i="4" a="1"/>
  <c r="L34" i="4" s="1"/>
  <c r="D34" i="4"/>
  <c r="I34" i="4" s="1" a="1"/>
  <c r="I34" i="4" s="1"/>
  <c r="K34" i="4" s="1" a="1"/>
  <c r="K34" i="4" s="1"/>
  <c r="M33" i="4" a="1"/>
  <c r="M33" i="4" s="1"/>
  <c r="V33" i="4" s="1"/>
  <c r="C36" i="4" a="1"/>
  <c r="C36" i="4" s="1"/>
  <c r="G35" i="4" a="1"/>
  <c r="G35" i="4" s="1"/>
  <c r="E35" i="4" a="1"/>
  <c r="E35" i="4" s="1"/>
  <c r="H35" i="4"/>
  <c r="J35" i="4" a="1"/>
  <c r="J35" i="4" s="1"/>
  <c r="F35" i="4" l="1"/>
  <c r="L35" i="4" a="1"/>
  <c r="L35" i="4" s="1"/>
  <c r="D35" i="4"/>
  <c r="I35" i="4" s="1" a="1"/>
  <c r="I35" i="4" s="1"/>
  <c r="K35" i="4" s="1" a="1"/>
  <c r="K35" i="4" s="1"/>
  <c r="C37" i="4" a="1"/>
  <c r="C37" i="4" s="1"/>
  <c r="E36" i="4" a="1"/>
  <c r="E36" i="4" s="1"/>
  <c r="G36" i="4" a="1"/>
  <c r="G36" i="4" s="1"/>
  <c r="H36" i="4"/>
  <c r="J36" i="4" a="1"/>
  <c r="J36" i="4" s="1"/>
  <c r="M34" i="4" a="1"/>
  <c r="M34" i="4" s="1"/>
  <c r="V34" i="4" s="1"/>
  <c r="M35" i="4" l="1" a="1"/>
  <c r="M35" i="4" s="1"/>
  <c r="F36" i="4"/>
  <c r="L36" i="4" a="1"/>
  <c r="L36" i="4" s="1"/>
  <c r="D36" i="4"/>
  <c r="I36" i="4" s="1" a="1"/>
  <c r="I36" i="4" s="1"/>
  <c r="K36" i="4" s="1" a="1"/>
  <c r="K36" i="4" s="1"/>
  <c r="C38" i="4" a="1"/>
  <c r="C38" i="4" s="1"/>
  <c r="E37" i="4" a="1"/>
  <c r="E37" i="4" s="1"/>
  <c r="G37" i="4" a="1"/>
  <c r="G37" i="4" s="1"/>
  <c r="H37" i="4"/>
  <c r="J37" i="4" a="1"/>
  <c r="J37" i="4" s="1"/>
  <c r="M36" i="4" l="1" a="1"/>
  <c r="M36" i="4" s="1"/>
  <c r="V36" i="4" s="1"/>
  <c r="C39" i="4" a="1"/>
  <c r="C39" i="4" s="1"/>
  <c r="N35" i="4" s="1" a="1"/>
  <c r="N35" i="4" s="1"/>
  <c r="E38" i="4" a="1"/>
  <c r="E38" i="4" s="1"/>
  <c r="G38" i="4" a="1"/>
  <c r="G38" i="4" s="1"/>
  <c r="H38" i="4"/>
  <c r="J38" i="4" a="1"/>
  <c r="J38" i="4" s="1"/>
  <c r="N34" i="4" a="1"/>
  <c r="N34" i="4" s="1"/>
  <c r="V35" i="4"/>
  <c r="F37" i="4"/>
  <c r="L37" i="4" a="1"/>
  <c r="L37" i="4" s="1"/>
  <c r="D37" i="4"/>
  <c r="I37" i="4" s="1" a="1"/>
  <c r="I37" i="4" s="1"/>
  <c r="K37" i="4" s="1" a="1"/>
  <c r="K37" i="4" s="1"/>
  <c r="N33" i="4" l="1" a="1"/>
  <c r="N33" i="4" s="1"/>
  <c r="O35" i="4"/>
  <c r="T35" i="4"/>
  <c r="Q35" i="4"/>
  <c r="N36" i="4" a="1"/>
  <c r="N36" i="4" s="1"/>
  <c r="O36" i="4" s="1"/>
  <c r="N32" i="4" a="1"/>
  <c r="N32" i="4" s="1"/>
  <c r="O32" i="4" s="1"/>
  <c r="N28" i="4" a="1"/>
  <c r="N28" i="4" s="1"/>
  <c r="Q28" i="4" s="1"/>
  <c r="N30" i="4" a="1"/>
  <c r="N30" i="4" s="1"/>
  <c r="Q30" i="4" s="1"/>
  <c r="Q36" i="4"/>
  <c r="F38" i="4"/>
  <c r="L38" i="4" a="1"/>
  <c r="L38" i="4" s="1"/>
  <c r="D38" i="4"/>
  <c r="I38" i="4" s="1" a="1"/>
  <c r="I38" i="4" s="1"/>
  <c r="K38" i="4" s="1" a="1"/>
  <c r="K38" i="4" s="1"/>
  <c r="M37" i="4" a="1"/>
  <c r="M37" i="4" s="1"/>
  <c r="V37" i="4" s="1"/>
  <c r="N37" i="4" a="1"/>
  <c r="N37" i="4" s="1"/>
  <c r="Q34" i="4"/>
  <c r="O34" i="4"/>
  <c r="T34" i="4"/>
  <c r="O33" i="4"/>
  <c r="Q33" i="4"/>
  <c r="T33" i="4"/>
  <c r="C40" i="4" a="1"/>
  <c r="C40" i="4" s="1"/>
  <c r="H39" i="4"/>
  <c r="G39" i="4" a="1"/>
  <c r="G39" i="4" s="1"/>
  <c r="E39" i="4" a="1"/>
  <c r="E39" i="4" s="1"/>
  <c r="J39" i="4" a="1"/>
  <c r="J39" i="4" s="1"/>
  <c r="Q32" i="4" l="1"/>
  <c r="T32" i="4"/>
  <c r="T30" i="4"/>
  <c r="O28" i="4"/>
  <c r="T28" i="4"/>
  <c r="T36" i="4"/>
  <c r="O30" i="4"/>
  <c r="O37" i="4"/>
  <c r="Q37" i="4"/>
  <c r="F39" i="4"/>
  <c r="L39" i="4" a="1"/>
  <c r="L39" i="4" s="1"/>
  <c r="D39" i="4"/>
  <c r="I39" i="4" s="1" a="1"/>
  <c r="I39" i="4" s="1"/>
  <c r="K39" i="4" s="1" a="1"/>
  <c r="K39" i="4" s="1"/>
  <c r="T37" i="4"/>
  <c r="C41" i="4" a="1"/>
  <c r="C41" i="4" s="1"/>
  <c r="H40" i="4"/>
  <c r="E40" i="4" a="1"/>
  <c r="E40" i="4" s="1"/>
  <c r="G40" i="4" a="1"/>
  <c r="G40" i="4" s="1"/>
  <c r="J40" i="4" a="1"/>
  <c r="J40" i="4" s="1"/>
  <c r="M38" i="4" a="1"/>
  <c r="M38" i="4" s="1"/>
  <c r="N38" i="4" a="1"/>
  <c r="N38" i="4" s="1"/>
  <c r="P30" i="4"/>
  <c r="P28" i="4"/>
  <c r="P34" i="4"/>
  <c r="P33" i="4"/>
  <c r="P32" i="4"/>
  <c r="P36" i="4"/>
  <c r="P35" i="4"/>
  <c r="R28" i="4"/>
  <c r="R33" i="4"/>
  <c r="R35" i="4"/>
  <c r="R32" i="4"/>
  <c r="R34" i="4"/>
  <c r="R36" i="4"/>
  <c r="R30" i="4"/>
  <c r="P37" i="4"/>
  <c r="R37" i="4"/>
  <c r="S35" i="4" l="1"/>
  <c r="S36" i="4"/>
  <c r="S32" i="4"/>
  <c r="S33" i="4"/>
  <c r="S34" i="4"/>
  <c r="S28" i="4"/>
  <c r="S30" i="4"/>
  <c r="Q38" i="4"/>
  <c r="O38" i="4"/>
  <c r="S37" i="4"/>
  <c r="T38" i="4"/>
  <c r="M39" i="4" a="1"/>
  <c r="M39" i="4" s="1"/>
  <c r="O39" i="4" s="1"/>
  <c r="N39" i="4" a="1"/>
  <c r="N39" i="4" s="1"/>
  <c r="V38" i="4"/>
  <c r="D40" i="4"/>
  <c r="I40" i="4" s="1" a="1"/>
  <c r="I40" i="4" s="1"/>
  <c r="K40" i="4" s="1" a="1"/>
  <c r="K40" i="4" s="1"/>
  <c r="F40" i="4"/>
  <c r="L40" i="4" a="1"/>
  <c r="L40" i="4" s="1"/>
  <c r="C42" i="4" a="1"/>
  <c r="C42" i="4" s="1"/>
  <c r="E41" i="4" a="1"/>
  <c r="E41" i="4" s="1"/>
  <c r="G41" i="4" a="1"/>
  <c r="G41" i="4" s="1"/>
  <c r="H41" i="4"/>
  <c r="J41" i="4" a="1"/>
  <c r="J41" i="4" s="1"/>
  <c r="P39" i="4"/>
  <c r="R38" i="4"/>
  <c r="P38" i="4"/>
  <c r="V39" i="4" l="1"/>
  <c r="T39" i="4"/>
  <c r="Q39" i="4"/>
  <c r="S38" i="4"/>
  <c r="L41" i="4" a="1"/>
  <c r="L41" i="4" s="1"/>
  <c r="D41" i="4"/>
  <c r="I41" i="4" s="1" a="1"/>
  <c r="I41" i="4" s="1"/>
  <c r="K41" i="4" s="1" a="1"/>
  <c r="K41" i="4" s="1"/>
  <c r="F41" i="4"/>
  <c r="C43" i="4" a="1"/>
  <c r="C43" i="4" s="1"/>
  <c r="H42" i="4"/>
  <c r="E42" i="4" a="1"/>
  <c r="E42" i="4" s="1"/>
  <c r="G42" i="4" a="1"/>
  <c r="G42" i="4" s="1"/>
  <c r="J42" i="4" a="1"/>
  <c r="J42" i="4" s="1"/>
  <c r="W40" i="4"/>
  <c r="T40" i="4"/>
  <c r="U40" i="4"/>
  <c r="S40" i="4"/>
  <c r="R40" i="4"/>
  <c r="X40" i="4"/>
  <c r="V40" i="4"/>
  <c r="N40" i="4" a="1"/>
  <c r="N40" i="4" s="1"/>
  <c r="M40" i="4" a="1"/>
  <c r="M40" i="4" s="1"/>
  <c r="O40" i="4"/>
  <c r="Q40" i="4"/>
  <c r="P40" i="4"/>
  <c r="R39" i="4"/>
  <c r="S39" i="4" l="1"/>
  <c r="D42" i="4"/>
  <c r="I42" i="4" s="1" a="1"/>
  <c r="I42" i="4" s="1"/>
  <c r="K42" i="4" s="1" a="1"/>
  <c r="K42" i="4" s="1"/>
  <c r="F42" i="4"/>
  <c r="L42" i="4" a="1"/>
  <c r="L42" i="4" s="1"/>
  <c r="M41" i="4" a="1"/>
  <c r="M41" i="4" s="1"/>
  <c r="V41" i="4" s="1"/>
  <c r="C44" i="4" a="1"/>
  <c r="C44" i="4" s="1"/>
  <c r="N41" i="4" s="1" a="1"/>
  <c r="N41" i="4" s="1"/>
  <c r="G43" i="4" a="1"/>
  <c r="G43" i="4" s="1"/>
  <c r="H43" i="4"/>
  <c r="E43" i="4" a="1"/>
  <c r="E43" i="4" s="1"/>
  <c r="J43" i="4" a="1"/>
  <c r="J43" i="4" s="1"/>
  <c r="T41" i="4" l="1"/>
  <c r="Q41" i="4"/>
  <c r="O41" i="4"/>
  <c r="C45" i="4" a="1"/>
  <c r="C45" i="4" s="1"/>
  <c r="H44" i="4"/>
  <c r="E44" i="4" a="1"/>
  <c r="E44" i="4" s="1"/>
  <c r="G44" i="4" a="1"/>
  <c r="G44" i="4" s="1"/>
  <c r="J44" i="4" a="1"/>
  <c r="J44" i="4" s="1"/>
  <c r="L43" i="4" a="1"/>
  <c r="L43" i="4" s="1"/>
  <c r="D43" i="4"/>
  <c r="I43" i="4" s="1" a="1"/>
  <c r="I43" i="4" s="1"/>
  <c r="K43" i="4" s="1" a="1"/>
  <c r="K43" i="4" s="1"/>
  <c r="F43" i="4"/>
  <c r="N42" i="4" a="1"/>
  <c r="N42" i="4" s="1"/>
  <c r="M42" i="4" a="1"/>
  <c r="M42" i="4" s="1"/>
  <c r="V42" i="4" s="1"/>
  <c r="T42" i="4" l="1"/>
  <c r="M43" i="4" a="1"/>
  <c r="M43" i="4" s="1"/>
  <c r="Q42" i="4"/>
  <c r="L44" i="4" a="1"/>
  <c r="L44" i="4" s="1"/>
  <c r="F44" i="4"/>
  <c r="D44" i="4"/>
  <c r="I44" i="4" s="1" a="1"/>
  <c r="I44" i="4" s="1"/>
  <c r="K44" i="4" s="1" a="1"/>
  <c r="K44" i="4" s="1"/>
  <c r="O42" i="4"/>
  <c r="C46" i="4" a="1"/>
  <c r="C46" i="4" s="1"/>
  <c r="N43" i="4" s="1" a="1"/>
  <c r="N43" i="4" s="1"/>
  <c r="E45" i="4" a="1"/>
  <c r="E45" i="4" s="1"/>
  <c r="G45" i="4" a="1"/>
  <c r="G45" i="4" s="1"/>
  <c r="H45" i="4"/>
  <c r="J45" i="4" a="1"/>
  <c r="J45" i="4" s="1"/>
  <c r="R41" i="4"/>
  <c r="P41" i="4"/>
  <c r="S41" i="4" l="1"/>
  <c r="T43" i="4"/>
  <c r="Q43" i="4"/>
  <c r="O43" i="4"/>
  <c r="V43" i="4"/>
  <c r="M44" i="4" a="1"/>
  <c r="M44" i="4" s="1"/>
  <c r="N44" i="4" a="1"/>
  <c r="N44" i="4" s="1"/>
  <c r="F45" i="4"/>
  <c r="L45" i="4" a="1"/>
  <c r="L45" i="4" s="1"/>
  <c r="D45" i="4"/>
  <c r="I45" i="4" s="1" a="1"/>
  <c r="I45" i="4" s="1"/>
  <c r="K45" i="4" s="1" a="1"/>
  <c r="K45" i="4" s="1"/>
  <c r="C47" i="4" a="1"/>
  <c r="C47" i="4" s="1"/>
  <c r="G46" i="4" a="1"/>
  <c r="G46" i="4" s="1"/>
  <c r="H46" i="4"/>
  <c r="E46" i="4" a="1"/>
  <c r="E46" i="4" s="1"/>
  <c r="J46" i="4" a="1"/>
  <c r="J46" i="4" s="1"/>
  <c r="R42" i="4"/>
  <c r="P42" i="4"/>
  <c r="O44" i="4" l="1"/>
  <c r="S42" i="4"/>
  <c r="F46" i="4"/>
  <c r="L46" i="4" a="1"/>
  <c r="L46" i="4" s="1"/>
  <c r="D46" i="4"/>
  <c r="I46" i="4" s="1" a="1"/>
  <c r="I46" i="4" s="1"/>
  <c r="K46" i="4" s="1" a="1"/>
  <c r="K46" i="4" s="1"/>
  <c r="C48" i="4" a="1"/>
  <c r="C48" i="4" s="1"/>
  <c r="E47" i="4" a="1"/>
  <c r="E47" i="4" s="1"/>
  <c r="G47" i="4" a="1"/>
  <c r="G47" i="4" s="1"/>
  <c r="H47" i="4"/>
  <c r="J47" i="4" a="1"/>
  <c r="J47" i="4" s="1"/>
  <c r="N45" i="4" a="1"/>
  <c r="N45" i="4" s="1"/>
  <c r="M45" i="4" a="1"/>
  <c r="M45" i="4" s="1"/>
  <c r="V45" i="4" s="1"/>
  <c r="Q44" i="4"/>
  <c r="V44" i="4"/>
  <c r="T44" i="4"/>
  <c r="P43" i="4"/>
  <c r="R43" i="4"/>
  <c r="P44" i="4"/>
  <c r="R44" i="4"/>
  <c r="S43" i="4" l="1"/>
  <c r="T45" i="4"/>
  <c r="S44" i="4"/>
  <c r="D47" i="4"/>
  <c r="I47" i="4" s="1" a="1"/>
  <c r="I47" i="4" s="1"/>
  <c r="K47" i="4" s="1" a="1"/>
  <c r="K47" i="4" s="1"/>
  <c r="L47" i="4" a="1"/>
  <c r="L47" i="4" s="1"/>
  <c r="F47" i="4"/>
  <c r="C49" i="4" a="1"/>
  <c r="C49" i="4" s="1"/>
  <c r="E48" i="4" a="1"/>
  <c r="E48" i="4" s="1"/>
  <c r="G48" i="4" a="1"/>
  <c r="G48" i="4" s="1"/>
  <c r="H48" i="4"/>
  <c r="J48" i="4" a="1"/>
  <c r="J48" i="4" s="1"/>
  <c r="Q45" i="4"/>
  <c r="O45" i="4"/>
  <c r="M46" i="4" a="1"/>
  <c r="M46" i="4" s="1"/>
  <c r="N46" i="4" a="1"/>
  <c r="N46" i="4" s="1"/>
  <c r="P45" i="4"/>
  <c r="R45" i="4"/>
  <c r="U41" i="4"/>
  <c r="T46" i="4" l="1"/>
  <c r="V46" i="4"/>
  <c r="O46" i="4"/>
  <c r="Q46" i="4"/>
  <c r="Y48" i="4"/>
  <c r="AB48" i="4"/>
  <c r="AD48" i="4"/>
  <c r="AA48" i="4"/>
  <c r="AC48" i="4"/>
  <c r="Z48" i="4"/>
  <c r="S45" i="4"/>
  <c r="C50" i="4" a="1"/>
  <c r="C50" i="4" s="1"/>
  <c r="G49" i="4" a="1"/>
  <c r="G49" i="4" s="1"/>
  <c r="H49" i="4"/>
  <c r="J49" i="4" a="1"/>
  <c r="J49" i="4" s="1"/>
  <c r="L48" i="4" a="1"/>
  <c r="L48" i="4" s="1"/>
  <c r="K48" i="4" a="1"/>
  <c r="K48" i="4" s="1"/>
  <c r="D48" i="4"/>
  <c r="I48" i="4" s="1" a="1"/>
  <c r="I48" i="4" s="1"/>
  <c r="F48" i="4"/>
  <c r="V47" i="4"/>
  <c r="W47" i="4"/>
  <c r="U47" i="4"/>
  <c r="T47" i="4"/>
  <c r="S47" i="4"/>
  <c r="R47" i="4"/>
  <c r="X47" i="4"/>
  <c r="P47" i="4"/>
  <c r="O47" i="4"/>
  <c r="N47" i="4" a="1"/>
  <c r="N47" i="4" s="1"/>
  <c r="Q47" i="4"/>
  <c r="M47" i="4" a="1"/>
  <c r="M47" i="4" s="1"/>
  <c r="P46" i="4"/>
  <c r="R46" i="4"/>
  <c r="W41" i="4"/>
  <c r="U42" i="4"/>
  <c r="S46" i="4" l="1"/>
  <c r="X41" i="4"/>
  <c r="Y49" i="4"/>
  <c r="AB49" i="4"/>
  <c r="AD49" i="4"/>
  <c r="AA49" i="4"/>
  <c r="AC49" i="4"/>
  <c r="Z49" i="4"/>
  <c r="S48" i="4"/>
  <c r="V48" i="4"/>
  <c r="X48" i="4"/>
  <c r="T48" i="4"/>
  <c r="U48" i="4"/>
  <c r="R48" i="4"/>
  <c r="W48" i="4"/>
  <c r="M48" i="4" a="1"/>
  <c r="M48" i="4" s="1"/>
  <c r="Q48" i="4"/>
  <c r="P48" i="4"/>
  <c r="O48" i="4"/>
  <c r="N48" i="4" a="1"/>
  <c r="N48" i="4" s="1"/>
  <c r="L49" i="4" a="1"/>
  <c r="L49" i="4" s="1"/>
  <c r="D49" i="4"/>
  <c r="I49" i="4" s="1" a="1"/>
  <c r="I49" i="4" s="1"/>
  <c r="K49" i="4" a="1"/>
  <c r="K49" i="4" s="1"/>
  <c r="F49" i="4"/>
  <c r="C51" i="4" a="1"/>
  <c r="C51" i="4" s="1"/>
  <c r="G50" i="4" a="1"/>
  <c r="G50" i="4" s="1"/>
  <c r="H50" i="4"/>
  <c r="J50" i="4" a="1"/>
  <c r="J50" i="4" s="1"/>
  <c r="U43" i="4"/>
  <c r="U44" i="4"/>
  <c r="U45" i="4"/>
  <c r="W45" i="4"/>
  <c r="W43" i="4"/>
  <c r="W42" i="4"/>
  <c r="W44" i="4"/>
  <c r="X45" i="4" l="1"/>
  <c r="X44" i="4"/>
  <c r="X42" i="4"/>
  <c r="X43" i="4"/>
  <c r="Y50" i="4"/>
  <c r="AB50" i="4"/>
  <c r="AD50" i="4"/>
  <c r="AA50" i="4"/>
  <c r="AC50" i="4"/>
  <c r="Z50" i="4"/>
  <c r="K50" i="4" a="1"/>
  <c r="K50" i="4" s="1"/>
  <c r="D50" i="4"/>
  <c r="I50" i="4" s="1" a="1"/>
  <c r="I50" i="4" s="1"/>
  <c r="L50" i="4" a="1"/>
  <c r="L50" i="4" s="1"/>
  <c r="F50" i="4"/>
  <c r="C52" i="4" a="1"/>
  <c r="C52" i="4" s="1"/>
  <c r="G51" i="4" a="1"/>
  <c r="G51" i="4" s="1"/>
  <c r="E51" i="4" a="1"/>
  <c r="E51" i="4" s="1"/>
  <c r="H51" i="4"/>
  <c r="J51" i="4" a="1"/>
  <c r="J51" i="4" s="1"/>
  <c r="U49" i="4"/>
  <c r="S49" i="4"/>
  <c r="V49" i="4"/>
  <c r="X49" i="4"/>
  <c r="T49" i="4"/>
  <c r="R49" i="4"/>
  <c r="W49" i="4"/>
  <c r="P49" i="4"/>
  <c r="M49" i="4" a="1"/>
  <c r="M49" i="4" s="1"/>
  <c r="O49" i="4"/>
  <c r="N49" i="4" a="1"/>
  <c r="N49" i="4" s="1"/>
  <c r="Q49" i="4"/>
  <c r="U46" i="4"/>
  <c r="Y51" i="4" l="1"/>
  <c r="AC51" i="4"/>
  <c r="Z51" i="4"/>
  <c r="AB51" i="4"/>
  <c r="AD51" i="4"/>
  <c r="AA51" i="4"/>
  <c r="F51" i="4"/>
  <c r="K51" i="4" a="1"/>
  <c r="K51" i="4" s="1"/>
  <c r="L51" i="4" a="1"/>
  <c r="L51" i="4" s="1"/>
  <c r="D51" i="4"/>
  <c r="I51" i="4" s="1" a="1"/>
  <c r="I51" i="4" s="1"/>
  <c r="C53" i="4" a="1"/>
  <c r="C53" i="4" s="1"/>
  <c r="H52" i="4"/>
  <c r="G52" i="4" a="1"/>
  <c r="G52" i="4" s="1"/>
  <c r="J52" i="4" a="1"/>
  <c r="J52" i="4" s="1"/>
  <c r="X50" i="4"/>
  <c r="U50" i="4"/>
  <c r="S50" i="4"/>
  <c r="V50" i="4"/>
  <c r="R50" i="4"/>
  <c r="T50" i="4"/>
  <c r="W50" i="4"/>
  <c r="Q50" i="4"/>
  <c r="O50" i="4"/>
  <c r="N50" i="4" a="1"/>
  <c r="N50" i="4" s="1"/>
  <c r="M50" i="4" a="1"/>
  <c r="M50" i="4" s="1"/>
  <c r="P50" i="4"/>
  <c r="W46" i="4"/>
  <c r="X46" i="4" l="1"/>
  <c r="Y52" i="4"/>
  <c r="AC52" i="4"/>
  <c r="Z52" i="4"/>
  <c r="AB52" i="4"/>
  <c r="AD52" i="4"/>
  <c r="AA52" i="4"/>
  <c r="D52" i="4"/>
  <c r="I52" i="4" s="1" a="1"/>
  <c r="I52" i="4" s="1"/>
  <c r="F52" i="4"/>
  <c r="L52" i="4" a="1"/>
  <c r="L52" i="4" s="1"/>
  <c r="K52" i="4" a="1"/>
  <c r="K52" i="4" s="1"/>
  <c r="C54" i="4" a="1"/>
  <c r="C54" i="4" s="1"/>
  <c r="G53" i="4" a="1"/>
  <c r="G53" i="4" s="1"/>
  <c r="E53" i="4" a="1"/>
  <c r="E53" i="4" s="1"/>
  <c r="H53" i="4"/>
  <c r="J53" i="4" a="1"/>
  <c r="J53" i="4" s="1"/>
  <c r="R51" i="4"/>
  <c r="X51" i="4"/>
  <c r="U51" i="4"/>
  <c r="W51" i="4"/>
  <c r="V51" i="4"/>
  <c r="S51" i="4"/>
  <c r="T51" i="4"/>
  <c r="O51" i="4"/>
  <c r="M51" i="4" a="1"/>
  <c r="M51" i="4" s="1"/>
  <c r="Q51" i="4"/>
  <c r="N51" i="4" a="1"/>
  <c r="N51" i="4" s="1"/>
  <c r="P51" i="4"/>
  <c r="Y53" i="4" l="1"/>
  <c r="AC53" i="4"/>
  <c r="Z53" i="4"/>
  <c r="AB53" i="4"/>
  <c r="AD53" i="4"/>
  <c r="AA53" i="4"/>
  <c r="F53" i="4"/>
  <c r="D53" i="4"/>
  <c r="I53" i="4" s="1" a="1"/>
  <c r="I53" i="4" s="1"/>
  <c r="K53" i="4" a="1"/>
  <c r="K53" i="4" s="1"/>
  <c r="L53" i="4" a="1"/>
  <c r="L53" i="4" s="1"/>
  <c r="C55" i="4" a="1"/>
  <c r="C55" i="4" s="1"/>
  <c r="H54" i="4"/>
  <c r="E54" i="4" a="1"/>
  <c r="E54" i="4" s="1"/>
  <c r="G54" i="4" a="1"/>
  <c r="G54" i="4" s="1"/>
  <c r="J54" i="4" a="1"/>
  <c r="J54" i="4" s="1"/>
  <c r="X52" i="4"/>
  <c r="U52" i="4"/>
  <c r="V52" i="4"/>
  <c r="W52" i="4"/>
  <c r="R52" i="4"/>
  <c r="T52" i="4"/>
  <c r="S52" i="4"/>
  <c r="Q52" i="4"/>
  <c r="N52" i="4" a="1"/>
  <c r="N52" i="4" s="1"/>
  <c r="M52" i="4" a="1"/>
  <c r="M52" i="4" s="1"/>
  <c r="O52" i="4"/>
  <c r="P52" i="4"/>
  <c r="Y54" i="4" l="1"/>
  <c r="AC54" i="4"/>
  <c r="Z54" i="4"/>
  <c r="AB54" i="4"/>
  <c r="AD54" i="4"/>
  <c r="AA54" i="4"/>
  <c r="D54" i="4"/>
  <c r="I54" i="4" s="1" a="1"/>
  <c r="I54" i="4" s="1"/>
  <c r="L54" i="4" a="1"/>
  <c r="L54" i="4" s="1"/>
  <c r="K54" i="4" a="1"/>
  <c r="K54" i="4" s="1"/>
  <c r="F54" i="4"/>
  <c r="C56" i="4" a="1"/>
  <c r="C56" i="4" s="1"/>
  <c r="E55" i="4" a="1"/>
  <c r="E55" i="4" s="1"/>
  <c r="H55" i="4"/>
  <c r="G55" i="4" a="1"/>
  <c r="G55" i="4" s="1"/>
  <c r="J55" i="4" a="1"/>
  <c r="J55" i="4" s="1"/>
  <c r="T53" i="4"/>
  <c r="R53" i="4"/>
  <c r="X53" i="4"/>
  <c r="U53" i="4"/>
  <c r="V53" i="4"/>
  <c r="W53" i="4"/>
  <c r="S53" i="4"/>
  <c r="N53" i="4" a="1"/>
  <c r="N53" i="4" s="1"/>
  <c r="Q53" i="4"/>
  <c r="P53" i="4"/>
  <c r="M53" i="4" a="1"/>
  <c r="M53" i="4" s="1"/>
  <c r="O53" i="4"/>
  <c r="AA55" i="4" l="1"/>
  <c r="AC55" i="4"/>
  <c r="Z55" i="4"/>
  <c r="AB55" i="4"/>
  <c r="AD55" i="4"/>
  <c r="K55" i="4" a="1"/>
  <c r="K55" i="4" s="1"/>
  <c r="Y55" i="4"/>
  <c r="D55" i="4"/>
  <c r="I55" i="4" s="1" a="1"/>
  <c r="I55" i="4" s="1"/>
  <c r="F55" i="4"/>
  <c r="L55" i="4" a="1"/>
  <c r="L55" i="4" s="1"/>
  <c r="C57" i="4" a="1"/>
  <c r="C57" i="4" s="1"/>
  <c r="H56" i="4"/>
  <c r="G56" i="4" a="1"/>
  <c r="G56" i="4" s="1"/>
  <c r="E56" i="4" a="1"/>
  <c r="E56" i="4" s="1"/>
  <c r="J56" i="4" a="1"/>
  <c r="J56" i="4" s="1"/>
  <c r="T54" i="4"/>
  <c r="R54" i="4"/>
  <c r="X54" i="4"/>
  <c r="W54" i="4"/>
  <c r="V54" i="4"/>
  <c r="U54" i="4"/>
  <c r="S54" i="4"/>
  <c r="N54" i="4" a="1"/>
  <c r="N54" i="4" s="1"/>
  <c r="O54" i="4"/>
  <c r="P54" i="4"/>
  <c r="Q54" i="4"/>
  <c r="M54" i="4" a="1"/>
  <c r="M54" i="4" s="1"/>
  <c r="AD56" i="4" l="1"/>
  <c r="AA56" i="4"/>
  <c r="AC56" i="4"/>
  <c r="Z56" i="4"/>
  <c r="AB56" i="4"/>
  <c r="D56" i="4"/>
  <c r="I56" i="4" s="1" a="1"/>
  <c r="I56" i="4" s="1"/>
  <c r="K56" i="4" a="1"/>
  <c r="K56" i="4" s="1"/>
  <c r="F56" i="4"/>
  <c r="L56" i="4" a="1"/>
  <c r="L56" i="4" s="1"/>
  <c r="Y56" i="4"/>
  <c r="E57" i="4" a="1"/>
  <c r="E57" i="4" s="1"/>
  <c r="H57" i="4"/>
  <c r="G57" i="4" a="1"/>
  <c r="G57" i="4" s="1"/>
  <c r="N22" i="4" a="1"/>
  <c r="N22" i="4" s="1"/>
  <c r="N23" i="4" a="1"/>
  <c r="N23" i="4" s="1"/>
  <c r="N26" i="4" a="1"/>
  <c r="N26" i="4" s="1"/>
  <c r="N25" i="4" a="1"/>
  <c r="N25" i="4" s="1"/>
  <c r="N27" i="4" a="1"/>
  <c r="N27" i="4" s="1"/>
  <c r="N24" i="4" a="1"/>
  <c r="N24" i="4" s="1"/>
  <c r="N29" i="4" a="1"/>
  <c r="N29" i="4" s="1"/>
  <c r="N31" i="4" a="1"/>
  <c r="N31" i="4" s="1"/>
  <c r="J57" i="4" a="1"/>
  <c r="J57" i="4" s="1"/>
  <c r="W55" i="4"/>
  <c r="T55" i="4"/>
  <c r="R55" i="4"/>
  <c r="X55" i="4"/>
  <c r="V55" i="4"/>
  <c r="U55" i="4"/>
  <c r="S55" i="4"/>
  <c r="M55" i="4" a="1"/>
  <c r="M55" i="4" s="1"/>
  <c r="Q55" i="4"/>
  <c r="P55" i="4"/>
  <c r="N55" i="4" a="1"/>
  <c r="N55" i="4" s="1"/>
  <c r="O55" i="4"/>
  <c r="AD57" i="4" l="1"/>
  <c r="AA57" i="4"/>
  <c r="AC57" i="4"/>
  <c r="Z57" i="4"/>
  <c r="AB57" i="4"/>
  <c r="Q23" i="4"/>
  <c r="O23" i="4"/>
  <c r="T23" i="4"/>
  <c r="Q31" i="4"/>
  <c r="O31" i="4"/>
  <c r="T31" i="4"/>
  <c r="Q29" i="4"/>
  <c r="O29" i="4"/>
  <c r="T29" i="4"/>
  <c r="W56" i="4"/>
  <c r="T56" i="4"/>
  <c r="S56" i="4"/>
  <c r="R56" i="4"/>
  <c r="X56" i="4"/>
  <c r="O56" i="4"/>
  <c r="N56" i="4" a="1"/>
  <c r="N56" i="4" s="1"/>
  <c r="U56" i="4"/>
  <c r="V56" i="4"/>
  <c r="P56" i="4"/>
  <c r="M56" i="4" a="1"/>
  <c r="M56" i="4" s="1"/>
  <c r="Q56" i="4"/>
  <c r="Q25" i="4"/>
  <c r="O25" i="4"/>
  <c r="T25" i="4"/>
  <c r="Q22" i="4"/>
  <c r="O22" i="4"/>
  <c r="T22" i="4"/>
  <c r="K57" i="4" a="1"/>
  <c r="K57" i="4" s="1"/>
  <c r="D57" i="4"/>
  <c r="I57" i="4" s="1" a="1"/>
  <c r="I57" i="4" s="1"/>
  <c r="F57" i="4"/>
  <c r="O24" i="4"/>
  <c r="Q24" i="4"/>
  <c r="T24" i="4"/>
  <c r="O26" i="4"/>
  <c r="Q26" i="4"/>
  <c r="T26" i="4"/>
  <c r="L57" i="4" a="1"/>
  <c r="L57" i="4" s="1"/>
  <c r="Y57" i="4"/>
  <c r="Q27" i="4"/>
  <c r="O27" i="4"/>
  <c r="T27" i="4"/>
  <c r="P22" i="4"/>
  <c r="P25" i="4"/>
  <c r="R27" i="4"/>
  <c r="R29" i="4"/>
  <c r="P26" i="4"/>
  <c r="R23" i="4"/>
  <c r="R26" i="4"/>
  <c r="P29" i="4"/>
  <c r="P24" i="4"/>
  <c r="R25" i="4"/>
  <c r="P31" i="4"/>
  <c r="R24" i="4"/>
  <c r="R31" i="4"/>
  <c r="P27" i="4"/>
  <c r="P23" i="4"/>
  <c r="R22" i="4"/>
  <c r="S25" i="4" l="1"/>
  <c r="S24" i="4"/>
  <c r="S27" i="4"/>
  <c r="S23" i="4"/>
  <c r="S26" i="4"/>
  <c r="S29" i="4"/>
  <c r="S31" i="4"/>
  <c r="S22" i="4"/>
  <c r="V57" i="4"/>
  <c r="W57" i="4"/>
  <c r="T57" i="4"/>
  <c r="S57" i="4"/>
  <c r="R57" i="4"/>
  <c r="X57" i="4"/>
  <c r="U57" i="4"/>
  <c r="N57" i="4" a="1"/>
  <c r="N57" i="4" s="1"/>
  <c r="O57" i="4"/>
  <c r="Q57" i="4"/>
  <c r="P57" i="4"/>
  <c r="M57" i="4" a="1"/>
  <c r="M57" i="4" s="1"/>
  <c r="U39" i="4"/>
  <c r="U38" i="4"/>
  <c r="U25" i="4"/>
  <c r="U36" i="4"/>
  <c r="U22" i="4"/>
  <c r="U27" i="4"/>
  <c r="U28" i="4"/>
  <c r="U34" i="4"/>
  <c r="U32" i="4"/>
  <c r="U37" i="4"/>
  <c r="U24" i="4"/>
  <c r="U30" i="4"/>
  <c r="U23" i="4"/>
  <c r="U26" i="4"/>
  <c r="U33" i="4"/>
  <c r="U35" i="4"/>
  <c r="U29" i="4"/>
  <c r="U31" i="4"/>
  <c r="W38" i="4"/>
  <c r="W31" i="4"/>
  <c r="W27" i="4"/>
  <c r="W35" i="4"/>
  <c r="W33" i="4"/>
  <c r="W29" i="4"/>
  <c r="W22" i="4"/>
  <c r="W36" i="4"/>
  <c r="W25" i="4"/>
  <c r="W26" i="4"/>
  <c r="W23" i="4"/>
  <c r="W28" i="4"/>
  <c r="W37" i="4"/>
  <c r="W32" i="4"/>
  <c r="W24" i="4"/>
  <c r="W34" i="4"/>
  <c r="W30" i="4"/>
  <c r="X38" i="4" l="1"/>
  <c r="X30" i="4"/>
  <c r="X34" i="4"/>
  <c r="X24" i="4"/>
  <c r="X32" i="4"/>
  <c r="X37" i="4"/>
  <c r="X28" i="4"/>
  <c r="X23" i="4"/>
  <c r="X26" i="4"/>
  <c r="X25" i="4"/>
  <c r="X36" i="4"/>
  <c r="X22" i="4"/>
  <c r="X29" i="4"/>
  <c r="X33" i="4"/>
  <c r="X35" i="4"/>
  <c r="X27" i="4"/>
  <c r="X31" i="4"/>
  <c r="W39" i="4"/>
  <c r="X39" i="4" l="1"/>
  <c r="AA46" i="4" s="1"/>
  <c r="AA39" i="4"/>
  <c r="Y39" i="4"/>
  <c r="Z39" i="4"/>
  <c r="J38" i="3" a="1"/>
  <c r="J38" i="3" s="1"/>
  <c r="I38" i="3" s="1" a="1"/>
  <c r="I38" i="3" s="1"/>
  <c r="F39" i="3" a="1"/>
  <c r="F39" i="3" s="1"/>
  <c r="F36" i="3" a="1"/>
  <c r="F36" i="3" s="1"/>
  <c r="Y18" i="4"/>
  <c r="F37" i="3" a="1"/>
  <c r="F37" i="3" s="1"/>
  <c r="E37" i="3" s="1" a="1"/>
  <c r="E37" i="3" s="1"/>
  <c r="Y15" i="4"/>
  <c r="F38" i="3" a="1"/>
  <c r="F38" i="3" s="1"/>
  <c r="Z15" i="4"/>
  <c r="AA18" i="4"/>
  <c r="AA14" i="4"/>
  <c r="Y17" i="4"/>
  <c r="Z18" i="4"/>
  <c r="Y14" i="4"/>
  <c r="AA15" i="4"/>
  <c r="Z14" i="4"/>
  <c r="F35" i="3" a="1"/>
  <c r="F35" i="3" s="1"/>
  <c r="AA16" i="4"/>
  <c r="Y16" i="4"/>
  <c r="AA17" i="4"/>
  <c r="Z16" i="4"/>
  <c r="AA35" i="4"/>
  <c r="AA26" i="4"/>
  <c r="AA34" i="4"/>
  <c r="Y32" i="4"/>
  <c r="AA36" i="4"/>
  <c r="Y41" i="4"/>
  <c r="J39" i="3" a="1"/>
  <c r="J39" i="3" s="1"/>
  <c r="I39" i="3" s="1" a="1"/>
  <c r="I39" i="3" s="1"/>
  <c r="Z35" i="4"/>
  <c r="Y28" i="4"/>
  <c r="Z30" i="4"/>
  <c r="Y38" i="4"/>
  <c r="AA30" i="4"/>
  <c r="Z26" i="4"/>
  <c r="Z25" i="4"/>
  <c r="AA24" i="4"/>
  <c r="AA42" i="4"/>
  <c r="Y31" i="4"/>
  <c r="Z42" i="4"/>
  <c r="Z24" i="4"/>
  <c r="AA31" i="4"/>
  <c r="Z34" i="4"/>
  <c r="Z31" i="4"/>
  <c r="Y25" i="4"/>
  <c r="Y34" i="4"/>
  <c r="Y36" i="4"/>
  <c r="Z37" i="4"/>
  <c r="Z22" i="4"/>
  <c r="AA29" i="4"/>
  <c r="AA25" i="4"/>
  <c r="Z32" i="4"/>
  <c r="Y27" i="4"/>
  <c r="Z41" i="4"/>
  <c r="Y30" i="4"/>
  <c r="AA33" i="4"/>
  <c r="AA41" i="4"/>
  <c r="Y22" i="4"/>
  <c r="Z44" i="4"/>
  <c r="AA44" i="4"/>
  <c r="AA28" i="4"/>
  <c r="AA27" i="4"/>
  <c r="J37" i="3" a="1"/>
  <c r="J37" i="3" s="1"/>
  <c r="I37" i="3" s="1" a="1"/>
  <c r="I37" i="3" s="1"/>
  <c r="Y35" i="4"/>
  <c r="AA38" i="4"/>
  <c r="Z29" i="4"/>
  <c r="Z33" i="4"/>
  <c r="Z27" i="4"/>
  <c r="AA22" i="4"/>
  <c r="J36" i="3" a="1"/>
  <c r="J36" i="3" s="1"/>
  <c r="I36" i="3" s="1" a="1"/>
  <c r="I36" i="3" s="1"/>
  <c r="Y24" i="4"/>
  <c r="Y37" i="4"/>
  <c r="Z36" i="4"/>
  <c r="Y26" i="4"/>
  <c r="Z38" i="4"/>
  <c r="Y29" i="4"/>
  <c r="Y33" i="4"/>
  <c r="Z43" i="4"/>
  <c r="Z28" i="4"/>
  <c r="AA37" i="4"/>
  <c r="AA32" i="4"/>
  <c r="AP33" i="4"/>
  <c r="AQ33" i="4"/>
  <c r="AA43" i="4" l="1"/>
  <c r="AC43" i="4" s="1"/>
  <c r="N38" i="3" a="1"/>
  <c r="N38" i="3" s="1"/>
  <c r="M38" i="3" s="1" a="1"/>
  <c r="M38" i="3" s="1"/>
  <c r="AP32" i="4" s="1"/>
  <c r="Z46" i="4"/>
  <c r="AB46" i="4" s="1"/>
  <c r="Y43" i="4"/>
  <c r="Z23" i="4"/>
  <c r="N37" i="3" a="1"/>
  <c r="N37" i="3" s="1"/>
  <c r="M37" i="3" s="1" a="1"/>
  <c r="M37" i="3" s="1"/>
  <c r="AP31" i="4" s="1"/>
  <c r="J35" i="3" a="1"/>
  <c r="J35" i="3" s="1"/>
  <c r="I35" i="3" s="1" a="1"/>
  <c r="I35" i="3" s="1"/>
  <c r="AI29" i="4" s="1"/>
  <c r="Y23" i="4"/>
  <c r="N41" i="3" a="1"/>
  <c r="N41" i="3" s="1"/>
  <c r="AQ35" i="4" s="1"/>
  <c r="Y46" i="4"/>
  <c r="Y40" i="4"/>
  <c r="N36" i="3" a="1"/>
  <c r="N36" i="3" s="1"/>
  <c r="M36" i="3" s="1" a="1"/>
  <c r="M36" i="3" s="1"/>
  <c r="AP30" i="4" s="1"/>
  <c r="Y44" i="4"/>
  <c r="N35" i="3" a="1"/>
  <c r="N35" i="3" s="1"/>
  <c r="M35" i="3" s="1" a="1"/>
  <c r="M35" i="3" s="1"/>
  <c r="AP29" i="4" s="1"/>
  <c r="AA45" i="4"/>
  <c r="AA23" i="4"/>
  <c r="Z40" i="4"/>
  <c r="Y42" i="4"/>
  <c r="Z45" i="4"/>
  <c r="AD45" i="4" s="1"/>
  <c r="Y47" i="4"/>
  <c r="AA47" i="4"/>
  <c r="Y45" i="4"/>
  <c r="J41" i="3" a="1"/>
  <c r="J41" i="3" s="1"/>
  <c r="AJ35" i="4" s="1"/>
  <c r="Z47" i="4"/>
  <c r="F40" i="3"/>
  <c r="AA40" i="4"/>
  <c r="AC36" i="4"/>
  <c r="AD39" i="4"/>
  <c r="AC39" i="4"/>
  <c r="AD46" i="4"/>
  <c r="AB39" i="4"/>
  <c r="AB18" i="4"/>
  <c r="AB15" i="4"/>
  <c r="AB17" i="4"/>
  <c r="AB16" i="4"/>
  <c r="AD18" i="4"/>
  <c r="AC18" i="4"/>
  <c r="AD17" i="4"/>
  <c r="AC17" i="4"/>
  <c r="AC14" i="4"/>
  <c r="AD14" i="4"/>
  <c r="E38" i="3" a="1"/>
  <c r="E38" i="3" s="1"/>
  <c r="AI19" i="4" s="1"/>
  <c r="AJ19" i="4"/>
  <c r="AC16" i="4"/>
  <c r="AD16" i="4"/>
  <c r="AB35" i="4"/>
  <c r="E35" i="3" a="1"/>
  <c r="E35" i="3" s="1"/>
  <c r="AI16" i="4" s="1"/>
  <c r="AJ16" i="4"/>
  <c r="AI18" i="4"/>
  <c r="AJ18" i="4"/>
  <c r="AB14" i="4"/>
  <c r="E36" i="3" a="1"/>
  <c r="E36" i="3" s="1"/>
  <c r="AI17" i="4" s="1"/>
  <c r="AJ17" i="4"/>
  <c r="AD15" i="4"/>
  <c r="AC15" i="4"/>
  <c r="E39" i="3" a="1"/>
  <c r="E39" i="3" s="1"/>
  <c r="AI20" i="4" s="1"/>
  <c r="AJ20" i="4"/>
  <c r="AD24" i="4"/>
  <c r="AB26" i="4"/>
  <c r="AB37" i="4"/>
  <c r="AC29" i="4"/>
  <c r="AD31" i="4"/>
  <c r="AC32" i="4"/>
  <c r="AD28" i="4"/>
  <c r="AD36" i="4"/>
  <c r="AB42" i="4"/>
  <c r="AC41" i="4"/>
  <c r="AD44" i="4"/>
  <c r="AD27" i="4"/>
  <c r="AD30" i="4"/>
  <c r="AB25" i="4"/>
  <c r="AB28" i="4"/>
  <c r="AB34" i="4"/>
  <c r="AD42" i="4"/>
  <c r="AB44" i="4"/>
  <c r="AB30" i="4"/>
  <c r="AB38" i="4"/>
  <c r="AB29" i="4"/>
  <c r="AB27" i="4"/>
  <c r="AC35" i="4"/>
  <c r="AC26" i="4"/>
  <c r="AD35" i="4"/>
  <c r="AC25" i="4"/>
  <c r="AC22" i="4"/>
  <c r="AC37" i="4"/>
  <c r="AC31" i="4"/>
  <c r="AD34" i="4"/>
  <c r="AC42" i="4"/>
  <c r="AC34" i="4"/>
  <c r="AD29" i="4"/>
  <c r="AC30" i="4"/>
  <c r="AB33" i="4"/>
  <c r="AD26" i="4"/>
  <c r="AC44" i="4"/>
  <c r="AD33" i="4"/>
  <c r="AB31" i="4"/>
  <c r="AD37" i="4"/>
  <c r="AC27" i="4"/>
  <c r="AC38" i="4"/>
  <c r="AC33" i="4"/>
  <c r="AB41" i="4"/>
  <c r="AC28" i="4"/>
  <c r="AD25" i="4"/>
  <c r="AC24" i="4"/>
  <c r="AB36" i="4"/>
  <c r="AD32" i="4"/>
  <c r="AD22" i="4"/>
  <c r="AB24" i="4"/>
  <c r="AD38" i="4"/>
  <c r="AB32" i="4"/>
  <c r="AB22" i="4"/>
  <c r="AD41" i="4"/>
  <c r="AQ32" i="4"/>
  <c r="AD47" i="4" l="1"/>
  <c r="AQ29" i="4"/>
  <c r="AC23" i="4"/>
  <c r="E27" i="3"/>
  <c r="AC46" i="4"/>
  <c r="AD43" i="4"/>
  <c r="AB43" i="4"/>
  <c r="AC45" i="4"/>
  <c r="AQ31" i="4"/>
  <c r="AD23" i="4"/>
  <c r="AB45" i="4"/>
  <c r="AB23" i="4"/>
  <c r="AB40" i="4"/>
  <c r="AJ29" i="4"/>
  <c r="N40" i="3"/>
  <c r="M40" i="3" s="1"/>
  <c r="AP34" i="4" s="1"/>
  <c r="AQ30" i="4"/>
  <c r="AC47" i="4"/>
  <c r="AB47" i="4"/>
  <c r="J40" i="3"/>
  <c r="I40" i="3" s="1"/>
  <c r="AI34" i="4" s="1"/>
  <c r="E25" i="3"/>
  <c r="E26" i="3" s="1"/>
  <c r="AC40" i="4"/>
  <c r="AD40" i="4"/>
  <c r="E40" i="3"/>
  <c r="AI21" i="4" s="1"/>
  <c r="AJ21" i="4"/>
  <c r="AI33" i="4"/>
  <c r="AI32" i="4"/>
  <c r="AI31" i="4"/>
  <c r="AI30" i="4"/>
  <c r="AJ33" i="4"/>
  <c r="AJ31" i="4"/>
  <c r="AJ30" i="4"/>
  <c r="AJ32" i="4"/>
  <c r="AQ34" i="4" l="1"/>
  <c r="AJ3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EC034C-0FF5-4EC2-BAD0-750CD8AD50DB}"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<sst xmlns="http://schemas.openxmlformats.org/spreadsheetml/2006/main" count="168" uniqueCount="102">
  <si>
    <t>Budget Planning</t>
  </si>
  <si>
    <t>Settings</t>
  </si>
  <si>
    <t>Budget Tracking</t>
  </si>
  <si>
    <t>Budget Dashboard</t>
  </si>
  <si>
    <t>Calculations</t>
  </si>
  <si>
    <t>Dropdown Data</t>
  </si>
  <si>
    <t>Starting Year:</t>
  </si>
  <si>
    <t>Set the starting year (yyyy) once at the beginning and do not change it again</t>
  </si>
  <si>
    <t>Define starting year in Settings -&gt;</t>
  </si>
  <si>
    <t>Income</t>
  </si>
  <si>
    <t>Enter Income Category…</t>
  </si>
  <si>
    <t>Total</t>
  </si>
  <si>
    <t>Expenses</t>
  </si>
  <si>
    <t>Enter Savings Category…</t>
  </si>
  <si>
    <t>Savings</t>
  </si>
  <si>
    <t>To be allocated:</t>
  </si>
  <si>
    <t xml:space="preserve"> </t>
  </si>
  <si>
    <t>Date</t>
  </si>
  <si>
    <t>Type</t>
  </si>
  <si>
    <t>Category</t>
  </si>
  <si>
    <t>Amount</t>
  </si>
  <si>
    <t>Details</t>
  </si>
  <si>
    <t>Balance</t>
  </si>
  <si>
    <t>Effective Date</t>
  </si>
  <si>
    <t>Budget Tracking &amp; Dashboard</t>
  </si>
  <si>
    <t>General</t>
  </si>
  <si>
    <t>Shift Late Income:</t>
  </si>
  <si>
    <t>Late Monthly Income</t>
  </si>
  <si>
    <t>Starting on day x in Month:</t>
  </si>
  <si>
    <t>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t>
  </si>
  <si>
    <t>Worksheet: Budget Tracking</t>
  </si>
  <si>
    <t>Today:</t>
  </si>
  <si>
    <t>Last Record:</t>
  </si>
  <si>
    <t>Delta Last Record:</t>
  </si>
  <si>
    <t># Records:</t>
  </si>
  <si>
    <t># Records this year:</t>
  </si>
  <si>
    <t>Tracking Balance:</t>
  </si>
  <si>
    <t>Balance Analysus Text:</t>
  </si>
  <si>
    <t>Year</t>
  </si>
  <si>
    <t>Select the year to view -&gt;</t>
  </si>
  <si>
    <t>Period</t>
  </si>
  <si>
    <t>Select the period to view -&gt;</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</si>
  <si>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</si>
  <si>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</si>
  <si>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</si>
  <si>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</si>
  <si>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</si>
  <si>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</si>
  <si>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</si>
  <si>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</si>
  <si>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</si>
  <si>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</si>
  <si>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</si>
  <si>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</si>
  <si>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</si>
  <si>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</si>
  <si>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</si>
  <si>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</si>
  <si>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</si>
  <si>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</si>
  <si>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</si>
  <si>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</si>
  <si>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</si>
  <si>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</si>
  <si>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</si>
  <si>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</si>
  <si>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</si>
  <si>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</si>
  <si>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</si>
  <si>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</si>
  <si>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</si>
  <si>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</si>
  <si>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</si>
  <si>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r>
      <rPr>
        <b/>
        <sz val="11"/>
        <color theme="4" tint="-0.249977111117893"/>
        <rFont val="Calibri"/>
        <family val="2"/>
        <scheme val="minor"/>
      </rPr>
      <t>Chart Calculations</t>
    </r>
    <r>
      <rPr>
        <sz val="11"/>
        <color theme="4" tint="-0.249977111117893"/>
        <rFont val="Calibri"/>
        <family val="2"/>
        <scheme val="minor"/>
      </rPr>
      <t>: Category Distribution Charts</t>
    </r>
  </si>
  <si>
    <r>
      <rPr>
        <b/>
        <sz val="11"/>
        <color theme="4" tint="-0.249977111117893"/>
        <rFont val="Calibri"/>
        <family val="2"/>
        <scheme val="minor"/>
      </rPr>
      <t>Chart Calculations</t>
    </r>
    <r>
      <rPr>
        <sz val="11"/>
        <color theme="4" tint="-0.249977111117893"/>
        <rFont val="Calibri"/>
        <family val="2"/>
        <scheme val="minor"/>
      </rPr>
      <t>: Tracked (vs. Budget) Chart</t>
    </r>
  </si>
  <si>
    <t>Month</t>
  </si>
  <si>
    <t>Month Num.</t>
  </si>
  <si>
    <t>In Focus</t>
  </si>
  <si>
    <t>Show Type</t>
  </si>
  <si>
    <t>Tracked</t>
  </si>
  <si>
    <t>Budget</t>
  </si>
  <si>
    <t>Delta</t>
  </si>
  <si>
    <t>Period in Focus</t>
  </si>
  <si>
    <t>In Budget</t>
  </si>
  <si>
    <t>Remaining</t>
  </si>
  <si>
    <t>Excess</t>
  </si>
  <si>
    <t>Period not in Focus</t>
  </si>
  <si>
    <t>Show Income:</t>
  </si>
  <si>
    <t>Show Savings:</t>
  </si>
  <si>
    <t>Show Expenses:</t>
  </si>
  <si>
    <t>Show Rem. Budget</t>
  </si>
  <si>
    <t>Show Rem. Budget:</t>
  </si>
  <si>
    <t>Days in Period:</t>
  </si>
  <si>
    <t>Days passed in Period %:</t>
  </si>
  <si>
    <t>Days Passed in Period:</t>
  </si>
  <si>
    <t>Period Tracking Balance:</t>
  </si>
  <si>
    <t>Period Saving Rate:</t>
  </si>
  <si>
    <t>KPI Calculation in Dashboard</t>
  </si>
  <si>
    <t>Saving Rate as % of Income:</t>
  </si>
  <si>
    <t>% allocated to Savings</t>
  </si>
  <si>
    <t xml:space="preserve">Chose how you want the savings rate (SR) to be calculated in the dashboard KPI tiles:
1) Activate Option (% allocated to Savings):                                 SR=Savings/Income
2) Passive Option (% not allocated to Expenses):                       SR=(Income-Expenses) / Income </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</si>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</sst>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quot;£&quot;* #,##0.00_-;_-&quot;£&quot;* &quot;-&quot;??_-;_-@_-"/>
    <numFmt numFmtId="43" formatCode="_-* #,##0.00_-;\-* #,##0.00_-;_-* &quot;-&quot;??_-;_-@_-"/>
    <numFmt numFmtId="164" formatCode="mmm"/>
    <numFmt numFmtId="165" formatCode="_-* #,##0_-;\-* #,##0_-;_-* &quot;-&quot;??_-;_-@_-"/>
    <numFmt numFmtId="166" formatCode="_-[$€-2]\ * #,##0.00_-;\-[$€-2]\ * #,##0.00_-;_-[$€-2]\ * &quot;-&quot;??_-;_-@_-"/>
    <numFmt numFmtId="167" formatCode="[$-F800]dddd\,\ mmmm\ dd\,\ yyyy"/>
    <numFmt numFmtId="168" formatCode="_-* #,##0\ [$€-1]_-;\-* #,##0\ [$€-1]_-;_-* &quot;-&quot;\ [$€-1]_-;_-@_-"/>
    <numFmt numFmtId="169" formatCode="_-* #,##0.00\ [$€-1]_-;\-* #,##0.00\ [$€-1]_-;_-* &quot;-&quot;??\ [$€-1]_-;_-@_-"/>
    <numFmt numFmtId="170" formatCode="#,##0.00\ [$€-1]"/>
    <numFmt numFmtId="171" formatCode="mmmm"/>
    <numFmt numFmtId="172" formatCode="_-* #,##0\ [$€-1]_-;\-* #,##0\ [$€-1]_-;_-* &quot;-&quot;??\ [$€-1]_-;_-@_-"/>
  </numFmts>
  <fonts count="2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22"/>
      <color theme="0"/>
      <name val="Calibri"/>
      <family val="2"/>
      <scheme val="minor"/>
    </font>
    <font>
      <b/>
      <sz val="22"/>
      <name val="Calibri"/>
      <family val="2"/>
      <scheme val="minor"/>
    </font>
    <font>
      <sz val="11"/>
      <name val="Calibri"/>
      <family val="2"/>
      <scheme val="minor"/>
    </font>
    <font>
      <sz val="10"/>
      <color theme="1"/>
      <name val="Calibri"/>
      <family val="2"/>
      <scheme val="minor"/>
    </font>
    <font>
      <sz val="9"/>
      <color theme="1"/>
      <name val="Calibri"/>
      <family val="2"/>
      <scheme val="minor"/>
    </font>
    <font>
      <i/>
      <sz val="9"/>
      <color theme="0" tint="-0.499984740745262"/>
      <name val="Calibri"/>
      <family val="2"/>
      <scheme val="minor"/>
    </font>
    <font>
      <sz val="11"/>
      <color theme="0" tint="-0.499984740745262"/>
      <name val="Calibri"/>
      <family val="2"/>
      <scheme val="minor"/>
    </font>
    <font>
      <b/>
      <sz val="10"/>
      <color theme="0"/>
      <name val="Calibri"/>
      <family val="2"/>
      <scheme val="minor"/>
    </font>
    <font>
      <sz val="10"/>
      <color theme="0" tint="-0.34998626667073579"/>
      <name val="Calibri"/>
      <family val="2"/>
      <scheme val="minor"/>
    </font>
    <font>
      <sz val="9"/>
      <color theme="0" tint="-0.34998626667073579"/>
      <name val="Calibri"/>
      <family val="2"/>
      <scheme val="minor"/>
    </font>
    <font>
      <b/>
      <sz val="9"/>
      <color theme="0" tint="-0.34998626667073579"/>
      <name val="Calibri"/>
      <family val="2"/>
      <scheme val="minor"/>
    </font>
    <font>
      <b/>
      <sz val="9"/>
      <color theme="1"/>
      <name val="Calibri"/>
      <family val="2"/>
      <scheme val="minor"/>
    </font>
    <font>
      <i/>
      <sz val="10"/>
      <color theme="1"/>
      <name val="Calibri"/>
      <family val="2"/>
      <scheme val="minor"/>
    </font>
    <font>
      <sz val="10"/>
      <color theme="0" tint="-0.499984740745262"/>
      <name val="Calibri"/>
      <family val="2"/>
      <scheme val="minor"/>
    </font>
    <font>
      <b/>
      <sz val="11"/>
      <color theme="1" tint="0.34998626667073579"/>
      <name val="Calibri"/>
      <family val="2"/>
      <scheme val="minor"/>
    </font>
    <font>
      <sz val="10"/>
      <color theme="0" tint="-0.249977111117893"/>
      <name val="Calibri"/>
      <family val="2"/>
      <scheme val="minor"/>
    </font>
    <font>
      <b/>
      <sz val="9"/>
      <color theme="0"/>
      <name val="Calibri"/>
      <family val="2"/>
      <scheme val="minor"/>
    </font>
    <font>
      <sz val="8"/>
      <color theme="1"/>
      <name val="Calibri"/>
      <family val="2"/>
      <scheme val="minor"/>
    </font>
    <font>
      <sz val="10.5"/>
      <color theme="1"/>
      <name val="Calibri"/>
      <family val="2"/>
      <scheme val="minor"/>
    </font>
    <font>
      <sz val="11"/>
      <color theme="4" tint="-0.249977111117893"/>
      <name val="Calibri"/>
      <family val="2"/>
      <scheme val="minor"/>
    </font>
    <font>
      <b/>
      <sz val="11"/>
      <color theme="4" tint="-0.249977111117893"/>
      <name val="Calibri"/>
      <family val="2"/>
      <scheme val="minor"/>
    </font>
    <font>
      <sz val="8"/>
      <name val="Calibri"/>
      <family val="2"/>
      <scheme val="minor"/>
    </font>
    <font>
      <b/>
      <sz val="10"/>
      <name val="Calibri"/>
      <family val="2"/>
      <scheme val="minor"/>
    </font>
    <font>
      <sz val="8"/>
      <name val="Segoe UI"/>
      <family val="2"/>
    </font>
  </fonts>
  <fills count="10">
    <fill>
      <patternFill patternType="none"/>
    </fill>
    <fill>
      <patternFill patternType="gray125"/>
    </fill>
    <fill>
      <patternFill patternType="solid">
        <fgColor theme="4" tint="-0.499984740745262"/>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339966"/>
        <bgColor indexed="64"/>
      </patternFill>
    </fill>
    <fill>
      <patternFill patternType="solid">
        <fgColor theme="9" tint="0.79998168889431442"/>
        <bgColor indexed="64"/>
      </patternFill>
    </fill>
    <fill>
      <patternFill patternType="solid">
        <fgColor rgb="FFFF5050"/>
        <bgColor indexed="64"/>
      </patternFill>
    </fill>
    <fill>
      <patternFill patternType="solid">
        <fgColor theme="4"/>
        <bgColor indexed="64"/>
      </patternFill>
    </fill>
    <fill>
      <patternFill patternType="solid">
        <fgColor theme="0" tint="-4.9989318521683403E-2"/>
        <bgColor indexed="64"/>
      </patternFill>
    </fill>
  </fills>
  <borders count="18">
    <border>
      <left/>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right/>
      <top/>
      <bottom style="thin">
        <color auto="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dotted">
        <color auto="1"/>
      </top>
      <bottom style="double">
        <color auto="1"/>
      </bottom>
      <diagonal/>
    </border>
    <border>
      <left/>
      <right/>
      <top style="hair">
        <color auto="1"/>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29">
    <xf numFmtId="0" fontId="0" fillId="0" borderId="0" xfId="0"/>
    <xf numFmtId="0" fontId="0" fillId="2" borderId="0" xfId="0" applyFill="1"/>
    <xf numFmtId="0" fontId="0" fillId="3" borderId="0" xfId="0" applyFill="1"/>
    <xf numFmtId="0" fontId="6" fillId="3" borderId="0" xfId="0" applyFont="1" applyFill="1"/>
    <xf numFmtId="0" fontId="0" fillId="0" borderId="0" xfId="0" applyAlignment="1">
      <alignment horizontal="center"/>
    </xf>
    <xf numFmtId="0" fontId="2" fillId="2" borderId="0" xfId="0" applyFont="1" applyFill="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3" fillId="0" borderId="0" xfId="0" applyFont="1"/>
    <xf numFmtId="0" fontId="8" fillId="4" borderId="0" xfId="0" applyFont="1" applyFill="1" applyAlignment="1">
      <alignment horizontal="center" vertical="center"/>
    </xf>
    <xf numFmtId="0" fontId="9" fillId="0" borderId="0" xfId="0" applyFont="1"/>
    <xf numFmtId="0" fontId="3" fillId="0" borderId="0" xfId="0" applyFont="1" applyAlignment="1">
      <alignment horizontal="left" indent="1"/>
    </xf>
    <xf numFmtId="0" fontId="3" fillId="0" borderId="7" xfId="0" applyFont="1" applyBorder="1" applyAlignment="1">
      <alignment horizontal="left" indent="1"/>
    </xf>
    <xf numFmtId="0" fontId="11" fillId="5" borderId="0" xfId="0" applyFont="1" applyFill="1" applyAlignment="1">
      <alignment horizontal="center" vertical="center"/>
    </xf>
    <xf numFmtId="164" fontId="11" fillId="5" borderId="0" xfId="0" applyNumberFormat="1" applyFont="1" applyFill="1" applyAlignment="1">
      <alignment horizontal="center" vertical="center"/>
    </xf>
    <xf numFmtId="0" fontId="12" fillId="0" borderId="0" xfId="0" applyFont="1" applyAlignment="1">
      <alignment horizontal="left" indent="1"/>
    </xf>
    <xf numFmtId="164" fontId="11" fillId="7" borderId="0" xfId="0" applyNumberFormat="1" applyFont="1" applyFill="1" applyAlignment="1">
      <alignment horizontal="center" vertical="center"/>
    </xf>
    <xf numFmtId="0" fontId="11" fillId="7" borderId="0" xfId="0" applyFont="1" applyFill="1" applyAlignment="1">
      <alignment horizontal="center" vertical="center"/>
    </xf>
    <xf numFmtId="164" fontId="11" fillId="8" borderId="0" xfId="0" applyNumberFormat="1" applyFont="1" applyFill="1" applyAlignment="1">
      <alignment horizontal="center" vertical="center"/>
    </xf>
    <xf numFmtId="0" fontId="11" fillId="8" borderId="0" xfId="0" applyFont="1" applyFill="1" applyAlignment="1">
      <alignment horizontal="center" vertical="center"/>
    </xf>
    <xf numFmtId="166" fontId="13" fillId="0" borderId="7" xfId="1" applyNumberFormat="1" applyFont="1" applyBorder="1"/>
    <xf numFmtId="166" fontId="14" fillId="0" borderId="7" xfId="1" applyNumberFormat="1" applyFont="1" applyBorder="1"/>
    <xf numFmtId="166" fontId="8" fillId="0" borderId="7" xfId="1" applyNumberFormat="1" applyFont="1" applyBorder="1"/>
    <xf numFmtId="0" fontId="0" fillId="0" borderId="7" xfId="0" applyBorder="1" applyAlignment="1">
      <alignment horizontal="center" vertical="center"/>
    </xf>
    <xf numFmtId="165" fontId="0" fillId="0" borderId="7" xfId="0" applyNumberFormat="1" applyBorder="1" applyAlignment="1">
      <alignment horizontal="center" vertical="center"/>
    </xf>
    <xf numFmtId="0" fontId="4" fillId="2" borderId="0" xfId="0" applyFont="1" applyFill="1" applyAlignment="1">
      <alignment vertical="center"/>
    </xf>
    <xf numFmtId="166" fontId="0" fillId="0" borderId="0" xfId="0" applyNumberFormat="1"/>
    <xf numFmtId="0" fontId="16" fillId="0" borderId="0" xfId="0" applyFont="1" applyAlignment="1">
      <alignment horizontal="right"/>
    </xf>
    <xf numFmtId="0" fontId="10" fillId="3" borderId="0" xfId="0" applyFont="1" applyFill="1" applyAlignment="1">
      <alignment horizontal="left" vertical="center" indent="1"/>
    </xf>
    <xf numFmtId="0" fontId="18" fillId="0" borderId="0" xfId="0" applyFont="1"/>
    <xf numFmtId="167" fontId="19" fillId="0" borderId="0" xfId="0" applyNumberFormat="1" applyFont="1" applyAlignment="1">
      <alignment horizontal="right" indent="1"/>
    </xf>
    <xf numFmtId="168" fontId="17" fillId="0" borderId="0" xfId="0" applyNumberFormat="1" applyFont="1" applyAlignment="1">
      <alignment horizontal="left" indent="1"/>
    </xf>
    <xf numFmtId="169" fontId="0" fillId="0" borderId="7" xfId="2" applyNumberFormat="1" applyFont="1" applyBorder="1" applyAlignment="1">
      <alignment horizontal="center" vertical="center"/>
    </xf>
    <xf numFmtId="170" fontId="13" fillId="0" borderId="7" xfId="2" applyNumberFormat="1" applyFont="1" applyBorder="1"/>
    <xf numFmtId="170" fontId="14" fillId="0" borderId="7" xfId="2" applyNumberFormat="1" applyFont="1" applyBorder="1"/>
    <xf numFmtId="170" fontId="15" fillId="0" borderId="7" xfId="2" applyNumberFormat="1" applyFont="1" applyBorder="1"/>
    <xf numFmtId="169" fontId="13" fillId="0" borderId="7" xfId="1" applyNumberFormat="1" applyFont="1" applyBorder="1"/>
    <xf numFmtId="169" fontId="14" fillId="0" borderId="7" xfId="1" applyNumberFormat="1" applyFont="1" applyBorder="1"/>
    <xf numFmtId="169" fontId="13" fillId="0" borderId="7" xfId="2" applyNumberFormat="1" applyFont="1" applyBorder="1"/>
    <xf numFmtId="169" fontId="14" fillId="0" borderId="7" xfId="2" applyNumberFormat="1" applyFont="1" applyBorder="1"/>
    <xf numFmtId="169" fontId="15" fillId="0" borderId="7" xfId="1" applyNumberFormat="1" applyFont="1" applyBorder="1"/>
    <xf numFmtId="14" fontId="0" fillId="0" borderId="0" xfId="0" applyNumberFormat="1"/>
    <xf numFmtId="0" fontId="0" fillId="0" borderId="0" xfId="0" applyAlignment="1">
      <alignment horizontal="right"/>
    </xf>
    <xf numFmtId="0" fontId="0" fillId="0" borderId="0" xfId="0" applyAlignment="1">
      <alignment horizontal="right" vertical="center"/>
    </xf>
    <xf numFmtId="169" fontId="0" fillId="0" borderId="0" xfId="0" applyNumberFormat="1"/>
    <xf numFmtId="169" fontId="0" fillId="0" borderId="0" xfId="2" applyNumberFormat="1" applyFont="1"/>
    <xf numFmtId="168" fontId="17" fillId="0" borderId="0" xfId="0" applyNumberFormat="1" applyFont="1" applyAlignment="1">
      <alignment horizontal="left" indent="3"/>
    </xf>
    <xf numFmtId="0" fontId="9" fillId="0" borderId="0" xfId="0" applyFont="1" applyAlignment="1">
      <alignment horizontal="right"/>
    </xf>
    <xf numFmtId="0" fontId="5" fillId="3" borderId="0" xfId="0" applyFont="1" applyFill="1" applyAlignment="1">
      <alignment vertical="center"/>
    </xf>
    <xf numFmtId="0" fontId="7" fillId="0" borderId="9" xfId="0" applyFont="1" applyBorder="1" applyAlignment="1">
      <alignment horizontal="center" vertical="center"/>
    </xf>
    <xf numFmtId="0" fontId="7" fillId="0" borderId="1" xfId="0" applyFont="1" applyBorder="1" applyAlignment="1">
      <alignment horizontal="center" vertical="center"/>
    </xf>
    <xf numFmtId="171" fontId="7" fillId="0" borderId="9" xfId="0" applyNumberFormat="1" applyFont="1" applyBorder="1" applyAlignment="1">
      <alignment horizontal="center" vertical="center"/>
    </xf>
    <xf numFmtId="171" fontId="7" fillId="0" borderId="1" xfId="0" applyNumberFormat="1" applyFont="1" applyBorder="1" applyAlignment="1">
      <alignment horizontal="center" vertical="center"/>
    </xf>
    <xf numFmtId="171" fontId="0" fillId="0" borderId="0" xfId="0" applyNumberFormat="1" applyAlignment="1">
      <alignment horizontal="right"/>
    </xf>
    <xf numFmtId="0" fontId="3" fillId="0" borderId="5" xfId="0" applyFont="1" applyBorder="1"/>
    <xf numFmtId="0" fontId="0" fillId="0" borderId="5" xfId="0" applyBorder="1" applyAlignment="1">
      <alignment horizontal="right"/>
    </xf>
    <xf numFmtId="0" fontId="21" fillId="9" borderId="0" xfId="0" applyFont="1" applyFill="1" applyAlignment="1">
      <alignment horizontal="center" vertical="center"/>
    </xf>
    <xf numFmtId="1" fontId="0" fillId="2" borderId="0" xfId="0" applyNumberFormat="1" applyFill="1"/>
    <xf numFmtId="1" fontId="4" fillId="2" borderId="0" xfId="0" applyNumberFormat="1" applyFont="1" applyFill="1" applyAlignment="1">
      <alignment vertical="center"/>
    </xf>
    <xf numFmtId="1" fontId="0" fillId="0" borderId="0" xfId="0" applyNumberFormat="1"/>
    <xf numFmtId="1" fontId="21" fillId="9" borderId="0" xfId="0" applyNumberFormat="1" applyFont="1" applyFill="1" applyAlignment="1">
      <alignment horizontal="center" vertical="center"/>
    </xf>
    <xf numFmtId="1" fontId="0" fillId="0" borderId="2" xfId="0" applyNumberFormat="1" applyBorder="1"/>
    <xf numFmtId="168" fontId="17" fillId="0" borderId="0" xfId="0" applyNumberFormat="1" applyFont="1" applyAlignment="1">
      <alignment horizontal="left" indent="4"/>
    </xf>
    <xf numFmtId="169" fontId="0" fillId="2" borderId="0" xfId="0" applyNumberFormat="1" applyFill="1"/>
    <xf numFmtId="169" fontId="21" fillId="9" borderId="0" xfId="0" applyNumberFormat="1" applyFont="1" applyFill="1" applyAlignment="1">
      <alignment horizontal="center" vertical="center"/>
    </xf>
    <xf numFmtId="169" fontId="0" fillId="0" borderId="3" xfId="0" applyNumberFormat="1" applyBorder="1"/>
    <xf numFmtId="169" fontId="0" fillId="0" borderId="2" xfId="0" applyNumberFormat="1" applyBorder="1"/>
    <xf numFmtId="0" fontId="0" fillId="0" borderId="9" xfId="0" applyBorder="1"/>
    <xf numFmtId="9" fontId="0" fillId="2" borderId="0" xfId="3" applyFont="1" applyFill="1"/>
    <xf numFmtId="9" fontId="0" fillId="0" borderId="0" xfId="3" applyFont="1"/>
    <xf numFmtId="0" fontId="22" fillId="0" borderId="0" xfId="0" applyFont="1" applyAlignment="1">
      <alignment vertical="center"/>
    </xf>
    <xf numFmtId="0" fontId="22" fillId="0" borderId="0" xfId="0" applyFont="1" applyAlignment="1">
      <alignment horizontal="center" vertical="center"/>
    </xf>
    <xf numFmtId="9" fontId="22" fillId="0" borderId="0" xfId="3" applyFont="1" applyBorder="1" applyAlignment="1">
      <alignment horizontal="center" vertical="center"/>
    </xf>
    <xf numFmtId="169" fontId="22" fillId="0" borderId="0" xfId="0" applyNumberFormat="1" applyFont="1" applyAlignment="1">
      <alignment horizontal="center" vertical="center"/>
    </xf>
    <xf numFmtId="0" fontId="0" fillId="0" borderId="14" xfId="0" applyBorder="1"/>
    <xf numFmtId="0" fontId="0" fillId="0" borderId="13" xfId="0" applyBorder="1"/>
    <xf numFmtId="0" fontId="0" fillId="0" borderId="15" xfId="0" applyBorder="1"/>
    <xf numFmtId="0" fontId="0" fillId="0" borderId="8" xfId="0" applyBorder="1"/>
    <xf numFmtId="0" fontId="23" fillId="0" borderId="8" xfId="0" applyFont="1" applyBorder="1"/>
    <xf numFmtId="0" fontId="3" fillId="0" borderId="10" xfId="0" applyFont="1" applyBorder="1" applyAlignment="1">
      <alignment horizontal="center"/>
    </xf>
    <xf numFmtId="0" fontId="0" fillId="0" borderId="16" xfId="0" applyBorder="1" applyAlignment="1">
      <alignment horizontal="center"/>
    </xf>
    <xf numFmtId="0" fontId="3" fillId="0" borderId="0" xfId="0" applyFont="1" applyAlignment="1">
      <alignment horizontal="center"/>
    </xf>
    <xf numFmtId="172" fontId="0" fillId="0" borderId="0" xfId="0" applyNumberFormat="1" applyAlignment="1">
      <alignment horizontal="center"/>
    </xf>
    <xf numFmtId="172" fontId="0" fillId="0" borderId="16" xfId="0" applyNumberFormat="1" applyBorder="1" applyAlignment="1">
      <alignment horizontal="center"/>
    </xf>
    <xf numFmtId="172" fontId="3" fillId="0" borderId="0" xfId="0" applyNumberFormat="1" applyFont="1" applyAlignment="1">
      <alignment horizontal="center"/>
    </xf>
    <xf numFmtId="0" fontId="8" fillId="0" borderId="0" xfId="0" applyFont="1" applyAlignment="1">
      <alignment horizontal="left" indent="1"/>
    </xf>
    <xf numFmtId="172" fontId="8" fillId="0" borderId="0" xfId="0" applyNumberFormat="1" applyFont="1"/>
    <xf numFmtId="0" fontId="15" fillId="0" borderId="17" xfId="0" applyFont="1" applyBorder="1" applyAlignment="1">
      <alignment horizontal="left" indent="1"/>
    </xf>
    <xf numFmtId="172" fontId="15" fillId="0" borderId="17" xfId="0" applyNumberFormat="1" applyFont="1" applyBorder="1"/>
    <xf numFmtId="0" fontId="4" fillId="2" borderId="0" xfId="0" applyFont="1" applyFill="1" applyAlignment="1">
      <alignment horizontal="left" vertical="center"/>
    </xf>
    <xf numFmtId="0" fontId="2" fillId="2" borderId="0" xfId="0" applyFont="1" applyFill="1" applyAlignment="1">
      <alignment horizontal="center" vertical="center"/>
    </xf>
    <xf numFmtId="0" fontId="9" fillId="0" borderId="0" xfId="0" applyFont="1" applyAlignment="1">
      <alignment horizontal="left" vertical="top" wrapText="1"/>
    </xf>
    <xf numFmtId="0" fontId="11" fillId="2" borderId="0" xfId="0" applyFont="1" applyFill="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7" fillId="6" borderId="13" xfId="0" applyFont="1" applyFill="1" applyBorder="1" applyAlignment="1">
      <alignment horizontal="center" vertical="center"/>
    </xf>
    <xf numFmtId="0" fontId="9" fillId="0" borderId="0" xfId="0" applyFont="1" applyAlignment="1">
      <alignment horizontal="right"/>
    </xf>
    <xf numFmtId="171" fontId="7" fillId="6" borderId="13" xfId="0" applyNumberFormat="1" applyFont="1" applyFill="1" applyBorder="1" applyAlignment="1">
      <alignment horizontal="center" vertical="center"/>
    </xf>
    <xf numFmtId="0" fontId="5" fillId="3" borderId="0" xfId="0" applyFont="1" applyFill="1" applyAlignment="1">
      <alignment horizontal="left" vertical="center"/>
    </xf>
    <xf numFmtId="0" fontId="20" fillId="2" borderId="0" xfId="0" applyFont="1" applyFill="1" applyAlignment="1">
      <alignment horizontal="left" vertical="center" indent="1"/>
    </xf>
    <xf numFmtId="0" fontId="26" fillId="3" borderId="0" xfId="0" applyFont="1" applyFill="1" applyAlignment="1">
      <alignment horizontal="center" vertical="center"/>
    </xf>
    <xf numFmtId="164" fontId="0" fillId="0" borderId="13" xfId="0" applyNumberFormat="1" applyBorder="1" applyAlignment="1">
      <alignment horizontal="center" vertical="center"/>
    </xf>
    <xf numFmtId="164" fontId="0" fillId="0" borderId="0" xfId="0" applyNumberFormat="1" applyBorder="1" applyAlignment="1">
      <alignment horizontal="center" vertical="center"/>
    </xf>
    <xf numFmtId="164" fontId="0" fillId="0" borderId="10" xfId="0" applyNumberFormat="1" applyBorder="1" applyAlignment="1">
      <alignment horizontal="center" vertical="center"/>
    </xf>
    <xf numFmtId="0" fontId="0" fillId="0" borderId="13" xfId="0" applyBorder="1" applyAlignment="1">
      <alignment horizontal="center"/>
    </xf>
    <xf numFmtId="0" fontId="0" fillId="0" borderId="0" xfId="0" applyBorder="1" applyAlignment="1">
      <alignment horizontal="center"/>
    </xf>
    <xf numFmtId="0" fontId="0" fillId="0" borderId="10" xfId="0" applyBorder="1" applyAlignment="1">
      <alignment horizontal="center"/>
    </xf>
    <xf numFmtId="169" fontId="0" fillId="0" borderId="0" xfId="0" applyNumberFormat="1" applyBorder="1" applyAlignment="1">
      <alignment horizontal="center"/>
    </xf>
    <xf numFmtId="0" fontId="7" fillId="0" borderId="0" xfId="0" applyFont="1"/>
    <xf numFmtId="172" fontId="0" fillId="0" borderId="0" xfId="0" applyNumberFormat="1" applyBorder="1" applyAlignment="1">
      <alignment horizontal="center"/>
    </xf>
    <xf numFmtId="172" fontId="0" fillId="0" borderId="10" xfId="0" applyNumberFormat="1" applyBorder="1" applyAlignment="1">
      <alignment horizontal="center"/>
    </xf>
    <xf numFmtId="172" fontId="0" fillId="0" borderId="0" xfId="0" applyNumberFormat="1"/>
    <xf numFmtId="9" fontId="0" fillId="0" borderId="0" xfId="3" applyNumberFormat="1" applyFont="1"/>
    <xf numFmtId="168" fontId="17" fillId="0" borderId="0" xfId="0" applyNumberFormat="1" applyFont="1" applyAlignment="1">
      <alignment horizontal="left" indent="2"/>
    </xf>
    <xf numFmtId="0" fontId="0" fillId="0" borderId="0" xfId="0" applyAlignment="1">
      <alignment horizontal="center" vertical="center"/>
    </xf>
    <xf numFmtId="0" fontId="0" fillId="2" borderId="0" xfId="0" applyFill="1" applyAlignment="1">
      <alignment horizontal="center" vertical="center"/>
    </xf>
    <xf numFmtId="167" fontId="7" fillId="0" borderId="0" xfId="0" applyNumberFormat="1" applyFont="1" applyAlignment="1">
      <alignment horizontal="center" vertical="center"/>
    </xf>
    <xf numFmtId="0" fontId="7" fillId="0" borderId="0" xfId="0" applyFont="1" applyAlignment="1">
      <alignment horizontal="center" vertical="center"/>
    </xf>
    <xf numFmtId="169" fontId="0" fillId="2" borderId="0" xfId="0" applyNumberFormat="1" applyFill="1" applyAlignment="1">
      <alignment vertical="center"/>
    </xf>
    <xf numFmtId="169" fontId="0" fillId="0" borderId="0" xfId="0" applyNumberFormat="1" applyAlignment="1">
      <alignment horizontal="left" vertical="center"/>
    </xf>
    <xf numFmtId="169" fontId="7" fillId="0" borderId="0" xfId="2" applyNumberFormat="1" applyFont="1" applyAlignment="1">
      <alignment horizontal="left" vertical="center"/>
    </xf>
    <xf numFmtId="169" fontId="0" fillId="0" borderId="0" xfId="0" applyNumberFormat="1" applyAlignment="1">
      <alignment vertical="center"/>
    </xf>
    <xf numFmtId="0" fontId="0" fillId="0" borderId="0" xfId="0" applyAlignment="1">
      <alignment horizontal="left" vertical="center" wrapText="1"/>
    </xf>
    <xf numFmtId="0" fontId="17" fillId="0" borderId="0" xfId="0" applyFont="1" applyAlignment="1">
      <alignment horizontal="left" vertical="center" wrapText="1"/>
    </xf>
    <xf numFmtId="0" fontId="0" fillId="2" borderId="0" xfId="0" applyFill="1" applyAlignment="1">
      <alignment horizontal="left" vertical="center" wrapText="1"/>
    </xf>
    <xf numFmtId="169" fontId="7" fillId="0" borderId="0" xfId="2" applyNumberFormat="1" applyFont="1" applyAlignment="1">
      <alignment horizontal="right" vertical="center"/>
    </xf>
  </cellXfs>
  <cellStyles count="4">
    <cellStyle name="Comma" xfId="1" builtinId="3"/>
    <cellStyle name="Currency" xfId="2" builtinId="4"/>
    <cellStyle name="Normal" xfId="0" builtinId="0"/>
    <cellStyle name="Percent" xfId="3" builtinId="5"/>
  </cellStyles>
  <dxfs count="66">
    <dxf>
      <font>
        <color theme="0" tint="-0.499984740745262"/>
      </font>
      <numFmt numFmtId="173" formatCode="\-\&gt;\ dd\-mmm\-yy"/>
    </dxf>
    <dxf>
      <font>
        <b/>
        <i val="0"/>
        <color rgb="FF339966"/>
      </font>
      <numFmt numFmtId="174" formatCode="#,##0\ [$€-1]"/>
    </dxf>
    <dxf>
      <font>
        <color rgb="FFFF0000"/>
      </font>
    </dxf>
    <dxf>
      <font>
        <b/>
        <i val="0"/>
        <color rgb="FF339966"/>
      </font>
      <numFmt numFmtId="174" formatCode="#,##0\ [$€-1]"/>
    </dxf>
    <dxf>
      <font>
        <color theme="0" tint="-0.499984740745262"/>
      </font>
      <numFmt numFmtId="173" formatCode="\-\&gt;\ dd\-mmm\-yy"/>
    </dxf>
    <dxf>
      <font>
        <color rgb="FFFF0000"/>
      </font>
    </dxf>
    <dxf>
      <font>
        <strike val="0"/>
        <outline val="0"/>
        <shadow val="0"/>
        <u val="none"/>
        <vertAlign val="baseline"/>
        <sz val="10"/>
        <color theme="0" tint="-0.499984740745262"/>
        <name val="Calibri"/>
        <family val="2"/>
        <scheme val="minor"/>
      </font>
      <alignment horizontal="left" vertical="center" textRotation="0" wrapText="1" indent="0" justifyLastLine="0" shrinkToFit="0" readingOrder="0"/>
    </dxf>
    <dxf>
      <font>
        <strike val="0"/>
        <outline val="0"/>
        <shadow val="0"/>
        <u val="none"/>
        <vertAlign val="baseline"/>
        <sz val="10"/>
        <color theme="0" tint="-0.499984740745262"/>
        <name val="Calibri"/>
        <family val="2"/>
        <scheme val="minor"/>
      </font>
      <numFmt numFmtId="168" formatCode="_-* #,##0\ [$€-1]_-;\-* #,##0\ [$€-1]_-;_-* &quot;-&quot;\ [$€-1]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169" formatCode="_-* #,##0.00\ [$€-1]_-;\-* #,##0.00\ [$€-1]_-;_-* &quot;-&quot;??\ [$€-1]_-;_-@_-"/>
      <alignment horizontal="left" vertical="center" textRotation="0" wrapText="0" indent="0" justifyLastLine="0" shrinkToFit="0" readingOrder="0"/>
    </dxf>
    <dxf>
      <font>
        <strike val="0"/>
        <outline val="0"/>
        <shadow val="0"/>
        <u val="none"/>
        <vertAlign val="baseline"/>
        <sz val="10"/>
        <color theme="1"/>
        <name val="Calibri"/>
        <family val="2"/>
        <scheme val="minor"/>
      </font>
      <alignment horizontal="center" vertical="center" textRotation="0" wrapText="0" indent="0" justifyLastLine="0" shrinkToFit="0" readingOrder="0"/>
    </dxf>
    <dxf>
      <font>
        <strike val="0"/>
        <outline val="0"/>
        <shadow val="0"/>
        <u val="none"/>
        <vertAlign val="baseline"/>
        <sz val="10"/>
        <color theme="1"/>
        <name val="Calibri"/>
        <family val="2"/>
        <scheme val="minor"/>
      </font>
      <alignment horizontal="center" vertical="center" textRotation="0" wrapText="0" indent="0" justifyLastLine="0" shrinkToFit="0" readingOrder="0"/>
    </dxf>
    <dxf>
      <font>
        <strike val="0"/>
        <outline val="0"/>
        <shadow val="0"/>
        <u val="none"/>
        <vertAlign val="baseline"/>
        <sz val="10"/>
        <color theme="1"/>
        <name val="Calibri"/>
        <family val="2"/>
        <scheme val="minor"/>
      </font>
      <numFmt numFmtId="167" formatCode="[$-F800]dddd\,\ mmmm\ dd\,\ yyyy"/>
      <alignment horizontal="center" vertical="center" textRotation="0" wrapText="0" indent="0" justifyLastLine="0" shrinkToFit="0" readingOrder="0"/>
    </dxf>
    <dxf>
      <fill>
        <patternFill>
          <bgColor theme="0" tint="-4.9989318521683403E-2"/>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24994659260841701"/>
        </patternFill>
      </fill>
    </dxf>
    <dxf>
      <fill>
        <patternFill>
          <bgColor theme="4" tint="-0.499984740745262"/>
        </patternFill>
      </fill>
    </dxf>
    <dxf>
      <fill>
        <patternFill>
          <bgColor theme="0" tint="-4.9989318521683403E-2"/>
        </patternFill>
      </fill>
    </dxf>
    <dxf>
      <fill>
        <patternFill>
          <bgColor rgb="FFFFCCCC"/>
        </patternFill>
      </fill>
    </dxf>
    <dxf>
      <fill>
        <patternFill>
          <bgColor rgb="FFFF9999"/>
        </patternFill>
      </fill>
    </dxf>
    <dxf>
      <fill>
        <patternFill>
          <bgColor rgb="FFFF7C80"/>
        </patternFill>
      </fill>
    </dxf>
    <dxf>
      <fill>
        <patternFill>
          <bgColor rgb="FFFF5050"/>
        </patternFill>
      </fill>
    </dxf>
    <dxf>
      <fill>
        <patternFill>
          <bgColor rgb="FFCC0000"/>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theme="9" tint="0.39994506668294322"/>
        </patternFill>
      </fill>
    </dxf>
    <dxf>
      <fill>
        <patternFill>
          <bgColor theme="4" tint="0.59996337778862885"/>
        </patternFill>
      </fill>
    </dxf>
    <dxf>
      <fill>
        <patternFill>
          <bgColor rgb="FFFF9999"/>
        </patternFill>
      </fill>
    </dxf>
    <dxf>
      <font>
        <b/>
        <i val="0"/>
      </font>
      <border>
        <top style="thin">
          <color auto="1"/>
        </top>
        <vertical/>
        <horizontal/>
      </border>
    </dxf>
    <dxf>
      <font>
        <b/>
        <i val="0"/>
        <color theme="0"/>
      </font>
      <fill>
        <patternFill>
          <bgColor theme="4"/>
        </patternFill>
      </fill>
    </dxf>
    <dxf>
      <font>
        <b/>
        <i val="0"/>
        <color theme="0"/>
      </font>
      <fill>
        <patternFill patternType="solid">
          <bgColor rgb="FFFF5050"/>
        </patternFill>
      </fill>
    </dxf>
    <dxf>
      <font>
        <b/>
        <i val="0"/>
        <color theme="0"/>
      </font>
      <fill>
        <patternFill>
          <bgColor rgb="FF339933"/>
        </patternFill>
      </fill>
    </dxf>
    <dxf>
      <font>
        <color rgb="FF000000"/>
      </font>
      <fill>
        <patternFill>
          <bgColor theme="4" tint="0.59996337778862885"/>
        </patternFill>
      </fill>
    </dxf>
    <dxf>
      <font>
        <color rgb="FFFF0000"/>
      </font>
    </dxf>
    <dxf>
      <font>
        <color theme="9" tint="0.39994506668294322"/>
      </font>
    </dxf>
    <dxf>
      <font>
        <color theme="0" tint="-0.24994659260841701"/>
      </font>
    </dxf>
    <dxf>
      <font>
        <color rgb="FF000000"/>
      </font>
      <fill>
        <patternFill>
          <bgColor theme="4" tint="0.59996337778862885"/>
        </patternFill>
      </fill>
    </dxf>
    <dxf>
      <font>
        <color rgb="FF000000"/>
      </font>
      <fill>
        <patternFill>
          <bgColor rgb="FFFFCCCC"/>
        </patternFill>
      </fill>
    </dxf>
    <dxf>
      <font>
        <color rgb="FF000000"/>
      </font>
      <fill>
        <patternFill>
          <bgColor theme="9" tint="0.79998168889431442"/>
        </patternFill>
      </fill>
    </dxf>
    <dxf>
      <font>
        <color theme="0" tint="-0.24994659260841701"/>
      </font>
      <fill>
        <patternFill>
          <bgColor theme="2"/>
        </patternFill>
      </fill>
    </dxf>
    <dxf>
      <font>
        <strike val="0"/>
        <outline val="0"/>
        <shadow val="0"/>
        <u val="none"/>
        <vertAlign val="baseline"/>
        <sz val="10"/>
        <color theme="0" tint="-0.249977111117893"/>
        <name val="Calibri"/>
        <family val="2"/>
        <scheme val="minor"/>
      </font>
      <numFmt numFmtId="167" formatCode="[$-F800]dddd\,\ mmmm\ dd\,\ yyyy"/>
      <alignment horizontal="right" vertical="bottom" textRotation="0" wrapText="0" 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ill>
        <patternFill>
          <bgColor theme="0" tint="-4.9989318521683403E-2"/>
        </patternFill>
      </fill>
    </dxf>
    <dxf>
      <font>
        <b/>
        <i val="0"/>
        <color theme="0"/>
      </font>
      <fill>
        <patternFill>
          <bgColor theme="4" tint="-0.499984740745262"/>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33996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4"/>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FF5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2" pivot="0" count="2" xr9:uid="{D8111945-A2BB-431E-AB20-68A03566FA9C}">
      <tableStyleElement type="wholeTable" dxfId="65"/>
      <tableStyleElement type="headerRow" dxfId="64"/>
    </tableStyle>
    <tableStyle name="Future me Table Style 2 2" pivot="0" count="2" xr9:uid="{1F9B617D-DA53-4820-A319-78A89E499B7D}">
      <tableStyleElement type="wholeTable" dxfId="63"/>
      <tableStyleElement type="headerRow" dxfId="62"/>
    </tableStyle>
    <tableStyle name="Income Table Style" pivot="0" count="2" xr9:uid="{87E414C2-7E94-45DD-9C0F-CF9D860CAFF0}">
      <tableStyleElement type="wholeTable" dxfId="61"/>
      <tableStyleElement type="headerRow" dxfId="60"/>
    </tableStyle>
    <tableStyle name="Tracking Table Style 2 2 2" pivot="0" count="3" xr9:uid="{F6270174-6C13-4934-BEF2-1F56F9009AEF}">
      <tableStyleElement type="wholeTable" dxfId="59"/>
      <tableStyleElement type="headerRow" dxfId="58"/>
      <tableStyleElement type="firstRowStripe" dxfId="57"/>
    </tableStyle>
  </tableStyles>
  <colors>
    <mruColors>
      <color rgb="FFCC0000"/>
      <color rgb="FFFFCCCC"/>
      <color rgb="FFFF7C80"/>
      <color rgb="FF00CC00"/>
      <color rgb="FF339933"/>
      <color rgb="FFCCFFCC"/>
      <color rgb="FFDCDCDC"/>
      <color rgb="FFE8E8E8"/>
      <color rgb="FFFBFBFB"/>
      <color rgb="FFF0F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solidFill>
            <a:ln>
              <a:noFill/>
            </a:ln>
          </c:spPr>
          <c:dPt>
            <c:idx val="0"/>
            <c:bubble3D val="0"/>
            <c:spPr>
              <a:solidFill>
                <a:schemeClr val="accent6">
                  <a:lumMod val="50000"/>
                </a:schemeClr>
              </a:solidFill>
              <a:ln w="19050">
                <a:noFill/>
              </a:ln>
              <a:effectLst/>
            </c:spPr>
            <c:extLst>
              <c:ext xmlns:c16="http://schemas.microsoft.com/office/drawing/2014/chart" uri="{C3380CC4-5D6E-409C-BE32-E72D297353CC}">
                <c16:uniqueId val="{00000001-D59A-4D56-B5A6-7D9CB86F4185}"/>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D59A-4D56-B5A6-7D9CB86F4185}"/>
              </c:ext>
            </c:extLst>
          </c:dPt>
          <c:dPt>
            <c:idx val="2"/>
            <c:bubble3D val="0"/>
            <c:spPr>
              <a:solidFill>
                <a:schemeClr val="accent6">
                  <a:lumMod val="60000"/>
                  <a:lumOff val="40000"/>
                </a:schemeClr>
              </a:solidFill>
              <a:ln w="19050">
                <a:noFill/>
              </a:ln>
              <a:effectLst/>
            </c:spPr>
            <c:extLst>
              <c:ext xmlns:c16="http://schemas.microsoft.com/office/drawing/2014/chart" uri="{C3380CC4-5D6E-409C-BE32-E72D297353CC}">
                <c16:uniqueId val="{00000005-D59A-4D56-B5A6-7D9CB86F4185}"/>
              </c:ext>
            </c:extLst>
          </c:dPt>
          <c:dPt>
            <c:idx val="3"/>
            <c:bubble3D val="0"/>
            <c:spPr>
              <a:solidFill>
                <a:schemeClr val="accent6">
                  <a:lumMod val="40000"/>
                  <a:lumOff val="60000"/>
                </a:schemeClr>
              </a:solidFill>
              <a:ln w="19050">
                <a:noFill/>
              </a:ln>
              <a:effectLst/>
            </c:spPr>
            <c:extLst>
              <c:ext xmlns:c16="http://schemas.microsoft.com/office/drawing/2014/chart" uri="{C3380CC4-5D6E-409C-BE32-E72D297353CC}">
                <c16:uniqueId val="{00000007-D59A-4D56-B5A6-7D9CB86F4185}"/>
              </c:ext>
            </c:extLst>
          </c:dPt>
          <c:dPt>
            <c:idx val="4"/>
            <c:bubble3D val="0"/>
            <c:spPr>
              <a:solidFill>
                <a:schemeClr val="accent6">
                  <a:lumMod val="20000"/>
                  <a:lumOff val="80000"/>
                </a:schemeClr>
              </a:solidFill>
              <a:ln w="19050">
                <a:noFill/>
              </a:ln>
              <a:effectLst/>
            </c:spPr>
            <c:extLst>
              <c:ext xmlns:c16="http://schemas.microsoft.com/office/drawing/2014/chart" uri="{C3380CC4-5D6E-409C-BE32-E72D297353CC}">
                <c16:uniqueId val="{00000009-D59A-4D56-B5A6-7D9CB86F4185}"/>
              </c:ext>
            </c:extLst>
          </c:dPt>
          <c:dPt>
            <c:idx val="5"/>
            <c:bubble3D val="0"/>
            <c:spPr>
              <a:solidFill>
                <a:schemeClr val="bg1">
                  <a:lumMod val="95000"/>
                </a:schemeClr>
              </a:solidFill>
              <a:ln w="19050">
                <a:noFill/>
              </a:ln>
              <a:effectLst/>
            </c:spPr>
            <c:extLst>
              <c:ext xmlns:c16="http://schemas.microsoft.com/office/drawing/2014/chart" uri="{C3380CC4-5D6E-409C-BE32-E72D297353CC}">
                <c16:uniqueId val="{0000000B-D59A-4D56-B5A6-7D9CB86F4185}"/>
              </c:ext>
            </c:extLst>
          </c:dPt>
          <c:cat>
            <c:strRef>
              <c:f>Calculations!$E$35:$E$40</c:f>
            </c:strRef>
          </c:cat>
          <c:val>
            <c:numRef>
              <c:f>Calculations!$F$35:$F$40</c:f>
              <c:numCache>
                <c:formatCode>_-* #,##0\ [$€-1]_-;\-* #,##0\ [$€-1]_-;_-* "-"??\ [$€-1]_-;_-@_-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D59A-4D56-B5A6-7D9CB86F41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solidFill>
            <a:ln>
              <a:noFill/>
            </a:ln>
          </c:spPr>
          <c:dPt>
            <c:idx val="0"/>
            <c:bubble3D val="0"/>
            <c:spPr>
              <a:solidFill>
                <a:srgbClr val="CC0000"/>
              </a:solidFill>
              <a:ln w="19050">
                <a:noFill/>
              </a:ln>
              <a:effectLst/>
            </c:spPr>
            <c:extLst>
              <c:ext xmlns:c16="http://schemas.microsoft.com/office/drawing/2014/chart" uri="{C3380CC4-5D6E-409C-BE32-E72D297353CC}">
                <c16:uniqueId val="{00000001-6401-4CDC-9A0A-531ECF805193}"/>
              </c:ext>
            </c:extLst>
          </c:dPt>
          <c:dPt>
            <c:idx val="1"/>
            <c:bubble3D val="0"/>
            <c:spPr>
              <a:solidFill>
                <a:srgbClr val="FF5050"/>
              </a:solidFill>
              <a:ln w="19050">
                <a:noFill/>
              </a:ln>
              <a:effectLst/>
            </c:spPr>
            <c:extLst>
              <c:ext xmlns:c16="http://schemas.microsoft.com/office/drawing/2014/chart" uri="{C3380CC4-5D6E-409C-BE32-E72D297353CC}">
                <c16:uniqueId val="{00000003-6401-4CDC-9A0A-531ECF805193}"/>
              </c:ext>
            </c:extLst>
          </c:dPt>
          <c:dPt>
            <c:idx val="2"/>
            <c:bubble3D val="0"/>
            <c:spPr>
              <a:solidFill>
                <a:srgbClr val="FF7C80"/>
              </a:solidFill>
              <a:ln w="19050">
                <a:noFill/>
              </a:ln>
              <a:effectLst/>
            </c:spPr>
            <c:extLst>
              <c:ext xmlns:c16="http://schemas.microsoft.com/office/drawing/2014/chart" uri="{C3380CC4-5D6E-409C-BE32-E72D297353CC}">
                <c16:uniqueId val="{00000005-6401-4CDC-9A0A-531ECF805193}"/>
              </c:ext>
            </c:extLst>
          </c:dPt>
          <c:dPt>
            <c:idx val="3"/>
            <c:bubble3D val="0"/>
            <c:spPr>
              <a:solidFill>
                <a:srgbClr val="FF9999"/>
              </a:solidFill>
              <a:ln w="19050">
                <a:noFill/>
              </a:ln>
              <a:effectLst/>
            </c:spPr>
            <c:extLst>
              <c:ext xmlns:c16="http://schemas.microsoft.com/office/drawing/2014/chart" uri="{C3380CC4-5D6E-409C-BE32-E72D297353CC}">
                <c16:uniqueId val="{00000007-6401-4CDC-9A0A-531ECF805193}"/>
              </c:ext>
            </c:extLst>
          </c:dPt>
          <c:dPt>
            <c:idx val="4"/>
            <c:bubble3D val="0"/>
            <c:spPr>
              <a:solidFill>
                <a:srgbClr val="FFCCCC"/>
              </a:solidFill>
              <a:ln w="19050">
                <a:noFill/>
              </a:ln>
              <a:effectLst/>
            </c:spPr>
            <c:extLst>
              <c:ext xmlns:c16="http://schemas.microsoft.com/office/drawing/2014/chart" uri="{C3380CC4-5D6E-409C-BE32-E72D297353CC}">
                <c16:uniqueId val="{00000009-6401-4CDC-9A0A-531ECF805193}"/>
              </c:ext>
            </c:extLst>
          </c:dPt>
          <c:dPt>
            <c:idx val="5"/>
            <c:bubble3D val="0"/>
            <c:spPr>
              <a:solidFill>
                <a:schemeClr val="bg1">
                  <a:lumMod val="95000"/>
                </a:schemeClr>
              </a:solidFill>
              <a:ln w="19050">
                <a:noFill/>
              </a:ln>
              <a:effectLst/>
            </c:spPr>
            <c:extLst>
              <c:ext xmlns:c16="http://schemas.microsoft.com/office/drawing/2014/chart" uri="{C3380CC4-5D6E-409C-BE32-E72D297353CC}">
                <c16:uniqueId val="{0000000B-6401-4CDC-9A0A-531ECF805193}"/>
              </c:ext>
            </c:extLst>
          </c:dPt>
          <c:cat>
            <c:strRef>
              <c:f>Calculations!$I$35:$I$40</c:f>
            </c:strRef>
          </c:cat>
          <c:val>
            <c:numRef>
              <c:f>Calculations!$J$35:$J$40</c:f>
              <c:numCache>
                <c:formatCode>_-* #,##0\ [$€-1]_-;\-* #,##0\ [$€-1]_-;_-* "-"??\ [$€-1]_-;_-@_-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6401-4CDC-9A0A-531ECF80519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solidFill>
            <a:ln>
              <a:noFill/>
            </a:ln>
          </c:spPr>
          <c:dPt>
            <c:idx val="0"/>
            <c:bubble3D val="0"/>
            <c:spPr>
              <a:solidFill>
                <a:schemeClr val="accent1">
                  <a:lumMod val="50000"/>
                </a:schemeClr>
              </a:solidFill>
              <a:ln w="19050">
                <a:noFill/>
              </a:ln>
              <a:effectLst/>
            </c:spPr>
            <c:extLst>
              <c:ext xmlns:c16="http://schemas.microsoft.com/office/drawing/2014/chart" uri="{C3380CC4-5D6E-409C-BE32-E72D297353CC}">
                <c16:uniqueId val="{00000001-DFB4-4829-A8E2-D4ABB66FCE28}"/>
              </c:ext>
            </c:extLst>
          </c:dPt>
          <c:dPt>
            <c:idx val="1"/>
            <c:bubble3D val="0"/>
            <c:spPr>
              <a:solidFill>
                <a:schemeClr val="accent1">
                  <a:lumMod val="75000"/>
                </a:schemeClr>
              </a:solidFill>
              <a:ln w="19050">
                <a:noFill/>
              </a:ln>
              <a:effectLst/>
            </c:spPr>
            <c:extLst>
              <c:ext xmlns:c16="http://schemas.microsoft.com/office/drawing/2014/chart" uri="{C3380CC4-5D6E-409C-BE32-E72D297353CC}">
                <c16:uniqueId val="{00000003-DFB4-4829-A8E2-D4ABB66FCE28}"/>
              </c:ext>
            </c:extLst>
          </c:dPt>
          <c:dPt>
            <c:idx val="2"/>
            <c:bubble3D val="0"/>
            <c:spPr>
              <a:solidFill>
                <a:schemeClr val="accent1">
                  <a:lumMod val="60000"/>
                  <a:lumOff val="40000"/>
                </a:schemeClr>
              </a:solidFill>
              <a:ln w="19050">
                <a:noFill/>
              </a:ln>
              <a:effectLst/>
            </c:spPr>
            <c:extLst>
              <c:ext xmlns:c16="http://schemas.microsoft.com/office/drawing/2014/chart" uri="{C3380CC4-5D6E-409C-BE32-E72D297353CC}">
                <c16:uniqueId val="{00000005-DFB4-4829-A8E2-D4ABB66FCE28}"/>
              </c:ext>
            </c:extLst>
          </c:dPt>
          <c:dPt>
            <c:idx val="3"/>
            <c:bubble3D val="0"/>
            <c:spPr>
              <a:solidFill>
                <a:schemeClr val="accent1">
                  <a:lumMod val="40000"/>
                  <a:lumOff val="60000"/>
                </a:schemeClr>
              </a:solidFill>
              <a:ln w="19050">
                <a:noFill/>
              </a:ln>
              <a:effectLst/>
            </c:spPr>
            <c:extLst>
              <c:ext xmlns:c16="http://schemas.microsoft.com/office/drawing/2014/chart" uri="{C3380CC4-5D6E-409C-BE32-E72D297353CC}">
                <c16:uniqueId val="{00000007-DFB4-4829-A8E2-D4ABB66FCE28}"/>
              </c:ext>
            </c:extLst>
          </c:dPt>
          <c:dPt>
            <c:idx val="4"/>
            <c:bubble3D val="0"/>
            <c:spPr>
              <a:solidFill>
                <a:schemeClr val="accent1">
                  <a:lumMod val="20000"/>
                  <a:lumOff val="80000"/>
                </a:schemeClr>
              </a:solidFill>
              <a:ln w="19050">
                <a:noFill/>
              </a:ln>
              <a:effectLst/>
            </c:spPr>
            <c:extLst>
              <c:ext xmlns:c16="http://schemas.microsoft.com/office/drawing/2014/chart" uri="{C3380CC4-5D6E-409C-BE32-E72D297353CC}">
                <c16:uniqueId val="{00000009-DFB4-4829-A8E2-D4ABB66FCE28}"/>
              </c:ext>
            </c:extLst>
          </c:dPt>
          <c:dPt>
            <c:idx val="5"/>
            <c:bubble3D val="0"/>
            <c:spPr>
              <a:solidFill>
                <a:schemeClr val="bg1">
                  <a:lumMod val="95000"/>
                </a:schemeClr>
              </a:solidFill>
              <a:ln w="19050">
                <a:noFill/>
              </a:ln>
              <a:effectLst/>
            </c:spPr>
            <c:extLst>
              <c:ext xmlns:c16="http://schemas.microsoft.com/office/drawing/2014/chart" uri="{C3380CC4-5D6E-409C-BE32-E72D297353CC}">
                <c16:uniqueId val="{0000000B-DFB4-4829-A8E2-D4ABB66FCE28}"/>
              </c:ext>
            </c:extLst>
          </c:dPt>
          <c:cat>
            <c:strRef>
              <c:f>Calculations!$M$35:$M$40</c:f>
            </c:strRef>
          </c:cat>
          <c:val>
            <c:numRef>
              <c:f>Calculations!$N$35:$N$40</c:f>
              <c:numCache>
                <c:formatCode>_-* #,##0\ [$€-1]_-;\-* #,##0\ [$€-1]_-;_-* "-"??\ [$€-1]_-;_-@_-</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DFB4-4829-A8E2-D4ABB66FCE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00CC00"/>
            </a:solidFill>
            <a:ln>
              <a:noFill/>
            </a:ln>
            <a:effectLst/>
          </c:spPr>
          <c:invertIfNegative val="0"/>
          <c:dPt>
            <c:idx val="1"/>
            <c:invertIfNegative val="0"/>
            <c:bubble3D val="0"/>
            <c:spPr>
              <a:solidFill>
                <a:srgbClr val="FF7C80"/>
              </a:solidFill>
              <a:ln>
                <a:noFill/>
              </a:ln>
              <a:effectLst/>
            </c:spPr>
            <c:extLst>
              <c:ext xmlns:c16="http://schemas.microsoft.com/office/drawing/2014/chart" uri="{C3380CC4-5D6E-409C-BE32-E72D297353CC}">
                <c16:uniqueId val="{00000001-FB46-4E85-A60F-ABFF6E2E1C10}"/>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3-FB46-4E85-A60F-ABFF6E2E1C10}"/>
              </c:ext>
            </c:extLst>
          </c:dPt>
          <c:dPt>
            <c:idx val="5"/>
            <c:invertIfNegative val="0"/>
            <c:bubble3D val="0"/>
            <c:spPr>
              <a:solidFill>
                <a:srgbClr val="FF7C80"/>
              </a:solidFill>
              <a:ln>
                <a:noFill/>
              </a:ln>
              <a:effectLst/>
            </c:spPr>
            <c:extLst>
              <c:ext xmlns:c16="http://schemas.microsoft.com/office/drawing/2014/chart" uri="{C3380CC4-5D6E-409C-BE32-E72D297353CC}">
                <c16:uniqueId val="{00000005-FB46-4E85-A60F-ABFF6E2E1C10}"/>
              </c:ext>
            </c:extLst>
          </c:dPt>
          <c:dPt>
            <c:idx val="6"/>
            <c:invertIfNegative val="0"/>
            <c:bubble3D val="0"/>
            <c:spPr>
              <a:solidFill>
                <a:schemeClr val="accent1">
                  <a:lumMod val="75000"/>
                </a:schemeClr>
              </a:solidFill>
              <a:ln>
                <a:noFill/>
              </a:ln>
              <a:effectLst/>
            </c:spPr>
            <c:extLst>
              <c:ext xmlns:c16="http://schemas.microsoft.com/office/drawing/2014/chart" uri="{C3380CC4-5D6E-409C-BE32-E72D297353CC}">
                <c16:uniqueId val="{00000007-FB46-4E85-A60F-ABFF6E2E1C10}"/>
              </c:ext>
            </c:extLst>
          </c:dPt>
          <c:dPt>
            <c:idx val="9"/>
            <c:invertIfNegative val="0"/>
            <c:bubble3D val="0"/>
            <c:spPr>
              <a:solidFill>
                <a:srgbClr val="FF7C80"/>
              </a:solidFill>
              <a:ln>
                <a:noFill/>
              </a:ln>
              <a:effectLst/>
            </c:spPr>
            <c:extLst>
              <c:ext xmlns:c16="http://schemas.microsoft.com/office/drawing/2014/chart" uri="{C3380CC4-5D6E-409C-BE32-E72D297353CC}">
                <c16:uniqueId val="{00000009-FB46-4E85-A60F-ABFF6E2E1C10}"/>
              </c:ext>
            </c:extLst>
          </c:dPt>
          <c:dPt>
            <c:idx val="10"/>
            <c:invertIfNegative val="0"/>
            <c:bubble3D val="0"/>
            <c:spPr>
              <a:solidFill>
                <a:schemeClr val="accent1">
                  <a:lumMod val="75000"/>
                </a:schemeClr>
              </a:solidFill>
              <a:ln>
                <a:noFill/>
              </a:ln>
              <a:effectLst/>
            </c:spPr>
            <c:extLst>
              <c:ext xmlns:c16="http://schemas.microsoft.com/office/drawing/2014/chart" uri="{C3380CC4-5D6E-409C-BE32-E72D297353CC}">
                <c16:uniqueId val="{0000000B-FB46-4E85-A60F-ABFF6E2E1C10}"/>
              </c:ext>
            </c:extLst>
          </c:dPt>
          <c:dPt>
            <c:idx val="13"/>
            <c:invertIfNegative val="0"/>
            <c:bubble3D val="0"/>
            <c:spPr>
              <a:solidFill>
                <a:srgbClr val="FF7C80"/>
              </a:solidFill>
              <a:ln>
                <a:noFill/>
              </a:ln>
              <a:effectLst/>
            </c:spPr>
            <c:extLst>
              <c:ext xmlns:c16="http://schemas.microsoft.com/office/drawing/2014/chart" uri="{C3380CC4-5D6E-409C-BE32-E72D297353CC}">
                <c16:uniqueId val="{0000000D-FB46-4E85-A60F-ABFF6E2E1C10}"/>
              </c:ext>
            </c:extLst>
          </c:dPt>
          <c:dPt>
            <c:idx val="14"/>
            <c:invertIfNegative val="0"/>
            <c:bubble3D val="0"/>
            <c:spPr>
              <a:solidFill>
                <a:schemeClr val="accent1">
                  <a:lumMod val="75000"/>
                </a:schemeClr>
              </a:solidFill>
              <a:ln>
                <a:noFill/>
              </a:ln>
              <a:effectLst/>
            </c:spPr>
            <c:extLst>
              <c:ext xmlns:c16="http://schemas.microsoft.com/office/drawing/2014/chart" uri="{C3380CC4-5D6E-409C-BE32-E72D297353CC}">
                <c16:uniqueId val="{0000000F-FB46-4E85-A60F-ABFF6E2E1C10}"/>
              </c:ext>
            </c:extLst>
          </c:dPt>
          <c:dPt>
            <c:idx val="17"/>
            <c:invertIfNegative val="0"/>
            <c:bubble3D val="0"/>
            <c:spPr>
              <a:solidFill>
                <a:srgbClr val="FF7C80"/>
              </a:solidFill>
              <a:ln>
                <a:noFill/>
              </a:ln>
              <a:effectLst/>
            </c:spPr>
            <c:extLst>
              <c:ext xmlns:c16="http://schemas.microsoft.com/office/drawing/2014/chart" uri="{C3380CC4-5D6E-409C-BE32-E72D297353CC}">
                <c16:uniqueId val="{00000011-FB46-4E85-A60F-ABFF6E2E1C10}"/>
              </c:ext>
            </c:extLst>
          </c:dPt>
          <c:dPt>
            <c:idx val="18"/>
            <c:invertIfNegative val="0"/>
            <c:bubble3D val="0"/>
            <c:spPr>
              <a:solidFill>
                <a:schemeClr val="accent1">
                  <a:lumMod val="75000"/>
                </a:schemeClr>
              </a:solidFill>
              <a:ln>
                <a:noFill/>
              </a:ln>
              <a:effectLst/>
            </c:spPr>
            <c:extLst>
              <c:ext xmlns:c16="http://schemas.microsoft.com/office/drawing/2014/chart" uri="{C3380CC4-5D6E-409C-BE32-E72D297353CC}">
                <c16:uniqueId val="{00000013-FB46-4E85-A60F-ABFF6E2E1C10}"/>
              </c:ext>
            </c:extLst>
          </c:dPt>
          <c:dPt>
            <c:idx val="21"/>
            <c:invertIfNegative val="0"/>
            <c:bubble3D val="0"/>
            <c:spPr>
              <a:solidFill>
                <a:srgbClr val="FF7C80"/>
              </a:solidFill>
              <a:ln>
                <a:noFill/>
              </a:ln>
              <a:effectLst/>
            </c:spPr>
            <c:extLst>
              <c:ext xmlns:c16="http://schemas.microsoft.com/office/drawing/2014/chart" uri="{C3380CC4-5D6E-409C-BE32-E72D297353CC}">
                <c16:uniqueId val="{00000015-FB46-4E85-A60F-ABFF6E2E1C10}"/>
              </c:ext>
            </c:extLst>
          </c:dPt>
          <c:dPt>
            <c:idx val="22"/>
            <c:invertIfNegative val="0"/>
            <c:bubble3D val="0"/>
            <c:spPr>
              <a:solidFill>
                <a:schemeClr val="accent1">
                  <a:lumMod val="75000"/>
                </a:schemeClr>
              </a:solidFill>
              <a:ln>
                <a:noFill/>
              </a:ln>
              <a:effectLst/>
            </c:spPr>
            <c:extLst>
              <c:ext xmlns:c16="http://schemas.microsoft.com/office/drawing/2014/chart" uri="{C3380CC4-5D6E-409C-BE32-E72D297353CC}">
                <c16:uniqueId val="{00000017-FB46-4E85-A60F-ABFF6E2E1C10}"/>
              </c:ext>
            </c:extLst>
          </c:dPt>
          <c:dPt>
            <c:idx val="25"/>
            <c:invertIfNegative val="0"/>
            <c:bubble3D val="0"/>
            <c:spPr>
              <a:solidFill>
                <a:srgbClr val="FF7C80"/>
              </a:solidFill>
              <a:ln>
                <a:noFill/>
              </a:ln>
              <a:effectLst/>
            </c:spPr>
            <c:extLst>
              <c:ext xmlns:c16="http://schemas.microsoft.com/office/drawing/2014/chart" uri="{C3380CC4-5D6E-409C-BE32-E72D297353CC}">
                <c16:uniqueId val="{00000019-FB46-4E85-A60F-ABFF6E2E1C10}"/>
              </c:ext>
            </c:extLst>
          </c:dPt>
          <c:dPt>
            <c:idx val="26"/>
            <c:invertIfNegative val="0"/>
            <c:bubble3D val="0"/>
            <c:spPr>
              <a:solidFill>
                <a:schemeClr val="accent1">
                  <a:lumMod val="75000"/>
                </a:schemeClr>
              </a:solidFill>
              <a:ln>
                <a:noFill/>
              </a:ln>
              <a:effectLst/>
            </c:spPr>
            <c:extLst>
              <c:ext xmlns:c16="http://schemas.microsoft.com/office/drawing/2014/chart" uri="{C3380CC4-5D6E-409C-BE32-E72D297353CC}">
                <c16:uniqueId val="{0000001B-FB46-4E85-A60F-ABFF6E2E1C10}"/>
              </c:ext>
            </c:extLst>
          </c:dPt>
          <c:dPt>
            <c:idx val="29"/>
            <c:invertIfNegative val="0"/>
            <c:bubble3D val="0"/>
            <c:spPr>
              <a:solidFill>
                <a:srgbClr val="FF7C80"/>
              </a:solidFill>
              <a:ln>
                <a:noFill/>
              </a:ln>
              <a:effectLst/>
            </c:spPr>
            <c:extLst>
              <c:ext xmlns:c16="http://schemas.microsoft.com/office/drawing/2014/chart" uri="{C3380CC4-5D6E-409C-BE32-E72D297353CC}">
                <c16:uniqueId val="{0000001D-FB46-4E85-A60F-ABFF6E2E1C10}"/>
              </c:ext>
            </c:extLst>
          </c:dPt>
          <c:dPt>
            <c:idx val="30"/>
            <c:invertIfNegative val="0"/>
            <c:bubble3D val="0"/>
            <c:spPr>
              <a:solidFill>
                <a:schemeClr val="accent1">
                  <a:lumMod val="75000"/>
                </a:schemeClr>
              </a:solidFill>
              <a:ln>
                <a:noFill/>
              </a:ln>
              <a:effectLst/>
            </c:spPr>
            <c:extLst>
              <c:ext xmlns:c16="http://schemas.microsoft.com/office/drawing/2014/chart" uri="{C3380CC4-5D6E-409C-BE32-E72D297353CC}">
                <c16:uniqueId val="{0000001F-FB46-4E85-A60F-ABFF6E2E1C10}"/>
              </c:ext>
            </c:extLst>
          </c:dPt>
          <c:dPt>
            <c:idx val="33"/>
            <c:invertIfNegative val="0"/>
            <c:bubble3D val="0"/>
            <c:spPr>
              <a:solidFill>
                <a:srgbClr val="FF7C80"/>
              </a:solidFill>
              <a:ln>
                <a:noFill/>
              </a:ln>
              <a:effectLst/>
            </c:spPr>
            <c:extLst>
              <c:ext xmlns:c16="http://schemas.microsoft.com/office/drawing/2014/chart" uri="{C3380CC4-5D6E-409C-BE32-E72D297353CC}">
                <c16:uniqueId val="{00000021-FB46-4E85-A60F-ABFF6E2E1C10}"/>
              </c:ext>
            </c:extLst>
          </c:dPt>
          <c:dPt>
            <c:idx val="34"/>
            <c:invertIfNegative val="0"/>
            <c:bubble3D val="0"/>
            <c:spPr>
              <a:solidFill>
                <a:schemeClr val="accent1">
                  <a:lumMod val="75000"/>
                </a:schemeClr>
              </a:solidFill>
              <a:ln>
                <a:noFill/>
              </a:ln>
              <a:effectLst/>
            </c:spPr>
            <c:extLst>
              <c:ext xmlns:c16="http://schemas.microsoft.com/office/drawing/2014/chart" uri="{C3380CC4-5D6E-409C-BE32-E72D297353CC}">
                <c16:uniqueId val="{00000023-FB46-4E85-A60F-ABFF6E2E1C10}"/>
              </c:ext>
            </c:extLst>
          </c:dPt>
          <c:dPt>
            <c:idx val="37"/>
            <c:invertIfNegative val="0"/>
            <c:bubble3D val="0"/>
            <c:spPr>
              <a:solidFill>
                <a:srgbClr val="FF7C80"/>
              </a:solidFill>
              <a:ln>
                <a:noFill/>
              </a:ln>
              <a:effectLst/>
            </c:spPr>
            <c:extLst>
              <c:ext xmlns:c16="http://schemas.microsoft.com/office/drawing/2014/chart" uri="{C3380CC4-5D6E-409C-BE32-E72D297353CC}">
                <c16:uniqueId val="{00000025-FB46-4E85-A60F-ABFF6E2E1C10}"/>
              </c:ext>
            </c:extLst>
          </c:dPt>
          <c:dPt>
            <c:idx val="38"/>
            <c:invertIfNegative val="0"/>
            <c:bubble3D val="0"/>
            <c:spPr>
              <a:solidFill>
                <a:schemeClr val="accent1">
                  <a:lumMod val="75000"/>
                </a:schemeClr>
              </a:solidFill>
              <a:ln>
                <a:noFill/>
              </a:ln>
              <a:effectLst/>
            </c:spPr>
            <c:extLst>
              <c:ext xmlns:c16="http://schemas.microsoft.com/office/drawing/2014/chart" uri="{C3380CC4-5D6E-409C-BE32-E72D297353CC}">
                <c16:uniqueId val="{00000027-FB46-4E85-A60F-ABFF6E2E1C10}"/>
              </c:ext>
            </c:extLst>
          </c:dPt>
          <c:dPt>
            <c:idx val="41"/>
            <c:invertIfNegative val="0"/>
            <c:bubble3D val="0"/>
            <c:spPr>
              <a:solidFill>
                <a:srgbClr val="FF7C80"/>
              </a:solidFill>
              <a:ln>
                <a:noFill/>
              </a:ln>
              <a:effectLst/>
            </c:spPr>
            <c:extLst>
              <c:ext xmlns:c16="http://schemas.microsoft.com/office/drawing/2014/chart" uri="{C3380CC4-5D6E-409C-BE32-E72D297353CC}">
                <c16:uniqueId val="{00000029-FB46-4E85-A60F-ABFF6E2E1C10}"/>
              </c:ext>
            </c:extLst>
          </c:dPt>
          <c:dPt>
            <c:idx val="42"/>
            <c:invertIfNegative val="0"/>
            <c:bubble3D val="0"/>
            <c:spPr>
              <a:solidFill>
                <a:schemeClr val="accent1">
                  <a:lumMod val="75000"/>
                </a:schemeClr>
              </a:solidFill>
              <a:ln>
                <a:noFill/>
              </a:ln>
              <a:effectLst/>
            </c:spPr>
            <c:extLst>
              <c:ext xmlns:c16="http://schemas.microsoft.com/office/drawing/2014/chart" uri="{C3380CC4-5D6E-409C-BE32-E72D297353CC}">
                <c16:uniqueId val="{0000002B-FB46-4E85-A60F-ABFF6E2E1C10}"/>
              </c:ext>
            </c:extLst>
          </c:dPt>
          <c:dPt>
            <c:idx val="45"/>
            <c:invertIfNegative val="0"/>
            <c:bubble3D val="0"/>
            <c:spPr>
              <a:solidFill>
                <a:srgbClr val="FF7C80"/>
              </a:solidFill>
              <a:ln>
                <a:noFill/>
              </a:ln>
              <a:effectLst/>
            </c:spPr>
            <c:extLst>
              <c:ext xmlns:c16="http://schemas.microsoft.com/office/drawing/2014/chart" uri="{C3380CC4-5D6E-409C-BE32-E72D297353CC}">
                <c16:uniqueId val="{0000002D-FB46-4E85-A60F-ABFF6E2E1C10}"/>
              </c:ext>
            </c:extLst>
          </c:dPt>
          <c:dPt>
            <c:idx val="46"/>
            <c:invertIfNegative val="0"/>
            <c:bubble3D val="0"/>
            <c:spPr>
              <a:solidFill>
                <a:schemeClr val="accent1">
                  <a:lumMod val="75000"/>
                </a:schemeClr>
              </a:solidFill>
              <a:ln>
                <a:noFill/>
              </a:ln>
              <a:effectLst/>
            </c:spPr>
            <c:extLst>
              <c:ext xmlns:c16="http://schemas.microsoft.com/office/drawing/2014/chart" uri="{C3380CC4-5D6E-409C-BE32-E72D297353CC}">
                <c16:uniqueId val="{0000002F-FB46-4E85-A60F-ABFF6E2E1C1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_-* #,##0.00\ [$€-1]_-;\-* #,##0.00\ [$€-1]_-;_-* "-"??\ [$€-1]_-;_-@_-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30-FB46-4E85-A60F-ABFF6E2E1C10}"/>
            </c:ext>
          </c:extLst>
        </c:ser>
        <c:ser>
          <c:idx val="1"/>
          <c:order val="1"/>
          <c:spPr>
            <a:solidFill>
              <a:srgbClr val="CCFFCC"/>
            </a:solidFill>
            <a:ln>
              <a:noFill/>
            </a:ln>
            <a:effectLst/>
          </c:spPr>
          <c:invertIfNegative val="0"/>
          <c:dPt>
            <c:idx val="1"/>
            <c:invertIfNegative val="0"/>
            <c:bubble3D val="0"/>
            <c:spPr>
              <a:solidFill>
                <a:srgbClr val="FFCCCC"/>
              </a:solidFill>
              <a:ln>
                <a:noFill/>
              </a:ln>
              <a:effectLst/>
            </c:spPr>
            <c:extLst>
              <c:ext xmlns:c16="http://schemas.microsoft.com/office/drawing/2014/chart" uri="{C3380CC4-5D6E-409C-BE32-E72D297353CC}">
                <c16:uniqueId val="{00000032-FB46-4E85-A60F-ABFF6E2E1C10}"/>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34-FB46-4E85-A60F-ABFF6E2E1C10}"/>
              </c:ext>
            </c:extLst>
          </c:dPt>
          <c:dPt>
            <c:idx val="5"/>
            <c:invertIfNegative val="0"/>
            <c:bubble3D val="0"/>
            <c:spPr>
              <a:solidFill>
                <a:srgbClr val="FFCCCC"/>
              </a:solidFill>
              <a:ln>
                <a:noFill/>
              </a:ln>
              <a:effectLst/>
            </c:spPr>
            <c:extLst>
              <c:ext xmlns:c16="http://schemas.microsoft.com/office/drawing/2014/chart" uri="{C3380CC4-5D6E-409C-BE32-E72D297353CC}">
                <c16:uniqueId val="{00000036-FB46-4E85-A60F-ABFF6E2E1C10}"/>
              </c:ext>
            </c:extLst>
          </c:dPt>
          <c:dPt>
            <c:idx val="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38-FB46-4E85-A60F-ABFF6E2E1C10}"/>
              </c:ext>
            </c:extLst>
          </c:dPt>
          <c:dPt>
            <c:idx val="9"/>
            <c:invertIfNegative val="0"/>
            <c:bubble3D val="0"/>
            <c:spPr>
              <a:solidFill>
                <a:srgbClr val="FFCCCC"/>
              </a:solidFill>
              <a:ln>
                <a:noFill/>
              </a:ln>
              <a:effectLst/>
            </c:spPr>
            <c:extLst>
              <c:ext xmlns:c16="http://schemas.microsoft.com/office/drawing/2014/chart" uri="{C3380CC4-5D6E-409C-BE32-E72D297353CC}">
                <c16:uniqueId val="{0000003A-FB46-4E85-A60F-ABFF6E2E1C10}"/>
              </c:ext>
            </c:extLst>
          </c:dPt>
          <c:dPt>
            <c:idx val="1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3C-FB46-4E85-A60F-ABFF6E2E1C10}"/>
              </c:ext>
            </c:extLst>
          </c:dPt>
          <c:dPt>
            <c:idx val="13"/>
            <c:invertIfNegative val="0"/>
            <c:bubble3D val="0"/>
            <c:spPr>
              <a:solidFill>
                <a:srgbClr val="FFCCCC"/>
              </a:solidFill>
              <a:ln>
                <a:noFill/>
              </a:ln>
              <a:effectLst/>
            </c:spPr>
            <c:extLst>
              <c:ext xmlns:c16="http://schemas.microsoft.com/office/drawing/2014/chart" uri="{C3380CC4-5D6E-409C-BE32-E72D297353CC}">
                <c16:uniqueId val="{0000003E-FB46-4E85-A60F-ABFF6E2E1C10}"/>
              </c:ext>
            </c:extLst>
          </c:dPt>
          <c:dPt>
            <c:idx val="1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0-FB46-4E85-A60F-ABFF6E2E1C10}"/>
              </c:ext>
            </c:extLst>
          </c:dPt>
          <c:dPt>
            <c:idx val="17"/>
            <c:invertIfNegative val="0"/>
            <c:bubble3D val="0"/>
            <c:spPr>
              <a:solidFill>
                <a:srgbClr val="FFCCCC"/>
              </a:solidFill>
              <a:ln>
                <a:noFill/>
              </a:ln>
              <a:effectLst/>
            </c:spPr>
            <c:extLst>
              <c:ext xmlns:c16="http://schemas.microsoft.com/office/drawing/2014/chart" uri="{C3380CC4-5D6E-409C-BE32-E72D297353CC}">
                <c16:uniqueId val="{00000042-FB46-4E85-A60F-ABFF6E2E1C10}"/>
              </c:ext>
            </c:extLst>
          </c:dPt>
          <c:dPt>
            <c:idx val="1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4-FB46-4E85-A60F-ABFF6E2E1C10}"/>
              </c:ext>
            </c:extLst>
          </c:dPt>
          <c:dPt>
            <c:idx val="21"/>
            <c:invertIfNegative val="0"/>
            <c:bubble3D val="0"/>
            <c:spPr>
              <a:solidFill>
                <a:srgbClr val="FFCCCC"/>
              </a:solidFill>
              <a:ln>
                <a:noFill/>
              </a:ln>
              <a:effectLst/>
            </c:spPr>
            <c:extLst>
              <c:ext xmlns:c16="http://schemas.microsoft.com/office/drawing/2014/chart" uri="{C3380CC4-5D6E-409C-BE32-E72D297353CC}">
                <c16:uniqueId val="{00000046-FB46-4E85-A60F-ABFF6E2E1C10}"/>
              </c:ext>
            </c:extLst>
          </c:dPt>
          <c:dPt>
            <c:idx val="2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8-FB46-4E85-A60F-ABFF6E2E1C10}"/>
              </c:ext>
            </c:extLst>
          </c:dPt>
          <c:dPt>
            <c:idx val="25"/>
            <c:invertIfNegative val="0"/>
            <c:bubble3D val="0"/>
            <c:spPr>
              <a:solidFill>
                <a:srgbClr val="FFCCCC"/>
              </a:solidFill>
              <a:ln>
                <a:noFill/>
              </a:ln>
              <a:effectLst/>
            </c:spPr>
            <c:extLst>
              <c:ext xmlns:c16="http://schemas.microsoft.com/office/drawing/2014/chart" uri="{C3380CC4-5D6E-409C-BE32-E72D297353CC}">
                <c16:uniqueId val="{0000004A-FB46-4E85-A60F-ABFF6E2E1C10}"/>
              </c:ext>
            </c:extLst>
          </c:dPt>
          <c:dPt>
            <c:idx val="2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4C-FB46-4E85-A60F-ABFF6E2E1C10}"/>
              </c:ext>
            </c:extLst>
          </c:dPt>
          <c:dPt>
            <c:idx val="29"/>
            <c:invertIfNegative val="0"/>
            <c:bubble3D val="0"/>
            <c:spPr>
              <a:solidFill>
                <a:srgbClr val="FFCCCC"/>
              </a:solidFill>
              <a:ln>
                <a:noFill/>
              </a:ln>
              <a:effectLst/>
            </c:spPr>
            <c:extLst>
              <c:ext xmlns:c16="http://schemas.microsoft.com/office/drawing/2014/chart" uri="{C3380CC4-5D6E-409C-BE32-E72D297353CC}">
                <c16:uniqueId val="{0000004E-FB46-4E85-A60F-ABFF6E2E1C10}"/>
              </c:ext>
            </c:extLst>
          </c:dPt>
          <c:dPt>
            <c:idx val="3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0-FB46-4E85-A60F-ABFF6E2E1C10}"/>
              </c:ext>
            </c:extLst>
          </c:dPt>
          <c:dPt>
            <c:idx val="33"/>
            <c:invertIfNegative val="0"/>
            <c:bubble3D val="0"/>
            <c:spPr>
              <a:solidFill>
                <a:srgbClr val="FFCCCC"/>
              </a:solidFill>
              <a:ln>
                <a:noFill/>
              </a:ln>
              <a:effectLst/>
            </c:spPr>
            <c:extLst>
              <c:ext xmlns:c16="http://schemas.microsoft.com/office/drawing/2014/chart" uri="{C3380CC4-5D6E-409C-BE32-E72D297353CC}">
                <c16:uniqueId val="{00000052-FB46-4E85-A60F-ABFF6E2E1C10}"/>
              </c:ext>
            </c:extLst>
          </c:dPt>
          <c:dPt>
            <c:idx val="3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4-FB46-4E85-A60F-ABFF6E2E1C10}"/>
              </c:ext>
            </c:extLst>
          </c:dPt>
          <c:dPt>
            <c:idx val="37"/>
            <c:invertIfNegative val="0"/>
            <c:bubble3D val="0"/>
            <c:spPr>
              <a:solidFill>
                <a:srgbClr val="FFCCCC"/>
              </a:solidFill>
              <a:ln>
                <a:noFill/>
              </a:ln>
              <a:effectLst/>
            </c:spPr>
            <c:extLst>
              <c:ext xmlns:c16="http://schemas.microsoft.com/office/drawing/2014/chart" uri="{C3380CC4-5D6E-409C-BE32-E72D297353CC}">
                <c16:uniqueId val="{00000056-FB46-4E85-A60F-ABFF6E2E1C10}"/>
              </c:ext>
            </c:extLst>
          </c:dPt>
          <c:dPt>
            <c:idx val="38"/>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8-FB46-4E85-A60F-ABFF6E2E1C10}"/>
              </c:ext>
            </c:extLst>
          </c:dPt>
          <c:dPt>
            <c:idx val="41"/>
            <c:invertIfNegative val="0"/>
            <c:bubble3D val="0"/>
            <c:spPr>
              <a:solidFill>
                <a:srgbClr val="FFCCCC"/>
              </a:solidFill>
              <a:ln>
                <a:noFill/>
              </a:ln>
              <a:effectLst/>
            </c:spPr>
            <c:extLst>
              <c:ext xmlns:c16="http://schemas.microsoft.com/office/drawing/2014/chart" uri="{C3380CC4-5D6E-409C-BE32-E72D297353CC}">
                <c16:uniqueId val="{0000005A-FB46-4E85-A60F-ABFF6E2E1C10}"/>
              </c:ext>
            </c:extLst>
          </c:dPt>
          <c:dPt>
            <c:idx val="4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5C-FB46-4E85-A60F-ABFF6E2E1C10}"/>
              </c:ext>
            </c:extLst>
          </c:dPt>
          <c:dPt>
            <c:idx val="45"/>
            <c:invertIfNegative val="0"/>
            <c:bubble3D val="0"/>
            <c:spPr>
              <a:solidFill>
                <a:srgbClr val="FFCCCC"/>
              </a:solidFill>
              <a:ln>
                <a:noFill/>
              </a:ln>
              <a:effectLst/>
            </c:spPr>
            <c:extLst>
              <c:ext xmlns:c16="http://schemas.microsoft.com/office/drawing/2014/chart" uri="{C3380CC4-5D6E-409C-BE32-E72D297353CC}">
                <c16:uniqueId val="{0000005E-FB46-4E85-A60F-ABFF6E2E1C10}"/>
              </c:ext>
            </c:extLst>
          </c:dPt>
          <c:dPt>
            <c:idx val="46"/>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60-FB46-4E85-A60F-ABFF6E2E1C1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_-* #,##0.00\ [$€-1]_-;\-* #,##0.00\ [$€-1]_-;_-* "-"??\ [$€-1]_-;_-@_-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61-FB46-4E85-A60F-ABFF6E2E1C10}"/>
            </c:ext>
          </c:extLst>
        </c:ser>
        <c:ser>
          <c:idx val="2"/>
          <c:order val="2"/>
          <c:spPr>
            <a:solidFill>
              <a:srgbClr val="339933"/>
            </a:solidFill>
            <a:ln>
              <a:noFill/>
            </a:ln>
            <a:effectLst/>
          </c:spPr>
          <c:invertIfNegative val="0"/>
          <c:dPt>
            <c:idx val="1"/>
            <c:invertIfNegative val="0"/>
            <c:bubble3D val="0"/>
            <c:spPr>
              <a:solidFill>
                <a:srgbClr val="CC0000"/>
              </a:solidFill>
              <a:ln>
                <a:noFill/>
              </a:ln>
              <a:effectLst/>
            </c:spPr>
            <c:extLst>
              <c:ext xmlns:c16="http://schemas.microsoft.com/office/drawing/2014/chart" uri="{C3380CC4-5D6E-409C-BE32-E72D297353CC}">
                <c16:uniqueId val="{00000063-FB46-4E85-A60F-ABFF6E2E1C10}"/>
              </c:ext>
            </c:extLst>
          </c:dPt>
          <c:dPt>
            <c:idx val="2"/>
            <c:invertIfNegative val="0"/>
            <c:bubble3D val="0"/>
            <c:spPr>
              <a:solidFill>
                <a:schemeClr val="accent1">
                  <a:lumMod val="50000"/>
                </a:schemeClr>
              </a:solidFill>
              <a:ln>
                <a:noFill/>
              </a:ln>
              <a:effectLst/>
            </c:spPr>
            <c:extLst>
              <c:ext xmlns:c16="http://schemas.microsoft.com/office/drawing/2014/chart" uri="{C3380CC4-5D6E-409C-BE32-E72D297353CC}">
                <c16:uniqueId val="{00000065-FB46-4E85-A60F-ABFF6E2E1C10}"/>
              </c:ext>
            </c:extLst>
          </c:dPt>
          <c:dPt>
            <c:idx val="5"/>
            <c:invertIfNegative val="0"/>
            <c:bubble3D val="0"/>
            <c:spPr>
              <a:solidFill>
                <a:srgbClr val="CC0000"/>
              </a:solidFill>
              <a:ln>
                <a:noFill/>
              </a:ln>
              <a:effectLst/>
            </c:spPr>
            <c:extLst>
              <c:ext xmlns:c16="http://schemas.microsoft.com/office/drawing/2014/chart" uri="{C3380CC4-5D6E-409C-BE32-E72D297353CC}">
                <c16:uniqueId val="{00000067-FB46-4E85-A60F-ABFF6E2E1C10}"/>
              </c:ext>
            </c:extLst>
          </c:dPt>
          <c:dPt>
            <c:idx val="6"/>
            <c:invertIfNegative val="0"/>
            <c:bubble3D val="0"/>
            <c:spPr>
              <a:solidFill>
                <a:schemeClr val="accent1">
                  <a:lumMod val="50000"/>
                </a:schemeClr>
              </a:solidFill>
              <a:ln>
                <a:noFill/>
              </a:ln>
              <a:effectLst/>
            </c:spPr>
            <c:extLst>
              <c:ext xmlns:c16="http://schemas.microsoft.com/office/drawing/2014/chart" uri="{C3380CC4-5D6E-409C-BE32-E72D297353CC}">
                <c16:uniqueId val="{00000069-FB46-4E85-A60F-ABFF6E2E1C10}"/>
              </c:ext>
            </c:extLst>
          </c:dPt>
          <c:dPt>
            <c:idx val="9"/>
            <c:invertIfNegative val="0"/>
            <c:bubble3D val="0"/>
            <c:spPr>
              <a:solidFill>
                <a:srgbClr val="CC0000"/>
              </a:solidFill>
              <a:ln>
                <a:noFill/>
              </a:ln>
              <a:effectLst/>
            </c:spPr>
            <c:extLst>
              <c:ext xmlns:c16="http://schemas.microsoft.com/office/drawing/2014/chart" uri="{C3380CC4-5D6E-409C-BE32-E72D297353CC}">
                <c16:uniqueId val="{0000006B-FB46-4E85-A60F-ABFF6E2E1C10}"/>
              </c:ext>
            </c:extLst>
          </c:dPt>
          <c:dPt>
            <c:idx val="10"/>
            <c:invertIfNegative val="0"/>
            <c:bubble3D val="0"/>
            <c:spPr>
              <a:solidFill>
                <a:schemeClr val="accent1">
                  <a:lumMod val="50000"/>
                </a:schemeClr>
              </a:solidFill>
              <a:ln>
                <a:noFill/>
              </a:ln>
              <a:effectLst/>
            </c:spPr>
            <c:extLst>
              <c:ext xmlns:c16="http://schemas.microsoft.com/office/drawing/2014/chart" uri="{C3380CC4-5D6E-409C-BE32-E72D297353CC}">
                <c16:uniqueId val="{0000006D-FB46-4E85-A60F-ABFF6E2E1C10}"/>
              </c:ext>
            </c:extLst>
          </c:dPt>
          <c:dPt>
            <c:idx val="13"/>
            <c:invertIfNegative val="0"/>
            <c:bubble3D val="0"/>
            <c:spPr>
              <a:solidFill>
                <a:srgbClr val="CC0000"/>
              </a:solidFill>
              <a:ln>
                <a:noFill/>
              </a:ln>
              <a:effectLst/>
            </c:spPr>
            <c:extLst>
              <c:ext xmlns:c16="http://schemas.microsoft.com/office/drawing/2014/chart" uri="{C3380CC4-5D6E-409C-BE32-E72D297353CC}">
                <c16:uniqueId val="{0000006F-FB46-4E85-A60F-ABFF6E2E1C10}"/>
              </c:ext>
            </c:extLst>
          </c:dPt>
          <c:dPt>
            <c:idx val="14"/>
            <c:invertIfNegative val="0"/>
            <c:bubble3D val="0"/>
            <c:spPr>
              <a:solidFill>
                <a:schemeClr val="accent1">
                  <a:lumMod val="50000"/>
                </a:schemeClr>
              </a:solidFill>
              <a:ln>
                <a:noFill/>
              </a:ln>
              <a:effectLst/>
            </c:spPr>
            <c:extLst>
              <c:ext xmlns:c16="http://schemas.microsoft.com/office/drawing/2014/chart" uri="{C3380CC4-5D6E-409C-BE32-E72D297353CC}">
                <c16:uniqueId val="{00000071-FB46-4E85-A60F-ABFF6E2E1C10}"/>
              </c:ext>
            </c:extLst>
          </c:dPt>
          <c:dPt>
            <c:idx val="17"/>
            <c:invertIfNegative val="0"/>
            <c:bubble3D val="0"/>
            <c:spPr>
              <a:solidFill>
                <a:srgbClr val="CC0000"/>
              </a:solidFill>
              <a:ln>
                <a:noFill/>
              </a:ln>
              <a:effectLst/>
            </c:spPr>
            <c:extLst>
              <c:ext xmlns:c16="http://schemas.microsoft.com/office/drawing/2014/chart" uri="{C3380CC4-5D6E-409C-BE32-E72D297353CC}">
                <c16:uniqueId val="{00000073-FB46-4E85-A60F-ABFF6E2E1C10}"/>
              </c:ext>
            </c:extLst>
          </c:dPt>
          <c:dPt>
            <c:idx val="18"/>
            <c:invertIfNegative val="0"/>
            <c:bubble3D val="0"/>
            <c:spPr>
              <a:solidFill>
                <a:schemeClr val="accent1">
                  <a:lumMod val="50000"/>
                </a:schemeClr>
              </a:solidFill>
              <a:ln>
                <a:noFill/>
              </a:ln>
              <a:effectLst/>
            </c:spPr>
            <c:extLst>
              <c:ext xmlns:c16="http://schemas.microsoft.com/office/drawing/2014/chart" uri="{C3380CC4-5D6E-409C-BE32-E72D297353CC}">
                <c16:uniqueId val="{00000075-FB46-4E85-A60F-ABFF6E2E1C10}"/>
              </c:ext>
            </c:extLst>
          </c:dPt>
          <c:dPt>
            <c:idx val="21"/>
            <c:invertIfNegative val="0"/>
            <c:bubble3D val="0"/>
            <c:spPr>
              <a:solidFill>
                <a:srgbClr val="CC0000"/>
              </a:solidFill>
              <a:ln>
                <a:noFill/>
              </a:ln>
              <a:effectLst/>
            </c:spPr>
            <c:extLst>
              <c:ext xmlns:c16="http://schemas.microsoft.com/office/drawing/2014/chart" uri="{C3380CC4-5D6E-409C-BE32-E72D297353CC}">
                <c16:uniqueId val="{00000077-FB46-4E85-A60F-ABFF6E2E1C10}"/>
              </c:ext>
            </c:extLst>
          </c:dPt>
          <c:dPt>
            <c:idx val="22"/>
            <c:invertIfNegative val="0"/>
            <c:bubble3D val="0"/>
            <c:spPr>
              <a:solidFill>
                <a:schemeClr val="accent1">
                  <a:lumMod val="50000"/>
                </a:schemeClr>
              </a:solidFill>
              <a:ln>
                <a:noFill/>
              </a:ln>
              <a:effectLst/>
            </c:spPr>
            <c:extLst>
              <c:ext xmlns:c16="http://schemas.microsoft.com/office/drawing/2014/chart" uri="{C3380CC4-5D6E-409C-BE32-E72D297353CC}">
                <c16:uniqueId val="{00000079-FB46-4E85-A60F-ABFF6E2E1C10}"/>
              </c:ext>
            </c:extLst>
          </c:dPt>
          <c:dPt>
            <c:idx val="25"/>
            <c:invertIfNegative val="0"/>
            <c:bubble3D val="0"/>
            <c:spPr>
              <a:solidFill>
                <a:srgbClr val="CC0000"/>
              </a:solidFill>
              <a:ln>
                <a:noFill/>
              </a:ln>
              <a:effectLst/>
            </c:spPr>
            <c:extLst>
              <c:ext xmlns:c16="http://schemas.microsoft.com/office/drawing/2014/chart" uri="{C3380CC4-5D6E-409C-BE32-E72D297353CC}">
                <c16:uniqueId val="{0000007B-FB46-4E85-A60F-ABFF6E2E1C10}"/>
              </c:ext>
            </c:extLst>
          </c:dPt>
          <c:dPt>
            <c:idx val="26"/>
            <c:invertIfNegative val="0"/>
            <c:bubble3D val="0"/>
            <c:spPr>
              <a:solidFill>
                <a:schemeClr val="accent1">
                  <a:lumMod val="50000"/>
                </a:schemeClr>
              </a:solidFill>
              <a:ln>
                <a:noFill/>
              </a:ln>
              <a:effectLst/>
            </c:spPr>
            <c:extLst>
              <c:ext xmlns:c16="http://schemas.microsoft.com/office/drawing/2014/chart" uri="{C3380CC4-5D6E-409C-BE32-E72D297353CC}">
                <c16:uniqueId val="{0000007D-FB46-4E85-A60F-ABFF6E2E1C10}"/>
              </c:ext>
            </c:extLst>
          </c:dPt>
          <c:dPt>
            <c:idx val="29"/>
            <c:invertIfNegative val="0"/>
            <c:bubble3D val="0"/>
            <c:spPr>
              <a:solidFill>
                <a:srgbClr val="CC0000"/>
              </a:solidFill>
              <a:ln>
                <a:noFill/>
              </a:ln>
              <a:effectLst/>
            </c:spPr>
            <c:extLst>
              <c:ext xmlns:c16="http://schemas.microsoft.com/office/drawing/2014/chart" uri="{C3380CC4-5D6E-409C-BE32-E72D297353CC}">
                <c16:uniqueId val="{0000007F-FB46-4E85-A60F-ABFF6E2E1C10}"/>
              </c:ext>
            </c:extLst>
          </c:dPt>
          <c:dPt>
            <c:idx val="30"/>
            <c:invertIfNegative val="0"/>
            <c:bubble3D val="0"/>
            <c:spPr>
              <a:solidFill>
                <a:schemeClr val="accent1">
                  <a:lumMod val="50000"/>
                </a:schemeClr>
              </a:solidFill>
              <a:ln>
                <a:noFill/>
              </a:ln>
              <a:effectLst/>
            </c:spPr>
            <c:extLst>
              <c:ext xmlns:c16="http://schemas.microsoft.com/office/drawing/2014/chart" uri="{C3380CC4-5D6E-409C-BE32-E72D297353CC}">
                <c16:uniqueId val="{00000081-FB46-4E85-A60F-ABFF6E2E1C10}"/>
              </c:ext>
            </c:extLst>
          </c:dPt>
          <c:dPt>
            <c:idx val="33"/>
            <c:invertIfNegative val="0"/>
            <c:bubble3D val="0"/>
            <c:spPr>
              <a:solidFill>
                <a:srgbClr val="CC0000"/>
              </a:solidFill>
              <a:ln>
                <a:noFill/>
              </a:ln>
              <a:effectLst/>
            </c:spPr>
            <c:extLst>
              <c:ext xmlns:c16="http://schemas.microsoft.com/office/drawing/2014/chart" uri="{C3380CC4-5D6E-409C-BE32-E72D297353CC}">
                <c16:uniqueId val="{00000083-FB46-4E85-A60F-ABFF6E2E1C10}"/>
              </c:ext>
            </c:extLst>
          </c:dPt>
          <c:dPt>
            <c:idx val="34"/>
            <c:invertIfNegative val="0"/>
            <c:bubble3D val="0"/>
            <c:spPr>
              <a:solidFill>
                <a:schemeClr val="accent1">
                  <a:lumMod val="50000"/>
                </a:schemeClr>
              </a:solidFill>
              <a:ln>
                <a:noFill/>
              </a:ln>
              <a:effectLst/>
            </c:spPr>
            <c:extLst>
              <c:ext xmlns:c16="http://schemas.microsoft.com/office/drawing/2014/chart" uri="{C3380CC4-5D6E-409C-BE32-E72D297353CC}">
                <c16:uniqueId val="{00000085-FB46-4E85-A60F-ABFF6E2E1C10}"/>
              </c:ext>
            </c:extLst>
          </c:dPt>
          <c:dPt>
            <c:idx val="37"/>
            <c:invertIfNegative val="0"/>
            <c:bubble3D val="0"/>
            <c:spPr>
              <a:solidFill>
                <a:srgbClr val="CC0000"/>
              </a:solidFill>
              <a:ln>
                <a:noFill/>
              </a:ln>
              <a:effectLst/>
            </c:spPr>
            <c:extLst>
              <c:ext xmlns:c16="http://schemas.microsoft.com/office/drawing/2014/chart" uri="{C3380CC4-5D6E-409C-BE32-E72D297353CC}">
                <c16:uniqueId val="{00000087-FB46-4E85-A60F-ABFF6E2E1C10}"/>
              </c:ext>
            </c:extLst>
          </c:dPt>
          <c:dPt>
            <c:idx val="38"/>
            <c:invertIfNegative val="0"/>
            <c:bubble3D val="0"/>
            <c:spPr>
              <a:solidFill>
                <a:schemeClr val="accent1">
                  <a:lumMod val="50000"/>
                </a:schemeClr>
              </a:solidFill>
              <a:ln>
                <a:noFill/>
              </a:ln>
              <a:effectLst/>
            </c:spPr>
            <c:extLst>
              <c:ext xmlns:c16="http://schemas.microsoft.com/office/drawing/2014/chart" uri="{C3380CC4-5D6E-409C-BE32-E72D297353CC}">
                <c16:uniqueId val="{00000089-FB46-4E85-A60F-ABFF6E2E1C10}"/>
              </c:ext>
            </c:extLst>
          </c:dPt>
          <c:dPt>
            <c:idx val="41"/>
            <c:invertIfNegative val="0"/>
            <c:bubble3D val="0"/>
            <c:spPr>
              <a:solidFill>
                <a:srgbClr val="CC0000"/>
              </a:solidFill>
              <a:ln>
                <a:noFill/>
              </a:ln>
              <a:effectLst/>
            </c:spPr>
            <c:extLst>
              <c:ext xmlns:c16="http://schemas.microsoft.com/office/drawing/2014/chart" uri="{C3380CC4-5D6E-409C-BE32-E72D297353CC}">
                <c16:uniqueId val="{0000008B-FB46-4E85-A60F-ABFF6E2E1C10}"/>
              </c:ext>
            </c:extLst>
          </c:dPt>
          <c:dPt>
            <c:idx val="42"/>
            <c:invertIfNegative val="0"/>
            <c:bubble3D val="0"/>
            <c:spPr>
              <a:solidFill>
                <a:schemeClr val="accent1">
                  <a:lumMod val="50000"/>
                </a:schemeClr>
              </a:solidFill>
              <a:ln>
                <a:noFill/>
              </a:ln>
              <a:effectLst/>
            </c:spPr>
            <c:extLst>
              <c:ext xmlns:c16="http://schemas.microsoft.com/office/drawing/2014/chart" uri="{C3380CC4-5D6E-409C-BE32-E72D297353CC}">
                <c16:uniqueId val="{0000008D-FB46-4E85-A60F-ABFF6E2E1C10}"/>
              </c:ext>
            </c:extLst>
          </c:dPt>
          <c:dPt>
            <c:idx val="45"/>
            <c:invertIfNegative val="0"/>
            <c:bubble3D val="0"/>
            <c:spPr>
              <a:solidFill>
                <a:srgbClr val="CC0000"/>
              </a:solidFill>
              <a:ln>
                <a:noFill/>
              </a:ln>
              <a:effectLst/>
            </c:spPr>
            <c:extLst>
              <c:ext xmlns:c16="http://schemas.microsoft.com/office/drawing/2014/chart" uri="{C3380CC4-5D6E-409C-BE32-E72D297353CC}">
                <c16:uniqueId val="{0000008F-FB46-4E85-A60F-ABFF6E2E1C10}"/>
              </c:ext>
            </c:extLst>
          </c:dPt>
          <c:dPt>
            <c:idx val="46"/>
            <c:invertIfNegative val="0"/>
            <c:bubble3D val="0"/>
            <c:spPr>
              <a:solidFill>
                <a:schemeClr val="accent1">
                  <a:lumMod val="50000"/>
                </a:schemeClr>
              </a:solidFill>
              <a:ln>
                <a:noFill/>
              </a:ln>
              <a:effectLst/>
            </c:spPr>
            <c:extLst>
              <c:ext xmlns:c16="http://schemas.microsoft.com/office/drawing/2014/chart" uri="{C3380CC4-5D6E-409C-BE32-E72D297353CC}">
                <c16:uniqueId val="{00000091-FB46-4E85-A60F-ABFF6E2E1C10}"/>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_-* #,##0.00\ [$€-1]_-;\-* #,##0.00\ [$€-1]_-;_-* "-"??\ [$€-1]_-;_-@_-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FB46-4E85-A60F-ABFF6E2E1C10}"/>
            </c:ext>
          </c:extLst>
        </c:ser>
        <c:ser>
          <c:idx val="3"/>
          <c:order val="3"/>
          <c:spPr>
            <a:solidFill>
              <a:srgbClr val="E6E6E6"/>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_-* #,##0.00\ [$€-1]_-;\-* #,##0.00\ [$€-1]_-;_-* "-"??\ [$€-1]_-;_-@_-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FB46-4E85-A60F-ABFF6E2E1C10}"/>
            </c:ext>
          </c:extLst>
        </c:ser>
        <c:ser>
          <c:idx val="4"/>
          <c:order val="4"/>
          <c:spPr>
            <a:solidFill>
              <a:srgbClr val="F0F0F0"/>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_-* #,##0.00\ [$€-1]_-;\-* #,##0.00\ [$€-1]_-;_-* "-"??\ [$€-1]_-;_-@_-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FB46-4E85-A60F-ABFF6E2E1C10}"/>
            </c:ext>
          </c:extLst>
        </c:ser>
        <c:ser>
          <c:idx val="5"/>
          <c:order val="5"/>
          <c:spPr>
            <a:solidFill>
              <a:srgbClr val="DCDCDC"/>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_-* #,##0.00\ [$€-1]_-;\-* #,##0.00\ [$€-1]_-;_-* "-"??\ [$€-1]_-;_-@_-</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FB46-4E85-A60F-ABFF6E2E1C10}"/>
            </c:ext>
          </c:extLst>
        </c:ser>
        <c:dLbls>
          <c:showLegendKey val="0"/>
          <c:showVal val="0"/>
          <c:showCatName val="0"/>
          <c:showSerName val="0"/>
          <c:showPercent val="0"/>
          <c:showBubbleSize val="0"/>
        </c:dLbls>
        <c:gapWidth val="15"/>
        <c:overlap val="100"/>
        <c:axId val="1480159488"/>
        <c:axId val="1743026800"/>
      </c:barChart>
      <c:catAx>
        <c:axId val="1480159488"/>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1743026800"/>
        <c:crosses val="autoZero"/>
        <c:auto val="0"/>
        <c:lblAlgn val="ctr"/>
        <c:lblOffset val="100"/>
        <c:noMultiLvlLbl val="0"/>
      </c:catAx>
      <c:valAx>
        <c:axId val="1743026800"/>
        <c:scaling>
          <c:orientation val="minMax"/>
        </c:scaling>
        <c:delete val="0"/>
        <c:axPos val="l"/>
        <c:numFmt formatCode="_-* #,##0.00\ [$€-1]_-;\-* #,##0.00\ [$€-1]_-;_-* &quot;-&quot;??\ [$€-1]_-;_-@_-"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14801594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a:softEdge rad="12700"/>
            </a:effectLst>
          </c:spPr>
          <c:invertIfNegative val="0"/>
          <c:val>
            <c:numRef>
              <c:f>Calculations!$E$24</c:f>
              <c:numCache>
                <c:formatCode>0%</c:formatCode>
                <c:ptCount val="1"/>
                <c:pt idx="0">
                  <c:v>0.16666666666666666</c:v>
                </c:pt>
              </c:numCache>
            </c:numRef>
          </c:val>
          <c:extLst>
            <c:ext xmlns:c16="http://schemas.microsoft.com/office/drawing/2014/chart" uri="{C3380CC4-5D6E-409C-BE32-E72D297353CC}">
              <c16:uniqueId val="{00000000-6449-4AE7-AF94-85521B3D4B42}"/>
            </c:ext>
          </c:extLst>
        </c:ser>
        <c:dLbls>
          <c:showLegendKey val="0"/>
          <c:showVal val="0"/>
          <c:showCatName val="0"/>
          <c:showSerName val="0"/>
          <c:showPercent val="0"/>
          <c:showBubbleSize val="0"/>
        </c:dLbls>
        <c:gapWidth val="0"/>
        <c:axId val="1483000864"/>
        <c:axId val="1576067472"/>
      </c:barChart>
      <c:catAx>
        <c:axId val="1483000864"/>
        <c:scaling>
          <c:orientation val="minMax"/>
        </c:scaling>
        <c:delete val="1"/>
        <c:axPos val="l"/>
        <c:majorTickMark val="none"/>
        <c:minorTickMark val="none"/>
        <c:tickLblPos val="nextTo"/>
        <c:crossAx val="1576067472"/>
        <c:crosses val="autoZero"/>
        <c:auto val="1"/>
        <c:lblAlgn val="ctr"/>
        <c:lblOffset val="100"/>
        <c:noMultiLvlLbl val="0"/>
      </c:catAx>
      <c:valAx>
        <c:axId val="1576067472"/>
        <c:scaling>
          <c:orientation val="minMax"/>
          <c:max val="1"/>
        </c:scaling>
        <c:delete val="1"/>
        <c:axPos val="b"/>
        <c:numFmt formatCode="0%" sourceLinked="1"/>
        <c:majorTickMark val="none"/>
        <c:minorTickMark val="none"/>
        <c:tickLblPos val="nextTo"/>
        <c:crossAx val="148300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247650</xdr:colOff>
      <xdr:row>4</xdr:row>
      <xdr:rowOff>133351</xdr:rowOff>
    </xdr:from>
    <xdr:to>
      <xdr:col>3</xdr:col>
      <xdr:colOff>781050</xdr:colOff>
      <xdr:row>9</xdr:row>
      <xdr:rowOff>76201</xdr:rowOff>
    </xdr:to>
    <xdr:grpSp>
      <xdr:nvGrpSpPr>
        <xdr:cNvPr id="17" name="Group 16">
          <a:extLst>
            <a:ext uri="{FF2B5EF4-FFF2-40B4-BE49-F238E27FC236}">
              <a16:creationId xmlns:a16="http://schemas.microsoft.com/office/drawing/2014/main" id="{3F20A2E5-A78F-3E76-9D39-3BAB686CE57A}"/>
            </a:ext>
          </a:extLst>
        </xdr:cNvPr>
        <xdr:cNvGrpSpPr/>
      </xdr:nvGrpSpPr>
      <xdr:grpSpPr>
        <a:xfrm>
          <a:off x="512233" y="1149351"/>
          <a:ext cx="2046817" cy="895350"/>
          <a:chOff x="514350" y="1152526"/>
          <a:chExt cx="2047875" cy="895350"/>
        </a:xfrm>
      </xdr:grpSpPr>
      <xdr:sp macro="" textlink="">
        <xdr:nvSpPr>
          <xdr:cNvPr id="2" name="Rectangle: Rounded Corners 1">
            <a:extLst>
              <a:ext uri="{FF2B5EF4-FFF2-40B4-BE49-F238E27FC236}">
                <a16:creationId xmlns:a16="http://schemas.microsoft.com/office/drawing/2014/main" id="{0908412F-2AF6-7280-3111-5282D432F576}"/>
              </a:ext>
            </a:extLst>
          </xdr:cNvPr>
          <xdr:cNvSpPr/>
        </xdr:nvSpPr>
        <xdr:spPr>
          <a:xfrm>
            <a:off x="514350" y="1152526"/>
            <a:ext cx="2047875"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 name="TextBox 2">
            <a:extLst>
              <a:ext uri="{FF2B5EF4-FFF2-40B4-BE49-F238E27FC236}">
                <a16:creationId xmlns:a16="http://schemas.microsoft.com/office/drawing/2014/main" id="{C2BD87E4-C375-DF7E-EEBB-CDB633C62207}"/>
              </a:ext>
            </a:extLst>
          </xdr:cNvPr>
          <xdr:cNvSpPr txBox="1"/>
        </xdr:nvSpPr>
        <xdr:spPr>
          <a:xfrm>
            <a:off x="523875" y="1181101"/>
            <a:ext cx="16954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Date of Today:</a:t>
            </a:r>
          </a:p>
        </xdr:txBody>
      </xdr:sp>
      <xdr:sp macro="" textlink="Calculations!E8">
        <xdr:nvSpPr>
          <xdr:cNvPr id="4" name="TextBox 3">
            <a:extLst>
              <a:ext uri="{FF2B5EF4-FFF2-40B4-BE49-F238E27FC236}">
                <a16:creationId xmlns:a16="http://schemas.microsoft.com/office/drawing/2014/main" id="{DACD7429-0002-4C07-B361-960DC24160B4}"/>
              </a:ext>
            </a:extLst>
          </xdr:cNvPr>
          <xdr:cNvSpPr txBox="1"/>
        </xdr:nvSpPr>
        <xdr:spPr>
          <a:xfrm>
            <a:off x="533400" y="1381125"/>
            <a:ext cx="16954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5D52FD7-C2B3-4615-8145-627CB7EDD76A}" type="TxLink">
              <a:rPr lang="en-US" sz="1100" b="1" i="0" u="none" strike="noStrike">
                <a:solidFill>
                  <a:srgbClr val="000000"/>
                </a:solidFill>
                <a:latin typeface="Calibri"/>
                <a:ea typeface="Calibri"/>
                <a:cs typeface="Calibri"/>
              </a:rPr>
              <a:pPr algn="l"/>
              <a:t>01/03/2024</a:t>
            </a:fld>
            <a:endParaRPr lang="en-GB" sz="1100" b="1"/>
          </a:p>
        </xdr:txBody>
      </xdr:sp>
    </xdr:grpSp>
    <xdr:clientData/>
  </xdr:twoCellAnchor>
  <xdr:twoCellAnchor>
    <xdr:from>
      <xdr:col>3</xdr:col>
      <xdr:colOff>838200</xdr:colOff>
      <xdr:row>4</xdr:row>
      <xdr:rowOff>123825</xdr:rowOff>
    </xdr:from>
    <xdr:to>
      <xdr:col>4</xdr:col>
      <xdr:colOff>1638300</xdr:colOff>
      <xdr:row>9</xdr:row>
      <xdr:rowOff>66675</xdr:rowOff>
    </xdr:to>
    <xdr:grpSp>
      <xdr:nvGrpSpPr>
        <xdr:cNvPr id="21" name="Group 20">
          <a:extLst>
            <a:ext uri="{FF2B5EF4-FFF2-40B4-BE49-F238E27FC236}">
              <a16:creationId xmlns:a16="http://schemas.microsoft.com/office/drawing/2014/main" id="{9AAAFFC6-84B2-DD73-2F8C-9975FDE50F88}"/>
            </a:ext>
          </a:extLst>
        </xdr:cNvPr>
        <xdr:cNvGrpSpPr/>
      </xdr:nvGrpSpPr>
      <xdr:grpSpPr>
        <a:xfrm>
          <a:off x="2616200" y="1139825"/>
          <a:ext cx="2048933" cy="895350"/>
          <a:chOff x="2619375" y="1143000"/>
          <a:chExt cx="2047875" cy="895350"/>
        </a:xfrm>
      </xdr:grpSpPr>
      <xdr:sp macro="" textlink="">
        <xdr:nvSpPr>
          <xdr:cNvPr id="5" name="Rectangle: Rounded Corners 4">
            <a:extLst>
              <a:ext uri="{FF2B5EF4-FFF2-40B4-BE49-F238E27FC236}">
                <a16:creationId xmlns:a16="http://schemas.microsoft.com/office/drawing/2014/main" id="{39B2DBE9-FC5B-4B89-8377-E8228645CA49}"/>
              </a:ext>
            </a:extLst>
          </xdr:cNvPr>
          <xdr:cNvSpPr/>
        </xdr:nvSpPr>
        <xdr:spPr>
          <a:xfrm>
            <a:off x="2619375" y="1143000"/>
            <a:ext cx="2047875"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TextBox 5">
            <a:extLst>
              <a:ext uri="{FF2B5EF4-FFF2-40B4-BE49-F238E27FC236}">
                <a16:creationId xmlns:a16="http://schemas.microsoft.com/office/drawing/2014/main" id="{D730CCA1-E405-4A56-8E3A-6FBB0A228D49}"/>
              </a:ext>
            </a:extLst>
          </xdr:cNvPr>
          <xdr:cNvSpPr txBox="1"/>
        </xdr:nvSpPr>
        <xdr:spPr>
          <a:xfrm>
            <a:off x="2628900" y="1171575"/>
            <a:ext cx="16954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Date of Last Record:</a:t>
            </a:r>
          </a:p>
        </xdr:txBody>
      </xdr:sp>
      <xdr:sp macro="" textlink="Calculations!E9">
        <xdr:nvSpPr>
          <xdr:cNvPr id="7" name="TextBox 6">
            <a:extLst>
              <a:ext uri="{FF2B5EF4-FFF2-40B4-BE49-F238E27FC236}">
                <a16:creationId xmlns:a16="http://schemas.microsoft.com/office/drawing/2014/main" id="{A08CD65B-F206-49C9-8FE4-2C41DB298BCF}"/>
              </a:ext>
            </a:extLst>
          </xdr:cNvPr>
          <xdr:cNvSpPr txBox="1"/>
        </xdr:nvSpPr>
        <xdr:spPr>
          <a:xfrm>
            <a:off x="2638425" y="1371599"/>
            <a:ext cx="1695450"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BEC5AD7-5E20-4603-81C0-125FE078E8FC}" type="TxLink">
              <a:rPr lang="en-US" sz="1100" b="1" i="0" u="none" strike="noStrike">
                <a:solidFill>
                  <a:srgbClr val="000000"/>
                </a:solidFill>
                <a:latin typeface="Calibri"/>
                <a:ea typeface="Calibri"/>
                <a:cs typeface="Calibri"/>
              </a:rPr>
              <a:pPr algn="l"/>
              <a:t>00/01/1900</a:t>
            </a:fld>
            <a:endParaRPr lang="en-GB" sz="1100" b="1"/>
          </a:p>
        </xdr:txBody>
      </xdr:sp>
      <xdr:sp macro="" textlink="Calculations!E10">
        <xdr:nvSpPr>
          <xdr:cNvPr id="8" name="TextBox 7">
            <a:extLst>
              <a:ext uri="{FF2B5EF4-FFF2-40B4-BE49-F238E27FC236}">
                <a16:creationId xmlns:a16="http://schemas.microsoft.com/office/drawing/2014/main" id="{C695A60F-824F-4A80-8899-62728EAA895C}"/>
              </a:ext>
            </a:extLst>
          </xdr:cNvPr>
          <xdr:cNvSpPr txBox="1"/>
        </xdr:nvSpPr>
        <xdr:spPr>
          <a:xfrm>
            <a:off x="3438525" y="1381125"/>
            <a:ext cx="96202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59D33EC-7C78-4F18-AE5F-1B1CAAEA0EF9}" type="TxLink">
              <a:rPr lang="en-US" sz="1050" b="0" i="0" u="none" strike="noStrike">
                <a:solidFill>
                  <a:srgbClr val="000000"/>
                </a:solidFill>
                <a:latin typeface="Calibri"/>
                <a:ea typeface="Calibri"/>
                <a:cs typeface="Calibri"/>
              </a:rPr>
              <a:pPr algn="l"/>
              <a:t> </a:t>
            </a:fld>
            <a:endParaRPr lang="en-GB" sz="1050" b="1"/>
          </a:p>
        </xdr:txBody>
      </xdr:sp>
    </xdr:grpSp>
    <xdr:clientData/>
  </xdr:twoCellAnchor>
  <xdr:twoCellAnchor>
    <xdr:from>
      <xdr:col>4</xdr:col>
      <xdr:colOff>1704975</xdr:colOff>
      <xdr:row>4</xdr:row>
      <xdr:rowOff>133350</xdr:rowOff>
    </xdr:from>
    <xdr:to>
      <xdr:col>5</xdr:col>
      <xdr:colOff>1066800</xdr:colOff>
      <xdr:row>9</xdr:row>
      <xdr:rowOff>76200</xdr:rowOff>
    </xdr:to>
    <xdr:grpSp>
      <xdr:nvGrpSpPr>
        <xdr:cNvPr id="19" name="Group 18">
          <a:extLst>
            <a:ext uri="{FF2B5EF4-FFF2-40B4-BE49-F238E27FC236}">
              <a16:creationId xmlns:a16="http://schemas.microsoft.com/office/drawing/2014/main" id="{88D2F9D7-BCFF-5734-225C-7C4A645000C3}"/>
            </a:ext>
          </a:extLst>
        </xdr:cNvPr>
        <xdr:cNvGrpSpPr/>
      </xdr:nvGrpSpPr>
      <xdr:grpSpPr>
        <a:xfrm>
          <a:off x="4731808" y="1149350"/>
          <a:ext cx="2049992" cy="895350"/>
          <a:chOff x="4838700" y="1123950"/>
          <a:chExt cx="2047875" cy="895350"/>
        </a:xfrm>
      </xdr:grpSpPr>
      <xdr:sp macro="" textlink="">
        <xdr:nvSpPr>
          <xdr:cNvPr id="9" name="Rectangle: Rounded Corners 8">
            <a:extLst>
              <a:ext uri="{FF2B5EF4-FFF2-40B4-BE49-F238E27FC236}">
                <a16:creationId xmlns:a16="http://schemas.microsoft.com/office/drawing/2014/main" id="{9DE4D284-97D8-44C3-8149-9B717EEB499E}"/>
              </a:ext>
            </a:extLst>
          </xdr:cNvPr>
          <xdr:cNvSpPr/>
        </xdr:nvSpPr>
        <xdr:spPr>
          <a:xfrm>
            <a:off x="4838700" y="1123950"/>
            <a:ext cx="2047875"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5DB7B4BD-958D-4DD9-B9D0-4B65B84AED47}"/>
              </a:ext>
            </a:extLst>
          </xdr:cNvPr>
          <xdr:cNvSpPr txBox="1"/>
        </xdr:nvSpPr>
        <xdr:spPr>
          <a:xfrm>
            <a:off x="4848225" y="1152525"/>
            <a:ext cx="16954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Nº of Tracked</a:t>
            </a:r>
            <a:r>
              <a:rPr lang="en-GB" sz="1100" b="1" baseline="0"/>
              <a:t> Records:</a:t>
            </a:r>
            <a:endParaRPr lang="en-GB" sz="1100" b="1"/>
          </a:p>
        </xdr:txBody>
      </xdr:sp>
      <xdr:sp macro="" textlink="Calculations!E11">
        <xdr:nvSpPr>
          <xdr:cNvPr id="11" name="TextBox 10">
            <a:extLst>
              <a:ext uri="{FF2B5EF4-FFF2-40B4-BE49-F238E27FC236}">
                <a16:creationId xmlns:a16="http://schemas.microsoft.com/office/drawing/2014/main" id="{AAFECA55-B62E-4B8B-8371-AB07CC5C4280}"/>
              </a:ext>
            </a:extLst>
          </xdr:cNvPr>
          <xdr:cNvSpPr txBox="1"/>
        </xdr:nvSpPr>
        <xdr:spPr>
          <a:xfrm>
            <a:off x="4857750" y="1352549"/>
            <a:ext cx="77152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BBDB579-F859-447A-A566-B8A003435B4E}" type="TxLink">
              <a:rPr lang="en-US" sz="1100" b="1" i="0" u="none" strike="noStrike">
                <a:solidFill>
                  <a:srgbClr val="000000"/>
                </a:solidFill>
                <a:latin typeface="Calibri"/>
                <a:ea typeface="Calibri"/>
                <a:cs typeface="Calibri"/>
              </a:rPr>
              <a:pPr algn="l"/>
              <a:t>0</a:t>
            </a:fld>
            <a:endParaRPr lang="en-GB" sz="1100" b="1"/>
          </a:p>
        </xdr:txBody>
      </xdr:sp>
      <xdr:sp macro="" textlink="Calculations!E12">
        <xdr:nvSpPr>
          <xdr:cNvPr id="12" name="TextBox 11">
            <a:extLst>
              <a:ext uri="{FF2B5EF4-FFF2-40B4-BE49-F238E27FC236}">
                <a16:creationId xmlns:a16="http://schemas.microsoft.com/office/drawing/2014/main" id="{C7303DCB-D1E7-4495-91DF-B11304CBF040}"/>
              </a:ext>
            </a:extLst>
          </xdr:cNvPr>
          <xdr:cNvSpPr txBox="1"/>
        </xdr:nvSpPr>
        <xdr:spPr>
          <a:xfrm>
            <a:off x="5133975" y="1362075"/>
            <a:ext cx="96202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C111319-EDE1-4327-A231-097A422D04D3}" type="TxLink">
              <a:rPr lang="en-US" sz="1050" b="0" i="0" u="none" strike="noStrike">
                <a:solidFill>
                  <a:srgbClr val="000000"/>
                </a:solidFill>
                <a:latin typeface="Calibri"/>
                <a:ea typeface="Calibri"/>
                <a:cs typeface="Calibri"/>
              </a:rPr>
              <a:pPr algn="l"/>
              <a:t>(0 This year)</a:t>
            </a:fld>
            <a:endParaRPr lang="en-GB" sz="1000" b="1"/>
          </a:p>
        </xdr:txBody>
      </xdr:sp>
    </xdr:grpSp>
    <xdr:clientData/>
  </xdr:twoCellAnchor>
  <xdr:twoCellAnchor>
    <xdr:from>
      <xdr:col>5</xdr:col>
      <xdr:colOff>1176866</xdr:colOff>
      <xdr:row>4</xdr:row>
      <xdr:rowOff>133350</xdr:rowOff>
    </xdr:from>
    <xdr:to>
      <xdr:col>6</xdr:col>
      <xdr:colOff>3415241</xdr:colOff>
      <xdr:row>9</xdr:row>
      <xdr:rowOff>76200</xdr:rowOff>
    </xdr:to>
    <xdr:grpSp>
      <xdr:nvGrpSpPr>
        <xdr:cNvPr id="20" name="Group 19">
          <a:extLst>
            <a:ext uri="{FF2B5EF4-FFF2-40B4-BE49-F238E27FC236}">
              <a16:creationId xmlns:a16="http://schemas.microsoft.com/office/drawing/2014/main" id="{E3E03EDF-B847-A524-8125-26B2F5B5746F}"/>
            </a:ext>
          </a:extLst>
        </xdr:cNvPr>
        <xdr:cNvGrpSpPr/>
      </xdr:nvGrpSpPr>
      <xdr:grpSpPr>
        <a:xfrm>
          <a:off x="6891866" y="1149350"/>
          <a:ext cx="3487208" cy="895350"/>
          <a:chOff x="6972300" y="1123950"/>
          <a:chExt cx="3486150" cy="895350"/>
        </a:xfrm>
      </xdr:grpSpPr>
      <xdr:sp macro="" textlink="">
        <xdr:nvSpPr>
          <xdr:cNvPr id="13" name="Rectangle: Rounded Corners 12">
            <a:extLst>
              <a:ext uri="{FF2B5EF4-FFF2-40B4-BE49-F238E27FC236}">
                <a16:creationId xmlns:a16="http://schemas.microsoft.com/office/drawing/2014/main" id="{2FE27B66-1F50-4A19-B271-DF3BB8FB5087}"/>
              </a:ext>
            </a:extLst>
          </xdr:cNvPr>
          <xdr:cNvSpPr/>
        </xdr:nvSpPr>
        <xdr:spPr>
          <a:xfrm>
            <a:off x="6972300" y="1123950"/>
            <a:ext cx="3486150"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4" name="TextBox 13">
            <a:extLst>
              <a:ext uri="{FF2B5EF4-FFF2-40B4-BE49-F238E27FC236}">
                <a16:creationId xmlns:a16="http://schemas.microsoft.com/office/drawing/2014/main" id="{B982FEF7-CB69-4758-A2A5-A4231B9144DF}"/>
              </a:ext>
            </a:extLst>
          </xdr:cNvPr>
          <xdr:cNvSpPr txBox="1"/>
        </xdr:nvSpPr>
        <xdr:spPr>
          <a:xfrm>
            <a:off x="6981825" y="1152525"/>
            <a:ext cx="16954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Total Tracking</a:t>
            </a:r>
            <a:r>
              <a:rPr lang="en-GB" sz="1100" b="1" baseline="0"/>
              <a:t> Balance:</a:t>
            </a:r>
            <a:endParaRPr lang="en-GB" sz="1100" b="1"/>
          </a:p>
        </xdr:txBody>
      </xdr:sp>
      <xdr:sp macro="" textlink="Calculations!E13">
        <xdr:nvSpPr>
          <xdr:cNvPr id="15" name="TextBox 14">
            <a:extLst>
              <a:ext uri="{FF2B5EF4-FFF2-40B4-BE49-F238E27FC236}">
                <a16:creationId xmlns:a16="http://schemas.microsoft.com/office/drawing/2014/main" id="{E5314421-3290-4223-B29C-F7E956BC4A82}"/>
              </a:ext>
            </a:extLst>
          </xdr:cNvPr>
          <xdr:cNvSpPr txBox="1"/>
        </xdr:nvSpPr>
        <xdr:spPr>
          <a:xfrm>
            <a:off x="6991350" y="1352549"/>
            <a:ext cx="77152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A5BF9E1-645B-4028-985A-3B068648CE06}" type="TxLink">
              <a:rPr lang="en-US" sz="1100" b="1" i="0" u="none" strike="noStrike">
                <a:solidFill>
                  <a:srgbClr val="000000"/>
                </a:solidFill>
                <a:latin typeface="Calibri"/>
                <a:ea typeface="Calibri"/>
                <a:cs typeface="Calibri"/>
              </a:rPr>
              <a:pPr algn="l"/>
              <a:t>-</a:t>
            </a:fld>
            <a:endParaRPr lang="en-GB" sz="1100" b="1"/>
          </a:p>
        </xdr:txBody>
      </xdr:sp>
      <xdr:sp macro="" textlink="Calculations!E14">
        <xdr:nvSpPr>
          <xdr:cNvPr id="16" name="TextBox 15">
            <a:extLst>
              <a:ext uri="{FF2B5EF4-FFF2-40B4-BE49-F238E27FC236}">
                <a16:creationId xmlns:a16="http://schemas.microsoft.com/office/drawing/2014/main" id="{0266B0E2-D56E-4F01-8E34-6C93C230CD2B}"/>
              </a:ext>
            </a:extLst>
          </xdr:cNvPr>
          <xdr:cNvSpPr txBox="1"/>
        </xdr:nvSpPr>
        <xdr:spPr>
          <a:xfrm>
            <a:off x="7600950" y="1343025"/>
            <a:ext cx="217170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10C347C-90DA-4CEA-A618-7C5021C2E071}" type="TxLink">
              <a:rPr lang="en-US" sz="1100" b="0" i="0" u="none" strike="noStrike">
                <a:solidFill>
                  <a:srgbClr val="000000"/>
                </a:solidFill>
                <a:latin typeface="Calibri"/>
                <a:ea typeface="Calibri"/>
                <a:cs typeface="Calibri"/>
              </a:rPr>
              <a:pPr algn="l"/>
              <a:t> of tracked income left to be allocated</a:t>
            </a:fld>
            <a:endParaRPr lang="en-GB" sz="10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63501</xdr:colOff>
      <xdr:row>12</xdr:row>
      <xdr:rowOff>63501</xdr:rowOff>
    </xdr:from>
    <xdr:to>
      <xdr:col>32</xdr:col>
      <xdr:colOff>762000</xdr:colOff>
      <xdr:row>13</xdr:row>
      <xdr:rowOff>148167</xdr:rowOff>
    </xdr:to>
    <xdr:sp macro="" textlink="">
      <xdr:nvSpPr>
        <xdr:cNvPr id="2" name="TextBox 1">
          <a:extLst>
            <a:ext uri="{FF2B5EF4-FFF2-40B4-BE49-F238E27FC236}">
              <a16:creationId xmlns:a16="http://schemas.microsoft.com/office/drawing/2014/main" id="{C76EC4B7-FF98-6A4F-EAAD-0274DC1C9925}"/>
            </a:ext>
          </a:extLst>
        </xdr:cNvPr>
        <xdr:cNvSpPr txBox="1"/>
      </xdr:nvSpPr>
      <xdr:spPr>
        <a:xfrm>
          <a:off x="7683501" y="2611439"/>
          <a:ext cx="1877218"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339966"/>
              </a:solidFill>
            </a:rPr>
            <a:t>Income</a:t>
          </a:r>
          <a:r>
            <a:rPr lang="en-GB" sz="1100" b="1"/>
            <a:t> Categories (Tracked)</a:t>
          </a:r>
        </a:p>
      </xdr:txBody>
    </xdr:sp>
    <xdr:clientData/>
  </xdr:twoCellAnchor>
  <xdr:twoCellAnchor editAs="oneCell">
    <xdr:from>
      <xdr:col>31</xdr:col>
      <xdr:colOff>116417</xdr:colOff>
      <xdr:row>14</xdr:row>
      <xdr:rowOff>42333</xdr:rowOff>
    </xdr:from>
    <xdr:to>
      <xdr:col>32</xdr:col>
      <xdr:colOff>867832</xdr:colOff>
      <xdr:row>23</xdr:row>
      <xdr:rowOff>116417</xdr:rowOff>
    </xdr:to>
    <xdr:graphicFrame macro="">
      <xdr:nvGraphicFramePr>
        <xdr:cNvPr id="3" name="Chart 2">
          <a:extLst>
            <a:ext uri="{FF2B5EF4-FFF2-40B4-BE49-F238E27FC236}">
              <a16:creationId xmlns:a16="http://schemas.microsoft.com/office/drawing/2014/main" id="{98A20E55-C1AF-4D92-B9AB-01725857B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63501</xdr:colOff>
      <xdr:row>25</xdr:row>
      <xdr:rowOff>63501</xdr:rowOff>
    </xdr:from>
    <xdr:ext cx="2084916" cy="275166"/>
    <xdr:sp macro="" textlink="">
      <xdr:nvSpPr>
        <xdr:cNvPr id="4" name="TextBox 3">
          <a:extLst>
            <a:ext uri="{FF2B5EF4-FFF2-40B4-BE49-F238E27FC236}">
              <a16:creationId xmlns:a16="http://schemas.microsoft.com/office/drawing/2014/main" id="{DA9C929B-B769-4DAC-BEE8-1EC8868C8C38}"/>
            </a:ext>
          </a:extLst>
        </xdr:cNvPr>
        <xdr:cNvSpPr txBox="1"/>
      </xdr:nvSpPr>
      <xdr:spPr>
        <a:xfrm>
          <a:off x="7694084" y="5080001"/>
          <a:ext cx="2084916"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FF5050"/>
              </a:solidFill>
            </a:rPr>
            <a:t>Expenses</a:t>
          </a:r>
          <a:r>
            <a:rPr lang="en-GB" sz="1100" b="1"/>
            <a:t> Categories (Tracked)</a:t>
          </a:r>
        </a:p>
      </xdr:txBody>
    </xdr:sp>
    <xdr:clientData/>
  </xdr:oneCellAnchor>
  <xdr:oneCellAnchor>
    <xdr:from>
      <xdr:col>31</xdr:col>
      <xdr:colOff>116417</xdr:colOff>
      <xdr:row>27</xdr:row>
      <xdr:rowOff>42333</xdr:rowOff>
    </xdr:from>
    <xdr:ext cx="1936749" cy="1788584"/>
    <xdr:graphicFrame macro="">
      <xdr:nvGraphicFramePr>
        <xdr:cNvPr id="5" name="Chart 4">
          <a:extLst>
            <a:ext uri="{FF2B5EF4-FFF2-40B4-BE49-F238E27FC236}">
              <a16:creationId xmlns:a16="http://schemas.microsoft.com/office/drawing/2014/main" id="{2727CA50-70FC-4AE6-9305-5A0720CC85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63501</xdr:colOff>
      <xdr:row>25</xdr:row>
      <xdr:rowOff>63501</xdr:rowOff>
    </xdr:from>
    <xdr:ext cx="2084916" cy="275166"/>
    <xdr:sp macro="" textlink="">
      <xdr:nvSpPr>
        <xdr:cNvPr id="6" name="TextBox 5">
          <a:extLst>
            <a:ext uri="{FF2B5EF4-FFF2-40B4-BE49-F238E27FC236}">
              <a16:creationId xmlns:a16="http://schemas.microsoft.com/office/drawing/2014/main" id="{114364F6-BCBC-44EA-A101-50D12AC6EAEB}"/>
            </a:ext>
          </a:extLst>
        </xdr:cNvPr>
        <xdr:cNvSpPr txBox="1"/>
      </xdr:nvSpPr>
      <xdr:spPr>
        <a:xfrm>
          <a:off x="12886532" y="5087939"/>
          <a:ext cx="2084916"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1">
                  <a:lumMod val="50000"/>
                </a:schemeClr>
              </a:solidFill>
            </a:rPr>
            <a:t>Savings</a:t>
          </a:r>
          <a:r>
            <a:rPr lang="en-GB" sz="1100" b="1"/>
            <a:t> Categories (Tracked)</a:t>
          </a:r>
        </a:p>
      </xdr:txBody>
    </xdr:sp>
    <xdr:clientData/>
  </xdr:oneCellAnchor>
  <xdr:oneCellAnchor>
    <xdr:from>
      <xdr:col>38</xdr:col>
      <xdr:colOff>116417</xdr:colOff>
      <xdr:row>27</xdr:row>
      <xdr:rowOff>42333</xdr:rowOff>
    </xdr:from>
    <xdr:ext cx="1936749" cy="1788584"/>
    <xdr:graphicFrame macro="">
      <xdr:nvGraphicFramePr>
        <xdr:cNvPr id="7" name="Chart 6">
          <a:extLst>
            <a:ext uri="{FF2B5EF4-FFF2-40B4-BE49-F238E27FC236}">
              <a16:creationId xmlns:a16="http://schemas.microsoft.com/office/drawing/2014/main" id="{7A9E5E89-4499-4134-BFE3-13317659D5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63501</xdr:colOff>
      <xdr:row>12</xdr:row>
      <xdr:rowOff>63501</xdr:rowOff>
    </xdr:from>
    <xdr:to>
      <xdr:col>39</xdr:col>
      <xdr:colOff>762000</xdr:colOff>
      <xdr:row>13</xdr:row>
      <xdr:rowOff>148167</xdr:rowOff>
    </xdr:to>
    <xdr:sp macro="" textlink="">
      <xdr:nvSpPr>
        <xdr:cNvPr id="8" name="TextBox 7">
          <a:extLst>
            <a:ext uri="{FF2B5EF4-FFF2-40B4-BE49-F238E27FC236}">
              <a16:creationId xmlns:a16="http://schemas.microsoft.com/office/drawing/2014/main" id="{BD39337D-0793-46F6-98ED-5058BD76F5F8}"/>
            </a:ext>
          </a:extLst>
        </xdr:cNvPr>
        <xdr:cNvSpPr txBox="1"/>
      </xdr:nvSpPr>
      <xdr:spPr>
        <a:xfrm>
          <a:off x="12886532" y="2611439"/>
          <a:ext cx="1877218"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Tracked</a:t>
          </a:r>
          <a:r>
            <a:rPr lang="en-GB" sz="1100" b="1" baseline="0"/>
            <a:t> (Vs. Budget)</a:t>
          </a:r>
          <a:endParaRPr lang="en-GB" sz="1100" b="1"/>
        </a:p>
      </xdr:txBody>
    </xdr:sp>
    <xdr:clientData/>
  </xdr:twoCellAnchor>
  <xdr:twoCellAnchor>
    <xdr:from>
      <xdr:col>38</xdr:col>
      <xdr:colOff>35720</xdr:colOff>
      <xdr:row>13</xdr:row>
      <xdr:rowOff>59531</xdr:rowOff>
    </xdr:from>
    <xdr:to>
      <xdr:col>43</xdr:col>
      <xdr:colOff>345281</xdr:colOff>
      <xdr:row>24</xdr:row>
      <xdr:rowOff>59531</xdr:rowOff>
    </xdr:to>
    <xdr:graphicFrame macro="">
      <xdr:nvGraphicFramePr>
        <xdr:cNvPr id="9" name="Chart 8">
          <a:extLst>
            <a:ext uri="{FF2B5EF4-FFF2-40B4-BE49-F238E27FC236}">
              <a16:creationId xmlns:a16="http://schemas.microsoft.com/office/drawing/2014/main" id="{F2D43DCF-45DF-44B1-90CE-CA3D0A05A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180975</xdr:colOff>
      <xdr:row>12</xdr:row>
      <xdr:rowOff>47625</xdr:rowOff>
    </xdr:from>
    <xdr:to>
      <xdr:col>43</xdr:col>
      <xdr:colOff>28575</xdr:colOff>
      <xdr:row>14</xdr:row>
      <xdr:rowOff>144150</xdr:rowOff>
    </xdr:to>
    <xdr:grpSp>
      <xdr:nvGrpSpPr>
        <xdr:cNvPr id="12" name="Group 11">
          <a:extLst>
            <a:ext uri="{FF2B5EF4-FFF2-40B4-BE49-F238E27FC236}">
              <a16:creationId xmlns:a16="http://schemas.microsoft.com/office/drawing/2014/main" id="{F89FE61C-FBD0-D419-072B-4C55F38D3963}"/>
            </a:ext>
          </a:extLst>
        </xdr:cNvPr>
        <xdr:cNvGrpSpPr/>
      </xdr:nvGrpSpPr>
      <xdr:grpSpPr>
        <a:xfrm>
          <a:off x="15220950" y="2590800"/>
          <a:ext cx="1828800" cy="477525"/>
          <a:chOff x="15649575" y="2590800"/>
          <a:chExt cx="1828800" cy="477525"/>
        </a:xfrm>
      </xdr:grpSpPr>
      <mc:AlternateContent xmlns:mc="http://schemas.openxmlformats.org/markup-compatibility/2006">
        <mc:Choice xmlns:a14="http://schemas.microsoft.com/office/drawing/2010/main" Requires="a14">
          <xdr:grpSp>
            <xdr:nvGrpSpPr>
              <xdr:cNvPr id="11" name="Group 10">
                <a:extLst>
                  <a:ext uri="{FF2B5EF4-FFF2-40B4-BE49-F238E27FC236}">
                    <a16:creationId xmlns:a16="http://schemas.microsoft.com/office/drawing/2014/main" id="{E7C01FDE-C87A-0231-1F25-01B8C7C80661}"/>
                  </a:ext>
                </a:extLst>
              </xdr:cNvPr>
              <xdr:cNvGrpSpPr/>
            </xdr:nvGrpSpPr>
            <xdr:grpSpPr>
              <a:xfrm>
                <a:off x="15697200" y="2590800"/>
                <a:ext cx="1781175" cy="466725"/>
                <a:chOff x="15668625" y="2571750"/>
                <a:chExt cx="1781175" cy="466725"/>
              </a:xfrm>
            </xdr:grpSpPr>
            <xdr:sp macro="" textlink="">
              <xdr:nvSpPr>
                <xdr:cNvPr id="2054" name="Check Box 6" hidden="1">
                  <a:extLst>
                    <a:ext uri="{63B3BB69-23CF-44E3-9099-C40C66FF867C}">
                      <a14:compatExt spid="_x0000_s2054"/>
                    </a:ext>
                    <a:ext uri="{FF2B5EF4-FFF2-40B4-BE49-F238E27FC236}">
                      <a16:creationId xmlns:a16="http://schemas.microsoft.com/office/drawing/2014/main" id="{49755332-EBF1-3A05-E4B8-B5DA3580CFD9}"/>
                    </a:ext>
                  </a:extLst>
                </xdr:cNvPr>
                <xdr:cNvSpPr/>
              </xdr:nvSpPr>
              <xdr:spPr bwMode="auto">
                <a:xfrm>
                  <a:off x="15668625" y="2571750"/>
                  <a:ext cx="1123950"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Income</a:t>
                  </a:r>
                </a:p>
              </xdr:txBody>
            </xdr:sp>
            <xdr:sp macro="" textlink="">
              <xdr:nvSpPr>
                <xdr:cNvPr id="2055" name="Check Box 7" hidden="1">
                  <a:extLst>
                    <a:ext uri="{63B3BB69-23CF-44E3-9099-C40C66FF867C}">
                      <a14:compatExt spid="_x0000_s2055"/>
                    </a:ext>
                    <a:ext uri="{FF2B5EF4-FFF2-40B4-BE49-F238E27FC236}">
                      <a16:creationId xmlns:a16="http://schemas.microsoft.com/office/drawing/2014/main" id="{94DFCE23-389C-D44F-6CDB-88B22AF0FE24}"/>
                    </a:ext>
                  </a:extLst>
                </xdr:cNvPr>
                <xdr:cNvSpPr/>
              </xdr:nvSpPr>
              <xdr:spPr bwMode="auto">
                <a:xfrm>
                  <a:off x="15668625" y="2762250"/>
                  <a:ext cx="1123950" cy="2571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Expenses</a:t>
                  </a:r>
                </a:p>
              </xdr:txBody>
            </xdr:sp>
            <xdr:sp macro="" textlink="">
              <xdr:nvSpPr>
                <xdr:cNvPr id="2056" name="Check Box 8" hidden="1">
                  <a:extLst>
                    <a:ext uri="{63B3BB69-23CF-44E3-9099-C40C66FF867C}">
                      <a14:compatExt spid="_x0000_s2056"/>
                    </a:ext>
                    <a:ext uri="{FF2B5EF4-FFF2-40B4-BE49-F238E27FC236}">
                      <a16:creationId xmlns:a16="http://schemas.microsoft.com/office/drawing/2014/main" id="{0BBA8B6B-3A4F-BE73-E680-1587A221C29F}"/>
                    </a:ext>
                  </a:extLst>
                </xdr:cNvPr>
                <xdr:cNvSpPr/>
              </xdr:nvSpPr>
              <xdr:spPr bwMode="auto">
                <a:xfrm>
                  <a:off x="16325850" y="2571750"/>
                  <a:ext cx="1123950"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Savings</a:t>
                  </a:r>
                </a:p>
              </xdr:txBody>
            </xdr:sp>
            <xdr:sp macro="" textlink="">
              <xdr:nvSpPr>
                <xdr:cNvPr id="2057" name="Check Box 9" hidden="1">
                  <a:extLst>
                    <a:ext uri="{63B3BB69-23CF-44E3-9099-C40C66FF867C}">
                      <a14:compatExt spid="_x0000_s2057"/>
                    </a:ext>
                    <a:ext uri="{FF2B5EF4-FFF2-40B4-BE49-F238E27FC236}">
                      <a16:creationId xmlns:a16="http://schemas.microsoft.com/office/drawing/2014/main" id="{70E84C82-0127-E484-DE79-87B809BB4600}"/>
                    </a:ext>
                  </a:extLst>
                </xdr:cNvPr>
                <xdr:cNvSpPr/>
              </xdr:nvSpPr>
              <xdr:spPr bwMode="auto">
                <a:xfrm>
                  <a:off x="16325850" y="2752725"/>
                  <a:ext cx="1123950"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GB" sz="800" b="0" i="0" u="none" strike="noStrike" baseline="0">
                      <a:solidFill>
                        <a:srgbClr val="000000"/>
                      </a:solidFill>
                      <a:latin typeface="Segoe UI"/>
                      <a:cs typeface="Segoe UI"/>
                    </a:rPr>
                    <a:t>Show Budget</a:t>
                  </a:r>
                </a:p>
              </xdr:txBody>
            </xdr:sp>
          </xdr:grpSp>
        </mc:Choice>
        <mc:Fallback/>
      </mc:AlternateContent>
      <xdr:sp macro="" textlink="">
        <xdr:nvSpPr>
          <xdr:cNvPr id="10" name="Rectangle 9">
            <a:extLst>
              <a:ext uri="{FF2B5EF4-FFF2-40B4-BE49-F238E27FC236}">
                <a16:creationId xmlns:a16="http://schemas.microsoft.com/office/drawing/2014/main" id="{32D1E857-2745-B086-490A-BF896A3F55FB}"/>
              </a:ext>
            </a:extLst>
          </xdr:cNvPr>
          <xdr:cNvSpPr/>
        </xdr:nvSpPr>
        <xdr:spPr>
          <a:xfrm>
            <a:off x="15649575" y="2600325"/>
            <a:ext cx="1548000" cy="468000"/>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xdr:from>
      <xdr:col>24</xdr:col>
      <xdr:colOff>9525</xdr:colOff>
      <xdr:row>4</xdr:row>
      <xdr:rowOff>66675</xdr:rowOff>
    </xdr:from>
    <xdr:to>
      <xdr:col>24</xdr:col>
      <xdr:colOff>2056342</xdr:colOff>
      <xdr:row>9</xdr:row>
      <xdr:rowOff>9525</xdr:rowOff>
    </xdr:to>
    <xdr:grpSp>
      <xdr:nvGrpSpPr>
        <xdr:cNvPr id="19" name="Group 18">
          <a:extLst>
            <a:ext uri="{FF2B5EF4-FFF2-40B4-BE49-F238E27FC236}">
              <a16:creationId xmlns:a16="http://schemas.microsoft.com/office/drawing/2014/main" id="{3D6431AB-CF12-6CC1-0350-1A214B3F9661}"/>
            </a:ext>
          </a:extLst>
        </xdr:cNvPr>
        <xdr:cNvGrpSpPr/>
      </xdr:nvGrpSpPr>
      <xdr:grpSpPr>
        <a:xfrm>
          <a:off x="542925" y="1085850"/>
          <a:ext cx="2046817" cy="895350"/>
          <a:chOff x="542925" y="1085850"/>
          <a:chExt cx="2046817" cy="895350"/>
        </a:xfrm>
      </xdr:grpSpPr>
      <xdr:sp macro="" textlink="">
        <xdr:nvSpPr>
          <xdr:cNvPr id="14" name="Rectangle: Rounded Corners 13">
            <a:extLst>
              <a:ext uri="{FF2B5EF4-FFF2-40B4-BE49-F238E27FC236}">
                <a16:creationId xmlns:a16="http://schemas.microsoft.com/office/drawing/2014/main" id="{5783F10D-AE0F-8210-E462-CE0F795EEB52}"/>
              </a:ext>
            </a:extLst>
          </xdr:cNvPr>
          <xdr:cNvSpPr/>
        </xdr:nvSpPr>
        <xdr:spPr>
          <a:xfrm>
            <a:off x="542925" y="1085850"/>
            <a:ext cx="2046817"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extLst>
              <a:ext uri="{FF2B5EF4-FFF2-40B4-BE49-F238E27FC236}">
                <a16:creationId xmlns:a16="http://schemas.microsoft.com/office/drawing/2014/main" id="{739AB532-BCE1-13DE-D89A-96E33FBA7670}"/>
              </a:ext>
            </a:extLst>
          </xdr:cNvPr>
          <xdr:cNvSpPr txBox="1"/>
        </xdr:nvSpPr>
        <xdr:spPr>
          <a:xfrm>
            <a:off x="552445" y="1114425"/>
            <a:ext cx="1694574"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Selected Year &amp; Period</a:t>
            </a:r>
          </a:p>
        </xdr:txBody>
      </xdr:sp>
      <xdr:sp macro="" textlink="selected_year">
        <xdr:nvSpPr>
          <xdr:cNvPr id="17" name="Rectangle: Rounded Corners 16">
            <a:extLst>
              <a:ext uri="{FF2B5EF4-FFF2-40B4-BE49-F238E27FC236}">
                <a16:creationId xmlns:a16="http://schemas.microsoft.com/office/drawing/2014/main" id="{6B3D5D0E-C393-F9F3-4F86-B0FBC9FBD9A7}"/>
              </a:ext>
            </a:extLst>
          </xdr:cNvPr>
          <xdr:cNvSpPr/>
        </xdr:nvSpPr>
        <xdr:spPr>
          <a:xfrm>
            <a:off x="657225" y="1504950"/>
            <a:ext cx="619125" cy="285750"/>
          </a:xfrm>
          <a:prstGeom prst="roundRect">
            <a:avLst>
              <a:gd name="adj" fmla="val 41667"/>
            </a:avLst>
          </a:prstGeom>
          <a:solidFill>
            <a:schemeClr val="bg1"/>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283A7EE-D866-4E78-ACA1-52F9146B37C4}" type="TxLink">
              <a:rPr lang="en-US" sz="1100" b="1" i="0" u="none" strike="noStrike">
                <a:solidFill>
                  <a:srgbClr val="000000"/>
                </a:solidFill>
                <a:latin typeface="Calibri"/>
                <a:ea typeface="Calibri"/>
                <a:cs typeface="Calibri"/>
              </a:rPr>
              <a:pPr algn="ctr"/>
              <a:t>2024</a:t>
            </a:fld>
            <a:endParaRPr lang="en-GB" sz="1100" b="1"/>
          </a:p>
        </xdr:txBody>
      </xdr:sp>
      <xdr:sp macro="" textlink="selected_period_display">
        <xdr:nvSpPr>
          <xdr:cNvPr id="18" name="Rectangle: Rounded Corners 17">
            <a:extLst>
              <a:ext uri="{FF2B5EF4-FFF2-40B4-BE49-F238E27FC236}">
                <a16:creationId xmlns:a16="http://schemas.microsoft.com/office/drawing/2014/main" id="{86FC24F9-B887-4F36-9766-B91125AC7C58}"/>
              </a:ext>
            </a:extLst>
          </xdr:cNvPr>
          <xdr:cNvSpPr/>
        </xdr:nvSpPr>
        <xdr:spPr>
          <a:xfrm>
            <a:off x="1362075" y="1504950"/>
            <a:ext cx="1047750" cy="285750"/>
          </a:xfrm>
          <a:prstGeom prst="roundRect">
            <a:avLst>
              <a:gd name="adj" fmla="val 41667"/>
            </a:avLst>
          </a:prstGeom>
          <a:solidFill>
            <a:schemeClr val="bg1"/>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D82A07B-6838-4F3E-B126-8FF683727273}" type="TxLink">
              <a:rPr lang="en-US" sz="1100" b="1" i="0" u="none" strike="noStrike">
                <a:solidFill>
                  <a:srgbClr val="000000"/>
                </a:solidFill>
                <a:latin typeface="Calibri"/>
                <a:ea typeface="Calibri"/>
                <a:cs typeface="Calibri"/>
              </a:rPr>
              <a:t>Total Year</a:t>
            </a:fld>
            <a:endParaRPr lang="en-GB" sz="1100" b="1"/>
          </a:p>
        </xdr:txBody>
      </xdr:sp>
    </xdr:grpSp>
    <xdr:clientData/>
  </xdr:twoCellAnchor>
  <xdr:twoCellAnchor>
    <xdr:from>
      <xdr:col>24</xdr:col>
      <xdr:colOff>2105025</xdr:colOff>
      <xdr:row>4</xdr:row>
      <xdr:rowOff>76200</xdr:rowOff>
    </xdr:from>
    <xdr:to>
      <xdr:col>25</xdr:col>
      <xdr:colOff>342900</xdr:colOff>
      <xdr:row>9</xdr:row>
      <xdr:rowOff>19050</xdr:rowOff>
    </xdr:to>
    <xdr:grpSp>
      <xdr:nvGrpSpPr>
        <xdr:cNvPr id="28" name="Group 27">
          <a:extLst>
            <a:ext uri="{FF2B5EF4-FFF2-40B4-BE49-F238E27FC236}">
              <a16:creationId xmlns:a16="http://schemas.microsoft.com/office/drawing/2014/main" id="{5523096D-F695-FC9A-AC71-62221E023E3E}"/>
            </a:ext>
          </a:extLst>
        </xdr:cNvPr>
        <xdr:cNvGrpSpPr/>
      </xdr:nvGrpSpPr>
      <xdr:grpSpPr>
        <a:xfrm>
          <a:off x="2638425" y="1095375"/>
          <a:ext cx="923925" cy="895350"/>
          <a:chOff x="2705100" y="1095375"/>
          <a:chExt cx="1190625" cy="895350"/>
        </a:xfrm>
      </xdr:grpSpPr>
      <xdr:sp macro="" textlink="">
        <xdr:nvSpPr>
          <xdr:cNvPr id="21" name="Rectangle: Rounded Corners 20">
            <a:extLst>
              <a:ext uri="{FF2B5EF4-FFF2-40B4-BE49-F238E27FC236}">
                <a16:creationId xmlns:a16="http://schemas.microsoft.com/office/drawing/2014/main" id="{00DD8BA8-EDE0-02BA-5D39-C619D682B87C}"/>
              </a:ext>
            </a:extLst>
          </xdr:cNvPr>
          <xdr:cNvSpPr/>
        </xdr:nvSpPr>
        <xdr:spPr>
          <a:xfrm>
            <a:off x="2778698" y="1095375"/>
            <a:ext cx="1019175"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2" name="TextBox 21">
            <a:extLst>
              <a:ext uri="{FF2B5EF4-FFF2-40B4-BE49-F238E27FC236}">
                <a16:creationId xmlns:a16="http://schemas.microsoft.com/office/drawing/2014/main" id="{A734645D-21EA-80AC-0F1D-E3E669DB2F3E}"/>
              </a:ext>
            </a:extLst>
          </xdr:cNvPr>
          <xdr:cNvSpPr txBox="1"/>
        </xdr:nvSpPr>
        <xdr:spPr>
          <a:xfrm>
            <a:off x="2809870" y="1133475"/>
            <a:ext cx="103823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Period Compl.</a:t>
            </a:r>
          </a:p>
          <a:p>
            <a:pPr algn="l"/>
            <a:endParaRPr lang="en-GB" sz="1100" b="1"/>
          </a:p>
        </xdr:txBody>
      </xdr:sp>
      <xdr:graphicFrame macro="">
        <xdr:nvGraphicFramePr>
          <xdr:cNvPr id="25" name="Chart 24">
            <a:extLst>
              <a:ext uri="{FF2B5EF4-FFF2-40B4-BE49-F238E27FC236}">
                <a16:creationId xmlns:a16="http://schemas.microsoft.com/office/drawing/2014/main" id="{A46B9FD8-CA1C-4F57-8BC5-FABB666F25FE}"/>
              </a:ext>
            </a:extLst>
          </xdr:cNvPr>
          <xdr:cNvGraphicFramePr>
            <a:graphicFrameLocks/>
          </xdr:cNvGraphicFramePr>
        </xdr:nvGraphicFramePr>
        <xdr:xfrm>
          <a:off x="2705100" y="1381125"/>
          <a:ext cx="1190625" cy="542925"/>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6" name="TextBox 25">
            <a:extLst>
              <a:ext uri="{FF2B5EF4-FFF2-40B4-BE49-F238E27FC236}">
                <a16:creationId xmlns:a16="http://schemas.microsoft.com/office/drawing/2014/main" id="{AFB417CE-FC68-4E57-A22A-C8262B654EA4}"/>
              </a:ext>
            </a:extLst>
          </xdr:cNvPr>
          <xdr:cNvSpPr txBox="1"/>
        </xdr:nvSpPr>
        <xdr:spPr>
          <a:xfrm>
            <a:off x="3082197" y="1524000"/>
            <a:ext cx="431227"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4EC6A4-B8FF-4B52-B09D-565A9D676FAE}" type="TxLink">
              <a:rPr lang="en-US" sz="1100" b="1" i="0" u="none" strike="noStrike">
                <a:solidFill>
                  <a:srgbClr val="000000"/>
                </a:solidFill>
                <a:latin typeface="Calibri"/>
                <a:ea typeface="Calibri"/>
                <a:cs typeface="Calibri"/>
              </a:rPr>
              <a:pPr algn="ctr"/>
              <a:t>17%</a:t>
            </a:fld>
            <a:endParaRPr lang="en-GB" sz="1100" b="1"/>
          </a:p>
        </xdr:txBody>
      </xdr:sp>
    </xdr:grpSp>
    <xdr:clientData/>
  </xdr:twoCellAnchor>
  <xdr:twoCellAnchor>
    <xdr:from>
      <xdr:col>25</xdr:col>
      <xdr:colOff>390525</xdr:colOff>
      <xdr:row>4</xdr:row>
      <xdr:rowOff>85725</xdr:rowOff>
    </xdr:from>
    <xdr:to>
      <xdr:col>29</xdr:col>
      <xdr:colOff>180975</xdr:colOff>
      <xdr:row>9</xdr:row>
      <xdr:rowOff>28575</xdr:rowOff>
    </xdr:to>
    <xdr:grpSp>
      <xdr:nvGrpSpPr>
        <xdr:cNvPr id="29" name="Group 28">
          <a:extLst>
            <a:ext uri="{FF2B5EF4-FFF2-40B4-BE49-F238E27FC236}">
              <a16:creationId xmlns:a16="http://schemas.microsoft.com/office/drawing/2014/main" id="{23810D83-3070-4B62-AD73-5366F3A359A1}"/>
            </a:ext>
          </a:extLst>
        </xdr:cNvPr>
        <xdr:cNvGrpSpPr/>
      </xdr:nvGrpSpPr>
      <xdr:grpSpPr>
        <a:xfrm>
          <a:off x="3609975" y="1104900"/>
          <a:ext cx="2867025" cy="895350"/>
          <a:chOff x="6972300" y="1123950"/>
          <a:chExt cx="3486150" cy="895350"/>
        </a:xfrm>
      </xdr:grpSpPr>
      <xdr:sp macro="" textlink="">
        <xdr:nvSpPr>
          <xdr:cNvPr id="30" name="Rectangle: Rounded Corners 29">
            <a:extLst>
              <a:ext uri="{FF2B5EF4-FFF2-40B4-BE49-F238E27FC236}">
                <a16:creationId xmlns:a16="http://schemas.microsoft.com/office/drawing/2014/main" id="{8386AFA0-BFAE-B3B0-B835-624726C74A5B}"/>
              </a:ext>
            </a:extLst>
          </xdr:cNvPr>
          <xdr:cNvSpPr/>
        </xdr:nvSpPr>
        <xdr:spPr>
          <a:xfrm>
            <a:off x="6972300" y="1123950"/>
            <a:ext cx="3486150"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1" name="TextBox 30">
            <a:extLst>
              <a:ext uri="{FF2B5EF4-FFF2-40B4-BE49-F238E27FC236}">
                <a16:creationId xmlns:a16="http://schemas.microsoft.com/office/drawing/2014/main" id="{29AADF1B-A53A-DF1C-4415-048228AE7730}"/>
              </a:ext>
            </a:extLst>
          </xdr:cNvPr>
          <xdr:cNvSpPr txBox="1"/>
        </xdr:nvSpPr>
        <xdr:spPr>
          <a:xfrm>
            <a:off x="6981825" y="1152525"/>
            <a:ext cx="16954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Total Tracking</a:t>
            </a:r>
            <a:r>
              <a:rPr lang="en-GB" sz="1100" b="1" baseline="0"/>
              <a:t> Balance:</a:t>
            </a:r>
            <a:endParaRPr lang="en-GB" sz="1100" b="1"/>
          </a:p>
        </xdr:txBody>
      </xdr:sp>
      <xdr:sp macro="" textlink="Calculations!E25">
        <xdr:nvSpPr>
          <xdr:cNvPr id="32" name="TextBox 31">
            <a:extLst>
              <a:ext uri="{FF2B5EF4-FFF2-40B4-BE49-F238E27FC236}">
                <a16:creationId xmlns:a16="http://schemas.microsoft.com/office/drawing/2014/main" id="{9306954B-9BD7-64C6-5E63-DB7EC64C7550}"/>
              </a:ext>
            </a:extLst>
          </xdr:cNvPr>
          <xdr:cNvSpPr txBox="1"/>
        </xdr:nvSpPr>
        <xdr:spPr>
          <a:xfrm>
            <a:off x="7002932" y="1476374"/>
            <a:ext cx="771526"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65BFB04-387C-4A22-BE27-E99589B8A988}" type="TxLink">
              <a:rPr lang="en-US" sz="1100" b="1" i="0" u="none" strike="noStrike">
                <a:solidFill>
                  <a:srgbClr val="000000"/>
                </a:solidFill>
                <a:latin typeface="Calibri"/>
                <a:ea typeface="Calibri"/>
                <a:cs typeface="Calibri"/>
              </a:rPr>
              <a:t> -   € </a:t>
            </a:fld>
            <a:endParaRPr lang="en-GB" sz="1100" b="1"/>
          </a:p>
        </xdr:txBody>
      </xdr:sp>
      <xdr:sp macro="" textlink="Calculations!E26">
        <xdr:nvSpPr>
          <xdr:cNvPr id="33" name="TextBox 32">
            <a:extLst>
              <a:ext uri="{FF2B5EF4-FFF2-40B4-BE49-F238E27FC236}">
                <a16:creationId xmlns:a16="http://schemas.microsoft.com/office/drawing/2014/main" id="{0CCFF646-1243-C06F-35D0-B78B33199658}"/>
              </a:ext>
            </a:extLst>
          </xdr:cNvPr>
          <xdr:cNvSpPr txBox="1"/>
        </xdr:nvSpPr>
        <xdr:spPr>
          <a:xfrm>
            <a:off x="7463014" y="1485900"/>
            <a:ext cx="297227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364BD27-F950-47AE-AB67-9E454A37AB93}" type="TxLink">
              <a:rPr lang="en-US" sz="1050" b="0" i="0" u="none" strike="noStrike">
                <a:solidFill>
                  <a:srgbClr val="000000"/>
                </a:solidFill>
                <a:latin typeface="Calibri"/>
                <a:ea typeface="Calibri"/>
                <a:cs typeface="Calibri"/>
              </a:rPr>
              <a:t> of tracked income left to be allocated</a:t>
            </a:fld>
            <a:endParaRPr lang="en-GB" sz="900" b="1"/>
          </a:p>
        </xdr:txBody>
      </xdr:sp>
    </xdr:grpSp>
    <xdr:clientData/>
  </xdr:twoCellAnchor>
  <xdr:twoCellAnchor>
    <xdr:from>
      <xdr:col>29</xdr:col>
      <xdr:colOff>190500</xdr:colOff>
      <xdr:row>4</xdr:row>
      <xdr:rowOff>95250</xdr:rowOff>
    </xdr:from>
    <xdr:to>
      <xdr:col>32</xdr:col>
      <xdr:colOff>971550</xdr:colOff>
      <xdr:row>9</xdr:row>
      <xdr:rowOff>38100</xdr:rowOff>
    </xdr:to>
    <xdr:grpSp>
      <xdr:nvGrpSpPr>
        <xdr:cNvPr id="45" name="Group 44">
          <a:extLst>
            <a:ext uri="{FF2B5EF4-FFF2-40B4-BE49-F238E27FC236}">
              <a16:creationId xmlns:a16="http://schemas.microsoft.com/office/drawing/2014/main" id="{546FE976-BE6C-A9D4-E22B-275487E3DA03}"/>
            </a:ext>
          </a:extLst>
        </xdr:cNvPr>
        <xdr:cNvGrpSpPr/>
      </xdr:nvGrpSpPr>
      <xdr:grpSpPr>
        <a:xfrm>
          <a:off x="6486525" y="1114425"/>
          <a:ext cx="2867025" cy="895350"/>
          <a:chOff x="6562725" y="1114425"/>
          <a:chExt cx="2867025" cy="895350"/>
        </a:xfrm>
      </xdr:grpSpPr>
      <xdr:sp macro="" textlink="">
        <xdr:nvSpPr>
          <xdr:cNvPr id="40" name="Rectangle: Rounded Corners 39">
            <a:extLst>
              <a:ext uri="{FF2B5EF4-FFF2-40B4-BE49-F238E27FC236}">
                <a16:creationId xmlns:a16="http://schemas.microsoft.com/office/drawing/2014/main" id="{38E9A8E1-61D8-BB9A-A301-669D3167C9D0}"/>
              </a:ext>
            </a:extLst>
          </xdr:cNvPr>
          <xdr:cNvSpPr/>
        </xdr:nvSpPr>
        <xdr:spPr>
          <a:xfrm>
            <a:off x="6562725" y="1114425"/>
            <a:ext cx="2867025" cy="895350"/>
          </a:xfrm>
          <a:prstGeom prst="roundRect">
            <a:avLst>
              <a:gd name="adj" fmla="val 9220"/>
            </a:avLst>
          </a:prstGeom>
          <a:solidFill>
            <a:schemeClr val="bg1"/>
          </a:solidFill>
          <a:ln>
            <a:solidFill>
              <a:schemeClr val="bg1">
                <a:lumMod val="85000"/>
              </a:schemeClr>
            </a:solidFill>
          </a:ln>
          <a:effectLst>
            <a:outerShdw blurRad="825500" dist="76200" dir="5400000" sx="95000" sy="95000" algn="tl"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1" name="TextBox 40">
            <a:extLst>
              <a:ext uri="{FF2B5EF4-FFF2-40B4-BE49-F238E27FC236}">
                <a16:creationId xmlns:a16="http://schemas.microsoft.com/office/drawing/2014/main" id="{BC80622C-410B-BAC5-0781-2CAAE348418C}"/>
              </a:ext>
            </a:extLst>
          </xdr:cNvPr>
          <xdr:cNvSpPr txBox="1"/>
        </xdr:nvSpPr>
        <xdr:spPr>
          <a:xfrm>
            <a:off x="6570558" y="1143000"/>
            <a:ext cx="139434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t>Period Savings Rate</a:t>
            </a:r>
          </a:p>
        </xdr:txBody>
      </xdr:sp>
      <xdr:sp macro="" textlink="Calculations!$E$27">
        <xdr:nvSpPr>
          <xdr:cNvPr id="42" name="TextBox 41">
            <a:extLst>
              <a:ext uri="{FF2B5EF4-FFF2-40B4-BE49-F238E27FC236}">
                <a16:creationId xmlns:a16="http://schemas.microsoft.com/office/drawing/2014/main" id="{6FDD3FE3-2C8D-845A-1DC7-1EDE39AF9857}"/>
              </a:ext>
            </a:extLst>
          </xdr:cNvPr>
          <xdr:cNvSpPr txBox="1"/>
        </xdr:nvSpPr>
        <xdr:spPr>
          <a:xfrm>
            <a:off x="7578517" y="1495425"/>
            <a:ext cx="489158"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05CBE3D-3A41-431A-8035-9C719EB389F3}" type="TxLink">
              <a:rPr lang="en-US" sz="1200" b="1" i="0" u="none" strike="noStrike">
                <a:solidFill>
                  <a:schemeClr val="accent1">
                    <a:lumMod val="75000"/>
                  </a:schemeClr>
                </a:solidFill>
                <a:latin typeface="Calibri"/>
                <a:ea typeface="Calibri"/>
                <a:cs typeface="Calibri"/>
              </a:rPr>
              <a:t>-</a:t>
            </a:fld>
            <a:endParaRPr lang="en-GB" sz="1200" b="1">
              <a:solidFill>
                <a:schemeClr val="accent1">
                  <a:lumMod val="75000"/>
                </a:schemeClr>
              </a:solidFill>
            </a:endParaRPr>
          </a:p>
        </xdr:txBody>
      </xdr:sp>
      <xdr:sp macro="" textlink="">
        <xdr:nvSpPr>
          <xdr:cNvPr id="43" name="TextBox 42">
            <a:extLst>
              <a:ext uri="{FF2B5EF4-FFF2-40B4-BE49-F238E27FC236}">
                <a16:creationId xmlns:a16="http://schemas.microsoft.com/office/drawing/2014/main" id="{0C0E108C-C8EF-C5B8-57AF-D0A8B34F31D1}"/>
              </a:ext>
            </a:extLst>
          </xdr:cNvPr>
          <xdr:cNvSpPr txBox="1"/>
        </xdr:nvSpPr>
        <xdr:spPr>
          <a:xfrm>
            <a:off x="6613865" y="1495425"/>
            <a:ext cx="107280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rgbClr val="000000"/>
                </a:solidFill>
                <a:latin typeface="Calibri"/>
                <a:ea typeface="Calibri"/>
                <a:cs typeface="Calibri"/>
              </a:rPr>
              <a:t>You are saving:</a:t>
            </a:r>
          </a:p>
        </xdr:txBody>
      </xdr:sp>
      <xdr:sp macro="" textlink="">
        <xdr:nvSpPr>
          <xdr:cNvPr id="44" name="TextBox 43">
            <a:extLst>
              <a:ext uri="{FF2B5EF4-FFF2-40B4-BE49-F238E27FC236}">
                <a16:creationId xmlns:a16="http://schemas.microsoft.com/office/drawing/2014/main" id="{282DAFA4-95DB-44FE-A149-31A840A7DDE5}"/>
              </a:ext>
            </a:extLst>
          </xdr:cNvPr>
          <xdr:cNvSpPr txBox="1"/>
        </xdr:nvSpPr>
        <xdr:spPr>
          <a:xfrm>
            <a:off x="7915275" y="1495425"/>
            <a:ext cx="1104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rgbClr val="000000"/>
                </a:solidFill>
                <a:latin typeface="Calibri"/>
                <a:ea typeface="Calibri"/>
                <a:cs typeface="Calibri"/>
              </a:rPr>
              <a:t>of your income</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3949CB-63FC-4A78-AFE0-4256B876E634}" name="income" displayName="income" ref="C9:C15" totalsRowShown="0" headerRowDxfId="56" dataDxfId="55">
  <autoFilter ref="C9:C15" xr:uid="{FD3949CB-63FC-4A78-AFE0-4256B876E634}">
    <filterColumn colId="0" hiddenButton="1"/>
  </autoFilter>
  <tableColumns count="1">
    <tableColumn id="1" xr3:uid="{8C2884C1-4A96-40CD-9203-A46394DFBE11}" name="Income" dataDxfId="54"/>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5F0288-F685-48F7-AF94-06C301126D14}" name="Expenses" displayName="Expenses" ref="C22:C39" totalsRowShown="0" headerRowDxfId="53" dataDxfId="52">
  <autoFilter ref="C22:C39" xr:uid="{B85F0288-F685-48F7-AF94-06C301126D14}">
    <filterColumn colId="0" hiddenButton="1"/>
  </autoFilter>
  <tableColumns count="1">
    <tableColumn id="1" xr3:uid="{1F532A47-EC60-4E65-8457-7F1A514830B3}" name="Expenses" dataDxfId="51"/>
  </tableColumns>
  <tableStyleInfo name="Expenses 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60EA509-E210-4ABC-8638-DDA0B040617C}" name="Savings" displayName="Savings" ref="C42:C46" totalsRowShown="0" headerRowDxfId="50" dataDxfId="49">
  <autoFilter ref="C42:C46" xr:uid="{460EA509-E210-4ABC-8638-DDA0B040617C}">
    <filterColumn colId="0" hiddenButton="1"/>
  </autoFilter>
  <tableColumns count="1">
    <tableColumn id="1" xr3:uid="{A6EFC8D9-830C-4CE2-8AA9-45416400A161}" name="Savings" dataDxfId="48"/>
  </tableColumns>
  <tableStyleInfo name="Future me Table Style 2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DDD01F7-F66C-4460-A34A-650C82561B94}" name="Tracking" displayName="Tracking" ref="C11:I114" totalsRowShown="0" headerRowDxfId="47" dataDxfId="46">
  <autoFilter ref="C11:I114" xr:uid="{4DDD01F7-F66C-4460-A34A-650C82561B94}"/>
  <tableColumns count="7">
    <tableColumn id="1" xr3:uid="{8D66403D-DB76-4ABE-8DF2-DDF09C990DEE}" name="Date" dataDxfId="11"/>
    <tableColumn id="2" xr3:uid="{628E7A30-FC92-4085-AF43-BF2701522E23}" name="Type" dataDxfId="10"/>
    <tableColumn id="3" xr3:uid="{CC26BDC0-8190-462A-B044-7D7DAB7BA15E}" name="Category" dataDxfId="9"/>
    <tableColumn id="4" xr3:uid="{D343C853-B20A-49AA-B787-214BB692FF2B}" name="Amount" dataDxfId="8" dataCellStyle="Currency"/>
    <tableColumn id="5" xr3:uid="{086F6658-2914-4396-89B1-96945355A4D1}" name="Details" dataDxfId="6"/>
    <tableColumn id="6" xr3:uid="{D54487BC-84DE-47E2-B534-1750B7BA59A8}" name="Balance" dataDxfId="7">
      <calculatedColumnFormula array="1">SUMPRODUCT(Tracking[Amount], --(Tracking[Date]&lt;=Tracking[[#This Row],[Date]]), (Tracking[Type]&lt;&gt;"Income") * (-1)+(Tracking[Type]="Income"))</calculatedColumnFormula>
    </tableColumn>
    <tableColumn id="7" xr3:uid="{C119B287-93E1-4324-95F9-6F43B6526A56}" name="Effective Date" dataDxfId="45">
      <calculatedColumnFormula>IF(AND(Tracking[[#This Row],[Type]]="income",shift_late_income_status="Active",DAY(Tracking[[#This Row],[Date]])&gt;=shift_late_income_starting_day),DATE(YEAR(Tracking[[#This Row],[Date]]),MONTH(Tracking[[#This Row],[Date]])+1,1),Tracking[[#This Row],[Date]])</calculatedColumnFormula>
    </tableColumn>
  </tableColumns>
  <tableStyleInfo name="Tracking Table Style 2 2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A5AD-7148-4170-BEB6-A6252264BDF5}">
  <dimension ref="A1:H24"/>
  <sheetViews>
    <sheetView showGridLines="0" zoomScale="90" zoomScaleNormal="90" workbookViewId="0">
      <selection activeCell="E19" sqref="E19"/>
    </sheetView>
  </sheetViews>
  <sheetFormatPr defaultRowHeight="15" x14ac:dyDescent="0.25"/>
  <cols>
    <col min="1" max="2" width="4" customWidth="1"/>
    <col min="3" max="3" width="3" customWidth="1"/>
    <col min="4" max="5" width="36.28515625" customWidth="1"/>
    <col min="6" max="6" width="2.28515625" customWidth="1"/>
    <col min="7" max="7" width="78.140625" customWidth="1"/>
    <col min="8" max="8" width="3" customWidth="1"/>
  </cols>
  <sheetData>
    <row r="1" spans="1:8" s="1" customFormat="1" x14ac:dyDescent="0.25"/>
    <row r="2" spans="1:8" s="1" customFormat="1" ht="35.25" customHeight="1" x14ac:dyDescent="0.25">
      <c r="C2" s="92" t="s">
        <v>1</v>
      </c>
      <c r="D2" s="92"/>
      <c r="E2" s="92"/>
      <c r="F2" s="92"/>
    </row>
    <row r="3" spans="1:8" s="1" customFormat="1" x14ac:dyDescent="0.25"/>
    <row r="4" spans="1:8" x14ac:dyDescent="0.25">
      <c r="A4" t="s">
        <v>16</v>
      </c>
    </row>
    <row r="6" spans="1:8" x14ac:dyDescent="0.25">
      <c r="C6" s="93" t="s">
        <v>25</v>
      </c>
      <c r="D6" s="93"/>
      <c r="E6" s="93"/>
      <c r="F6" s="93"/>
      <c r="G6" s="93"/>
      <c r="H6" s="93"/>
    </row>
    <row r="7" spans="1:8" x14ac:dyDescent="0.25">
      <c r="C7" s="6"/>
      <c r="H7" s="7"/>
    </row>
    <row r="8" spans="1:8" x14ac:dyDescent="0.25">
      <c r="C8" s="6"/>
      <c r="D8" s="11" t="s">
        <v>6</v>
      </c>
      <c r="E8" s="12">
        <v>2024</v>
      </c>
      <c r="G8" s="13" t="s">
        <v>7</v>
      </c>
      <c r="H8" s="7"/>
    </row>
    <row r="9" spans="1:8" x14ac:dyDescent="0.25">
      <c r="C9" s="8"/>
      <c r="D9" s="9"/>
      <c r="E9" s="9"/>
      <c r="F9" s="9"/>
      <c r="G9" s="9"/>
      <c r="H9" s="10"/>
    </row>
    <row r="11" spans="1:8" x14ac:dyDescent="0.25">
      <c r="C11" s="93" t="s">
        <v>24</v>
      </c>
      <c r="D11" s="93"/>
      <c r="E11" s="93"/>
      <c r="F11" s="93"/>
      <c r="G11" s="93"/>
      <c r="H11" s="93"/>
    </row>
    <row r="12" spans="1:8" x14ac:dyDescent="0.25">
      <c r="C12" s="6"/>
      <c r="H12" s="7"/>
    </row>
    <row r="13" spans="1:8" x14ac:dyDescent="0.25">
      <c r="C13" s="6"/>
      <c r="D13" s="32" t="s">
        <v>27</v>
      </c>
      <c r="H13" s="7"/>
    </row>
    <row r="14" spans="1:8" x14ac:dyDescent="0.25">
      <c r="C14" s="6"/>
      <c r="H14" s="7"/>
    </row>
    <row r="15" spans="1:8" x14ac:dyDescent="0.25">
      <c r="C15" s="6"/>
      <c r="D15" s="14" t="s">
        <v>26</v>
      </c>
      <c r="E15" s="12" t="s">
        <v>101</v>
      </c>
      <c r="G15" s="94" t="s">
        <v>29</v>
      </c>
      <c r="H15" s="7"/>
    </row>
    <row r="16" spans="1:8" ht="8.25" customHeight="1" x14ac:dyDescent="0.25">
      <c r="C16" s="6"/>
      <c r="G16" s="94"/>
      <c r="H16" s="7"/>
    </row>
    <row r="17" spans="3:8" x14ac:dyDescent="0.25">
      <c r="C17" s="6"/>
      <c r="D17" s="14" t="s">
        <v>28</v>
      </c>
      <c r="E17" s="12">
        <v>25</v>
      </c>
      <c r="G17" s="94"/>
      <c r="H17" s="7"/>
    </row>
    <row r="18" spans="3:8" x14ac:dyDescent="0.25">
      <c r="C18" s="6"/>
      <c r="H18" s="7"/>
    </row>
    <row r="19" spans="3:8" x14ac:dyDescent="0.25">
      <c r="C19" s="6"/>
      <c r="D19" s="32" t="s">
        <v>97</v>
      </c>
      <c r="H19" s="7"/>
    </row>
    <row r="20" spans="3:8" x14ac:dyDescent="0.25">
      <c r="C20" s="6"/>
      <c r="H20" s="7"/>
    </row>
    <row r="21" spans="3:8" x14ac:dyDescent="0.25">
      <c r="C21" s="6"/>
      <c r="D21" s="14" t="s">
        <v>98</v>
      </c>
      <c r="E21" s="12" t="s">
        <v>99</v>
      </c>
      <c r="G21" s="94" t="s">
        <v>100</v>
      </c>
      <c r="H21" s="7"/>
    </row>
    <row r="22" spans="3:8" x14ac:dyDescent="0.25">
      <c r="C22" s="6"/>
      <c r="G22" s="94"/>
      <c r="H22" s="7"/>
    </row>
    <row r="23" spans="3:8" x14ac:dyDescent="0.25">
      <c r="C23" s="6"/>
      <c r="G23" s="94"/>
      <c r="H23" s="7"/>
    </row>
    <row r="24" spans="3:8" x14ac:dyDescent="0.25">
      <c r="C24" s="8"/>
      <c r="D24" s="9"/>
      <c r="E24" s="9"/>
      <c r="F24" s="9"/>
      <c r="G24" s="9"/>
      <c r="H24" s="10"/>
    </row>
  </sheetData>
  <mergeCells count="5">
    <mergeCell ref="C2:F2"/>
    <mergeCell ref="C6:H6"/>
    <mergeCell ref="C11:H11"/>
    <mergeCell ref="G15:G17"/>
    <mergeCell ref="G21:G23"/>
  </mergeCells>
  <conditionalFormatting sqref="E17">
    <cfRule type="expression" dxfId="44" priority="1">
      <formula>shift_late_income_status="Inactive"</formula>
    </cfRule>
  </conditionalFormatting>
  <dataValidations count="2">
    <dataValidation type="list" allowBlank="1" showInputMessage="1" showErrorMessage="1" sqref="E15" xr:uid="{6BD9C296-D794-4B01-801C-EE95AD3876D8}">
      <formula1>"Active, Inactive"</formula1>
    </dataValidation>
    <dataValidation type="list" allowBlank="1" showInputMessage="1" showErrorMessage="1" sqref="E21" xr:uid="{978C675A-C49E-4BB6-8ED5-8289B91EFD53}">
      <formula1>"% allocated to Savings, % not allocated to Savings"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D3C2-56F8-4EAD-A606-C28F8EA97795}">
  <dimension ref="C1:AG53"/>
  <sheetViews>
    <sheetView showGridLines="0" zoomScale="90" zoomScaleNormal="90" workbookViewId="0">
      <pane xSplit="3" topLeftCell="D1" activePane="topRight" state="frozen"/>
      <selection pane="topRight" activeCell="C14" sqref="C14"/>
    </sheetView>
  </sheetViews>
  <sheetFormatPr defaultRowHeight="15" outlineLevelCol="1" x14ac:dyDescent="0.25"/>
  <cols>
    <col min="1" max="2" width="4" customWidth="1"/>
    <col min="3" max="3" width="43.85546875" bestFit="1" customWidth="1"/>
    <col min="4" max="4" width="1.7109375" customWidth="1"/>
    <col min="5" max="9" width="10" bestFit="1" customWidth="1" outlineLevel="1"/>
    <col min="10" max="11" width="11.5703125" bestFit="1" customWidth="1" outlineLevel="1"/>
    <col min="12" max="15" width="10" bestFit="1" customWidth="1" outlineLevel="1"/>
    <col min="16" max="16" width="11.5703125" bestFit="1" customWidth="1" outlineLevel="1"/>
    <col min="17" max="17" width="11.5703125" bestFit="1" customWidth="1"/>
    <col min="18" max="18" width="1.42578125" customWidth="1"/>
    <col min="19" max="30" width="10.7109375" hidden="1" customWidth="1" outlineLevel="1"/>
    <col min="31" max="31" width="10.7109375" bestFit="1" customWidth="1" collapsed="1"/>
    <col min="32" max="32" width="1.42578125" customWidth="1"/>
  </cols>
  <sheetData>
    <row r="1" spans="3:33" s="1" customFormat="1" ht="8.25" customHeight="1" x14ac:dyDescent="0.25"/>
    <row r="2" spans="3:33" s="1" customFormat="1" ht="22.5" customHeight="1" x14ac:dyDescent="0.25">
      <c r="C2" s="28" t="s">
        <v>0</v>
      </c>
      <c r="D2" s="28"/>
      <c r="E2" s="28"/>
    </row>
    <row r="3" spans="3:33" s="1" customFormat="1" ht="8.25" customHeight="1" x14ac:dyDescent="0.25"/>
    <row r="4" spans="3:33" ht="6.75" customHeight="1" x14ac:dyDescent="0.25"/>
    <row r="5" spans="3:33" ht="16.5" customHeight="1" x14ac:dyDescent="0.25">
      <c r="C5" s="50" t="s">
        <v>8</v>
      </c>
      <c r="E5" s="93">
        <f>starting_year</f>
        <v>2024</v>
      </c>
      <c r="F5" s="93"/>
      <c r="G5" s="93"/>
      <c r="H5" s="93"/>
      <c r="I5" s="93"/>
      <c r="J5" s="93"/>
      <c r="K5" s="93"/>
      <c r="L5" s="93"/>
      <c r="M5" s="93"/>
      <c r="N5" s="93"/>
      <c r="O5" s="93"/>
      <c r="P5" s="93"/>
      <c r="Q5" s="93"/>
      <c r="S5" s="93">
        <f>E5+1</f>
        <v>2025</v>
      </c>
      <c r="T5" s="93"/>
      <c r="U5" s="93"/>
      <c r="V5" s="93"/>
      <c r="W5" s="93"/>
      <c r="X5" s="93"/>
      <c r="Y5" s="93"/>
      <c r="Z5" s="93"/>
      <c r="AA5" s="93"/>
      <c r="AB5" s="93"/>
      <c r="AC5" s="93"/>
      <c r="AD5" s="93"/>
      <c r="AE5" s="93"/>
    </row>
    <row r="6" spans="3:33" x14ac:dyDescent="0.25">
      <c r="E6" s="26" t="str">
        <f ca="1">IF(E7&gt;=0,"Jan✅","Jan")</f>
        <v>Jan✅</v>
      </c>
      <c r="F6" s="26" t="str">
        <f ca="1">IF(F7&gt;=0,"Fev✅","Fev")</f>
        <v>Fev✅</v>
      </c>
      <c r="G6" s="26" t="str">
        <f ca="1">IF(G7&gt;=0,"Mar✅","Mar")</f>
        <v>Mar✅</v>
      </c>
      <c r="H6" s="26" t="str">
        <f ca="1">IF(H7&gt;=0,"Apr✅","Apr")</f>
        <v>Apr✅</v>
      </c>
      <c r="I6" s="26" t="str">
        <f ca="1">IF(I7&gt;=0,"May✅","May")</f>
        <v>May✅</v>
      </c>
      <c r="J6" s="26" t="str">
        <f ca="1">IF(J7&gt;=0,"Jun✅","Jun")</f>
        <v>Jun✅</v>
      </c>
      <c r="K6" s="26" t="str">
        <f ca="1">IF(K7&gt;=0,"Jul✅","Jul")</f>
        <v>Jul✅</v>
      </c>
      <c r="L6" s="26" t="str">
        <f ca="1">IF(L7&gt;=0,"Aug✅","Aug")</f>
        <v>Aug✅</v>
      </c>
      <c r="M6" s="26" t="str">
        <f ca="1">IF(M7&gt;=0,"Sep✅","Sep")</f>
        <v>Sep✅</v>
      </c>
      <c r="N6" s="26" t="str">
        <f ca="1">IF(N7&gt;=0,"Oct✅","Oct")</f>
        <v>Oct✅</v>
      </c>
      <c r="O6" s="26" t="str">
        <f ca="1">IF(O7&gt;=0,"Nov✅","Nov")</f>
        <v>Nov✅</v>
      </c>
      <c r="P6" s="26" t="str">
        <f ca="1">IF(P7&gt;=0,"Dec✅","Dec")</f>
        <v>Dec✅</v>
      </c>
      <c r="Q6" s="26" t="str">
        <f ca="1">IF(Q7&gt;=0,"Total✅","Total")</f>
        <v>Total✅</v>
      </c>
      <c r="S6" s="26" t="str">
        <f ca="1">IF(S7=0,"Jan✔️","Jan")</f>
        <v>Jan✔️</v>
      </c>
      <c r="T6" s="26" t="str">
        <f ca="1">IF(T7=0,"Fev✔️","Fev")</f>
        <v>Fev✔️</v>
      </c>
      <c r="U6" s="26" t="str">
        <f ca="1">IF(U7=0,"Mar✔️","Mar")</f>
        <v>Mar✔️</v>
      </c>
      <c r="V6" s="26" t="str">
        <f ca="1">IF(V7=0,"Apr✔️","Apr")</f>
        <v>Apr✔️</v>
      </c>
      <c r="W6" s="26" t="str">
        <f ca="1">IF(W7=0,"May✔️","May")</f>
        <v>May✔️</v>
      </c>
      <c r="X6" s="26" t="str">
        <f ca="1">IF(X7=0,"Jun✔️","Jun")</f>
        <v>Jun✔️</v>
      </c>
      <c r="Y6" s="26" t="str">
        <f ca="1">IF(Y7=0,"Jul✔️","Jul")</f>
        <v>Jul✔️</v>
      </c>
      <c r="Z6" s="26" t="str">
        <f ca="1">IF(Z7=0,"Aug✔️","Aug")</f>
        <v>Aug✔️</v>
      </c>
      <c r="AA6" s="26" t="str">
        <f ca="1">IF(AA7=0,"Sep✔️","Sep")</f>
        <v>Sep✔️</v>
      </c>
      <c r="AB6" s="26" t="str">
        <f ca="1">IF(AB7=0,"Oct✔️","Oct")</f>
        <v>Oct✔️</v>
      </c>
      <c r="AC6" s="26" t="str">
        <f ca="1">IF(AC7=0,"Nov✔️","Nov")</f>
        <v>Nov✔️</v>
      </c>
      <c r="AD6" s="26" t="str">
        <f ca="1">IF(AD7=0,"Dec✔️","Dec")</f>
        <v>Dec✔️</v>
      </c>
      <c r="AE6" s="26" t="str">
        <f ca="1">IF(AE7=0,"Total✔️","Total")</f>
        <v>Total✔️</v>
      </c>
    </row>
    <row r="7" spans="3:33" x14ac:dyDescent="0.25">
      <c r="C7" s="30" t="s">
        <v>15</v>
      </c>
      <c r="E7" s="35">
        <f ca="1">E20-E40-E53</f>
        <v>0</v>
      </c>
      <c r="F7" s="35">
        <f t="shared" ref="F7:Q7" ca="1" si="0">F20-F40-F53</f>
        <v>0</v>
      </c>
      <c r="G7" s="35">
        <f ca="1">G20-G40-G53</f>
        <v>0</v>
      </c>
      <c r="H7" s="35">
        <f t="shared" ca="1" si="0"/>
        <v>0</v>
      </c>
      <c r="I7" s="35">
        <f t="shared" ca="1" si="0"/>
        <v>0</v>
      </c>
      <c r="J7" s="35">
        <f t="shared" ca="1" si="0"/>
        <v>0</v>
      </c>
      <c r="K7" s="35">
        <f t="shared" ca="1" si="0"/>
        <v>0</v>
      </c>
      <c r="L7" s="35">
        <f t="shared" ca="1" si="0"/>
        <v>0</v>
      </c>
      <c r="M7" s="35">
        <f t="shared" ca="1" si="0"/>
        <v>0</v>
      </c>
      <c r="N7" s="35">
        <f t="shared" ca="1" si="0"/>
        <v>0</v>
      </c>
      <c r="O7" s="35">
        <f t="shared" ca="1" si="0"/>
        <v>0</v>
      </c>
      <c r="P7" s="35">
        <f t="shared" ca="1" si="0"/>
        <v>0</v>
      </c>
      <c r="Q7" s="35">
        <f t="shared" ca="1" si="0"/>
        <v>0</v>
      </c>
      <c r="S7" s="27">
        <f t="shared" ref="S7:AE7" ca="1" si="1">S20-S40-S53</f>
        <v>0</v>
      </c>
      <c r="T7" s="27">
        <f t="shared" ca="1" si="1"/>
        <v>0</v>
      </c>
      <c r="U7" s="27">
        <f t="shared" ca="1" si="1"/>
        <v>0</v>
      </c>
      <c r="V7" s="27">
        <f t="shared" ca="1" si="1"/>
        <v>0</v>
      </c>
      <c r="W7" s="27">
        <f t="shared" ca="1" si="1"/>
        <v>0</v>
      </c>
      <c r="X7" s="27">
        <f t="shared" ca="1" si="1"/>
        <v>0</v>
      </c>
      <c r="Y7" s="27">
        <f t="shared" ca="1" si="1"/>
        <v>0</v>
      </c>
      <c r="Z7" s="27">
        <f t="shared" ca="1" si="1"/>
        <v>0</v>
      </c>
      <c r="AA7" s="27">
        <f t="shared" ca="1" si="1"/>
        <v>0</v>
      </c>
      <c r="AB7" s="27">
        <f t="shared" ca="1" si="1"/>
        <v>0</v>
      </c>
      <c r="AC7" s="27">
        <f t="shared" ca="1" si="1"/>
        <v>0</v>
      </c>
      <c r="AD7" s="27">
        <f t="shared" ca="1" si="1"/>
        <v>0</v>
      </c>
      <c r="AE7" s="27">
        <f t="shared" ca="1" si="1"/>
        <v>0</v>
      </c>
    </row>
    <row r="8" spans="3:33" x14ac:dyDescent="0.25">
      <c r="E8" s="29"/>
    </row>
    <row r="9" spans="3:33" x14ac:dyDescent="0.25">
      <c r="C9" s="14" t="s">
        <v>9</v>
      </c>
      <c r="E9" s="17">
        <f>DATE(E$5,1,1)</f>
        <v>45292</v>
      </c>
      <c r="F9" s="17">
        <f>DATE(E$5,2,1)</f>
        <v>45323</v>
      </c>
      <c r="G9" s="17">
        <f>DATE(E$5,3,1)</f>
        <v>45352</v>
      </c>
      <c r="H9" s="17">
        <f>DATE(E$5,4,1)</f>
        <v>45383</v>
      </c>
      <c r="I9" s="17">
        <f>DATE(E$5,5,1)</f>
        <v>45413</v>
      </c>
      <c r="J9" s="17">
        <f>DATE(E$5,6,1)</f>
        <v>45444</v>
      </c>
      <c r="K9" s="17">
        <f>DATE(E$5,7,1)</f>
        <v>45474</v>
      </c>
      <c r="L9" s="17">
        <f>DATE(E$5,8,1)</f>
        <v>45505</v>
      </c>
      <c r="M9" s="17">
        <f>DATE(E$5,9,1)</f>
        <v>45536</v>
      </c>
      <c r="N9" s="17">
        <f>DATE(E$5,10,1)</f>
        <v>45566</v>
      </c>
      <c r="O9" s="17">
        <f>DATE(E$5,11,1)</f>
        <v>45597</v>
      </c>
      <c r="P9" s="17">
        <f>DATE(E$5,12,1)</f>
        <v>45627</v>
      </c>
      <c r="Q9" s="16">
        <f>E$5</f>
        <v>2024</v>
      </c>
      <c r="S9" s="17">
        <f>DATE(S$5,1,1)</f>
        <v>45658</v>
      </c>
      <c r="T9" s="17">
        <f>DATE(S$5,2,1)</f>
        <v>45689</v>
      </c>
      <c r="U9" s="17">
        <f>DATE(S$5,3,1)</f>
        <v>45717</v>
      </c>
      <c r="V9" s="17">
        <f>DATE(S$5,4,1)</f>
        <v>45748</v>
      </c>
      <c r="W9" s="17">
        <f>DATE(S$5,5,1)</f>
        <v>45778</v>
      </c>
      <c r="X9" s="17">
        <f>DATE(S$5,6,1)</f>
        <v>45809</v>
      </c>
      <c r="Y9" s="17">
        <f>DATE(S$5,7,1)</f>
        <v>45839</v>
      </c>
      <c r="Z9" s="17">
        <f>DATE(S$5,8,1)</f>
        <v>45870</v>
      </c>
      <c r="AA9" s="17">
        <f>DATE(S$5,9,1)</f>
        <v>45901</v>
      </c>
      <c r="AB9" s="17">
        <f>DATE(S$5,10,1)</f>
        <v>45931</v>
      </c>
      <c r="AC9" s="17">
        <f>DATE(S$5,11,1)</f>
        <v>45962</v>
      </c>
      <c r="AD9" s="17">
        <f>DATE(S$5,12,1)</f>
        <v>45992</v>
      </c>
      <c r="AE9" s="16">
        <f>S$5</f>
        <v>2025</v>
      </c>
    </row>
    <row r="10" spans="3:33" x14ac:dyDescent="0.25">
      <c r="C10" s="18"/>
      <c r="E10" s="36"/>
      <c r="F10" s="36"/>
      <c r="G10" s="36"/>
      <c r="H10" s="36"/>
      <c r="I10" s="36"/>
      <c r="J10" s="36"/>
      <c r="K10" s="36"/>
      <c r="L10" s="36"/>
      <c r="M10" s="36"/>
      <c r="N10" s="36"/>
      <c r="O10" s="36"/>
      <c r="P10" s="36"/>
      <c r="Q10" s="37"/>
      <c r="S10" s="23"/>
      <c r="T10" s="23"/>
      <c r="U10" s="23"/>
      <c r="V10" s="23"/>
      <c r="W10" s="23"/>
      <c r="X10" s="23"/>
      <c r="Y10" s="23"/>
      <c r="Z10" s="23"/>
      <c r="AA10" s="23"/>
      <c r="AB10" s="23"/>
      <c r="AC10" s="23"/>
      <c r="AD10" s="23"/>
      <c r="AE10" s="24">
        <f>SUM(S10:AD10)</f>
        <v>0</v>
      </c>
    </row>
    <row r="11" spans="3:33" x14ac:dyDescent="0.25">
      <c r="C11" s="18"/>
      <c r="E11" s="36"/>
      <c r="F11" s="36"/>
      <c r="G11" s="36"/>
      <c r="H11" s="36"/>
      <c r="I11" s="36"/>
      <c r="J11" s="36"/>
      <c r="K11" s="36"/>
      <c r="L11" s="36"/>
      <c r="M11" s="36"/>
      <c r="N11" s="36"/>
      <c r="O11" s="36"/>
      <c r="P11" s="36"/>
      <c r="Q11" s="37"/>
      <c r="S11" s="23"/>
      <c r="T11" s="23"/>
      <c r="U11" s="23"/>
      <c r="V11" s="23"/>
      <c r="W11" s="23"/>
      <c r="X11" s="23"/>
      <c r="Y11" s="23"/>
      <c r="Z11" s="23"/>
      <c r="AA11" s="23"/>
      <c r="AB11" s="23"/>
      <c r="AC11" s="23"/>
      <c r="AD11" s="23"/>
      <c r="AE11" s="24">
        <f t="shared" ref="AE11:AE19" si="2">SUM(S11:AD11)</f>
        <v>0</v>
      </c>
      <c r="AG11" t="s">
        <v>16</v>
      </c>
    </row>
    <row r="12" spans="3:33" x14ac:dyDescent="0.25">
      <c r="C12" s="18"/>
      <c r="E12" s="36"/>
      <c r="F12" s="36"/>
      <c r="G12" s="36"/>
      <c r="H12" s="36"/>
      <c r="I12" s="36"/>
      <c r="J12" s="36"/>
      <c r="K12" s="36"/>
      <c r="L12" s="36"/>
      <c r="M12" s="36"/>
      <c r="N12" s="36"/>
      <c r="O12" s="36"/>
      <c r="P12" s="36"/>
      <c r="Q12" s="37"/>
      <c r="S12" s="23"/>
      <c r="T12" s="23"/>
      <c r="U12" s="23"/>
      <c r="V12" s="23"/>
      <c r="W12" s="23"/>
      <c r="X12" s="23"/>
      <c r="Y12" s="23"/>
      <c r="Z12" s="23"/>
      <c r="AA12" s="23"/>
      <c r="AB12" s="23"/>
      <c r="AC12" s="23"/>
      <c r="AD12" s="23"/>
      <c r="AE12" s="24">
        <f t="shared" si="2"/>
        <v>0</v>
      </c>
    </row>
    <row r="13" spans="3:33" x14ac:dyDescent="0.25">
      <c r="C13" s="18"/>
      <c r="E13" s="36"/>
      <c r="F13" s="36"/>
      <c r="G13" s="36"/>
      <c r="H13" s="36"/>
      <c r="I13" s="36"/>
      <c r="J13" s="36"/>
      <c r="K13" s="36"/>
      <c r="L13" s="36"/>
      <c r="M13" s="36"/>
      <c r="N13" s="36"/>
      <c r="O13" s="36"/>
      <c r="P13" s="36"/>
      <c r="Q13" s="37"/>
      <c r="S13" s="23"/>
      <c r="T13" s="23"/>
      <c r="U13" s="23"/>
      <c r="V13" s="23"/>
      <c r="W13" s="23"/>
      <c r="X13" s="23"/>
      <c r="Y13" s="23"/>
      <c r="Z13" s="23"/>
      <c r="AA13" s="23"/>
      <c r="AB13" s="23"/>
      <c r="AC13" s="23"/>
      <c r="AD13" s="23"/>
      <c r="AE13" s="24">
        <f t="shared" si="2"/>
        <v>0</v>
      </c>
    </row>
    <row r="14" spans="3:33" x14ac:dyDescent="0.25">
      <c r="C14" s="18"/>
      <c r="E14" s="36"/>
      <c r="F14" s="36"/>
      <c r="G14" s="36"/>
      <c r="H14" s="36"/>
      <c r="I14" s="36"/>
      <c r="J14" s="36"/>
      <c r="K14" s="36"/>
      <c r="L14" s="36"/>
      <c r="M14" s="36"/>
      <c r="N14" s="36"/>
      <c r="O14" s="36"/>
      <c r="P14" s="36"/>
      <c r="Q14" s="37"/>
      <c r="S14" s="23"/>
      <c r="T14" s="23"/>
      <c r="U14" s="23"/>
      <c r="V14" s="23"/>
      <c r="W14" s="23"/>
      <c r="X14" s="23"/>
      <c r="Y14" s="23"/>
      <c r="Z14" s="23"/>
      <c r="AA14" s="23"/>
      <c r="AB14" s="23"/>
      <c r="AC14" s="23"/>
      <c r="AD14" s="23"/>
      <c r="AE14" s="23">
        <f t="shared" si="2"/>
        <v>0</v>
      </c>
    </row>
    <row r="15" spans="3:33" x14ac:dyDescent="0.25">
      <c r="C15" s="18"/>
      <c r="E15" s="36"/>
      <c r="F15" s="36"/>
      <c r="G15" s="36"/>
      <c r="H15" s="36"/>
      <c r="I15" s="36"/>
      <c r="J15" s="36"/>
      <c r="K15" s="36"/>
      <c r="L15" s="36"/>
      <c r="M15" s="36"/>
      <c r="N15" s="36"/>
      <c r="O15" s="36"/>
      <c r="P15" s="36"/>
      <c r="Q15" s="37"/>
      <c r="S15" s="23"/>
      <c r="T15" s="23"/>
      <c r="U15" s="23"/>
      <c r="V15" s="23"/>
      <c r="W15" s="23"/>
      <c r="X15" s="23"/>
      <c r="Y15" s="23"/>
      <c r="Z15" s="23"/>
      <c r="AA15" s="23"/>
      <c r="AB15" s="23"/>
      <c r="AC15" s="23"/>
      <c r="AD15" s="23"/>
      <c r="AE15" s="23">
        <f t="shared" si="2"/>
        <v>0</v>
      </c>
    </row>
    <row r="16" spans="3:33" hidden="1" x14ac:dyDescent="0.25">
      <c r="C16" s="18" t="s">
        <v>10</v>
      </c>
      <c r="E16" s="36"/>
      <c r="F16" s="36"/>
      <c r="G16" s="36"/>
      <c r="H16" s="36"/>
      <c r="I16" s="36"/>
      <c r="J16" s="36"/>
      <c r="K16" s="36"/>
      <c r="L16" s="36"/>
      <c r="M16" s="36"/>
      <c r="N16" s="36"/>
      <c r="O16" s="36"/>
      <c r="P16" s="36"/>
      <c r="Q16" s="37">
        <f t="shared" ref="Q12:Q19" si="3">SUM(E16:P16)</f>
        <v>0</v>
      </c>
      <c r="S16" s="23"/>
      <c r="T16" s="23"/>
      <c r="U16" s="23"/>
      <c r="V16" s="23"/>
      <c r="W16" s="23"/>
      <c r="X16" s="23"/>
      <c r="Y16" s="23"/>
      <c r="Z16" s="23"/>
      <c r="AA16" s="23"/>
      <c r="AB16" s="23"/>
      <c r="AC16" s="23"/>
      <c r="AD16" s="23"/>
      <c r="AE16" s="23">
        <f t="shared" si="2"/>
        <v>0</v>
      </c>
    </row>
    <row r="17" spans="3:31" hidden="1" x14ac:dyDescent="0.25">
      <c r="C17" s="18" t="s">
        <v>10</v>
      </c>
      <c r="E17" s="36"/>
      <c r="F17" s="36"/>
      <c r="G17" s="36"/>
      <c r="H17" s="36"/>
      <c r="I17" s="36"/>
      <c r="J17" s="36"/>
      <c r="K17" s="36"/>
      <c r="L17" s="36"/>
      <c r="M17" s="36"/>
      <c r="N17" s="36"/>
      <c r="O17" s="36"/>
      <c r="P17" s="36"/>
      <c r="Q17" s="37">
        <f t="shared" si="3"/>
        <v>0</v>
      </c>
      <c r="S17" s="23"/>
      <c r="T17" s="23"/>
      <c r="U17" s="23"/>
      <c r="V17" s="23"/>
      <c r="W17" s="23"/>
      <c r="X17" s="23"/>
      <c r="Y17" s="23"/>
      <c r="Z17" s="23"/>
      <c r="AA17" s="23"/>
      <c r="AB17" s="23"/>
      <c r="AC17" s="23"/>
      <c r="AD17" s="23"/>
      <c r="AE17" s="23">
        <f t="shared" si="2"/>
        <v>0</v>
      </c>
    </row>
    <row r="18" spans="3:31" hidden="1" x14ac:dyDescent="0.25">
      <c r="C18" s="18" t="s">
        <v>10</v>
      </c>
      <c r="E18" s="36"/>
      <c r="F18" s="36"/>
      <c r="G18" s="36"/>
      <c r="H18" s="36"/>
      <c r="I18" s="36"/>
      <c r="J18" s="36"/>
      <c r="K18" s="36"/>
      <c r="L18" s="36"/>
      <c r="M18" s="36"/>
      <c r="N18" s="36"/>
      <c r="O18" s="36"/>
      <c r="P18" s="36"/>
      <c r="Q18" s="37">
        <f t="shared" si="3"/>
        <v>0</v>
      </c>
      <c r="S18" s="23"/>
      <c r="T18" s="23"/>
      <c r="U18" s="23"/>
      <c r="V18" s="23"/>
      <c r="W18" s="23"/>
      <c r="X18" s="23"/>
      <c r="Y18" s="23"/>
      <c r="Z18" s="23"/>
      <c r="AA18" s="23"/>
      <c r="AB18" s="23"/>
      <c r="AC18" s="23"/>
      <c r="AD18" s="23"/>
      <c r="AE18" s="23">
        <f t="shared" si="2"/>
        <v>0</v>
      </c>
    </row>
    <row r="19" spans="3:31" hidden="1" x14ac:dyDescent="0.25">
      <c r="C19" s="18" t="s">
        <v>10</v>
      </c>
      <c r="E19" s="36"/>
      <c r="F19" s="36"/>
      <c r="G19" s="36"/>
      <c r="H19" s="36"/>
      <c r="I19" s="36"/>
      <c r="J19" s="36"/>
      <c r="K19" s="36"/>
      <c r="L19" s="36"/>
      <c r="M19" s="36"/>
      <c r="N19" s="36"/>
      <c r="O19" s="36"/>
      <c r="P19" s="36"/>
      <c r="Q19" s="37">
        <f t="shared" si="3"/>
        <v>0</v>
      </c>
      <c r="S19" s="23"/>
      <c r="T19" s="23"/>
      <c r="U19" s="23"/>
      <c r="V19" s="23"/>
      <c r="W19" s="23"/>
      <c r="X19" s="23"/>
      <c r="Y19" s="23"/>
      <c r="Z19" s="23"/>
      <c r="AA19" s="23"/>
      <c r="AB19" s="23"/>
      <c r="AC19" s="23"/>
      <c r="AD19" s="23"/>
      <c r="AE19" s="23">
        <f t="shared" si="2"/>
        <v>0</v>
      </c>
    </row>
    <row r="20" spans="3:31" x14ac:dyDescent="0.25">
      <c r="C20" s="15" t="s">
        <v>11</v>
      </c>
      <c r="E20" s="38" cm="1">
        <f t="array" aca="1" ref="E20" ca="1">SUM(INDIRECT(ADDRESS(income_min_row, COLUMN()) &amp; ":" &amp; ADDRESS(income_max_row, COLUMN())))</f>
        <v>0</v>
      </c>
      <c r="F20" s="38" cm="1">
        <f t="array" aca="1" ref="F20" ca="1">SUM(INDIRECT(ADDRESS(income_min_row, COLUMN()) &amp; ":" &amp; ADDRESS(income_max_row, COLUMN())))</f>
        <v>0</v>
      </c>
      <c r="G20" s="38" cm="1">
        <f t="array" aca="1" ref="G20" ca="1">SUM(INDIRECT(ADDRESS(income_min_row, COLUMN()) &amp; ":" &amp; ADDRESS(income_max_row, COLUMN())))</f>
        <v>0</v>
      </c>
      <c r="H20" s="38" cm="1">
        <f t="array" aca="1" ref="H20" ca="1">SUM(INDIRECT(ADDRESS(income_min_row, COLUMN()) &amp; ":" &amp; ADDRESS(income_max_row, COLUMN())))</f>
        <v>0</v>
      </c>
      <c r="I20" s="38" cm="1">
        <f t="array" aca="1" ref="I20" ca="1">SUM(INDIRECT(ADDRESS(income_min_row, COLUMN()) &amp; ":" &amp; ADDRESS(income_max_row, COLUMN())))</f>
        <v>0</v>
      </c>
      <c r="J20" s="38" cm="1">
        <f t="array" aca="1" ref="J20" ca="1">SUM(INDIRECT(ADDRESS(income_min_row, COLUMN()) &amp; ":" &amp; ADDRESS(income_max_row, COLUMN())))</f>
        <v>0</v>
      </c>
      <c r="K20" s="38" cm="1">
        <f t="array" aca="1" ref="K20" ca="1">SUM(INDIRECT(ADDRESS(income_min_row, COLUMN()) &amp; ":" &amp; ADDRESS(income_max_row, COLUMN())))</f>
        <v>0</v>
      </c>
      <c r="L20" s="38" cm="1">
        <f t="array" aca="1" ref="L20" ca="1">SUM(INDIRECT(ADDRESS(income_min_row, COLUMN()) &amp; ":" &amp; ADDRESS(income_max_row, COLUMN())))</f>
        <v>0</v>
      </c>
      <c r="M20" s="38" cm="1">
        <f t="array" aca="1" ref="M20" ca="1">SUM(INDIRECT(ADDRESS(income_min_row, COLUMN()) &amp; ":" &amp; ADDRESS(income_max_row, COLUMN())))</f>
        <v>0</v>
      </c>
      <c r="N20" s="38" cm="1">
        <f t="array" aca="1" ref="N20" ca="1">SUM(INDIRECT(ADDRESS(income_min_row, COLUMN()) &amp; ":" &amp; ADDRESS(income_max_row, COLUMN())))</f>
        <v>0</v>
      </c>
      <c r="O20" s="38" cm="1">
        <f t="array" aca="1" ref="O20" ca="1">SUM(INDIRECT(ADDRESS(income_min_row, COLUMN()) &amp; ":" &amp; ADDRESS(income_max_row, COLUMN())))</f>
        <v>0</v>
      </c>
      <c r="P20" s="38" cm="1">
        <f t="array" aca="1" ref="P20" ca="1">SUM(INDIRECT(ADDRESS(income_min_row, COLUMN()) &amp; ":" &amp; ADDRESS(income_max_row, COLUMN())))</f>
        <v>0</v>
      </c>
      <c r="Q20" s="38" cm="1">
        <f t="array" aca="1" ref="Q20" ca="1">SUM(INDIRECT(ADDRESS(income_min_row, COLUMN()) &amp; ":" &amp; ADDRESS(income_max_row, COLUMN())))</f>
        <v>0</v>
      </c>
      <c r="S20" s="25" cm="1">
        <f t="array" aca="1" ref="S20" ca="1">SUM(INDIRECT(ADDRESS(income_min_row, COLUMN()) &amp; ":" &amp; ADDRESS(income_max_row, COLUMN())))</f>
        <v>0</v>
      </c>
      <c r="T20" s="25" cm="1">
        <f t="array" aca="1" ref="T20" ca="1">SUM(INDIRECT(ADDRESS(income_min_row, COLUMN()) &amp; ":" &amp; ADDRESS(income_max_row, COLUMN())))</f>
        <v>0</v>
      </c>
      <c r="U20" s="25" cm="1">
        <f t="array" aca="1" ref="U20" ca="1">SUM(INDIRECT(ADDRESS(income_min_row, COLUMN()) &amp; ":" &amp; ADDRESS(income_max_row, COLUMN())))</f>
        <v>0</v>
      </c>
      <c r="V20" s="25" cm="1">
        <f t="array" aca="1" ref="V20" ca="1">SUM(INDIRECT(ADDRESS(income_min_row, COLUMN()) &amp; ":" &amp; ADDRESS(income_max_row, COLUMN())))</f>
        <v>0</v>
      </c>
      <c r="W20" s="25" cm="1">
        <f t="array" aca="1" ref="W20" ca="1">SUM(INDIRECT(ADDRESS(income_min_row, COLUMN()) &amp; ":" &amp; ADDRESS(income_max_row, COLUMN())))</f>
        <v>0</v>
      </c>
      <c r="X20" s="25" cm="1">
        <f t="array" aca="1" ref="X20" ca="1">SUM(INDIRECT(ADDRESS(income_min_row, COLUMN()) &amp; ":" &amp; ADDRESS(income_max_row, COLUMN())))</f>
        <v>0</v>
      </c>
      <c r="Y20" s="25" cm="1">
        <f t="array" aca="1" ref="Y20" ca="1">SUM(INDIRECT(ADDRESS(income_min_row, COLUMN()) &amp; ":" &amp; ADDRESS(income_max_row, COLUMN())))</f>
        <v>0</v>
      </c>
      <c r="Z20" s="25" cm="1">
        <f t="array" aca="1" ref="Z20" ca="1">SUM(INDIRECT(ADDRESS(income_min_row, COLUMN()) &amp; ":" &amp; ADDRESS(income_max_row, COLUMN())))</f>
        <v>0</v>
      </c>
      <c r="AA20" s="25" cm="1">
        <f t="array" aca="1" ref="AA20" ca="1">SUM(INDIRECT(ADDRESS(income_min_row, COLUMN()) &amp; ":" &amp; ADDRESS(income_max_row, COLUMN())))</f>
        <v>0</v>
      </c>
      <c r="AB20" s="25" cm="1">
        <f t="array" aca="1" ref="AB20" ca="1">SUM(INDIRECT(ADDRESS(income_min_row, COLUMN()) &amp; ":" &amp; ADDRESS(income_max_row, COLUMN())))</f>
        <v>0</v>
      </c>
      <c r="AC20" s="25" cm="1">
        <f t="array" aca="1" ref="AC20" ca="1">SUM(INDIRECT(ADDRESS(income_min_row, COLUMN()) &amp; ":" &amp; ADDRESS(income_max_row, COLUMN())))</f>
        <v>0</v>
      </c>
      <c r="AD20" s="25" cm="1">
        <f t="array" aca="1" ref="AD20" ca="1">SUM(INDIRECT(ADDRESS(income_min_row, COLUMN()) &amp; ":" &amp; ADDRESS(income_max_row, COLUMN())))</f>
        <v>0</v>
      </c>
      <c r="AE20" s="25" cm="1">
        <f t="array" aca="1" ref="AE20" ca="1">SUM(INDIRECT(ADDRESS(income_min_row, COLUMN()) &amp; ":" &amp; ADDRESS(income_max_row, COLUMN())))</f>
        <v>0</v>
      </c>
    </row>
    <row r="22" spans="3:31" x14ac:dyDescent="0.25">
      <c r="C22" s="14" t="s">
        <v>12</v>
      </c>
      <c r="E22" s="19">
        <f>DATE(E$5,1,1)</f>
        <v>45292</v>
      </c>
      <c r="F22" s="19">
        <f>DATE(E$5,2,1)</f>
        <v>45323</v>
      </c>
      <c r="G22" s="19">
        <f>DATE(E$5,3,1)</f>
        <v>45352</v>
      </c>
      <c r="H22" s="19">
        <f>DATE(E$5,4,1)</f>
        <v>45383</v>
      </c>
      <c r="I22" s="19">
        <f>DATE(E$5,5,1)</f>
        <v>45413</v>
      </c>
      <c r="J22" s="19">
        <f>DATE(E$5,6,1)</f>
        <v>45444</v>
      </c>
      <c r="K22" s="19">
        <f>DATE(E$5,7,1)</f>
        <v>45474</v>
      </c>
      <c r="L22" s="19">
        <f>DATE(E$5,8,1)</f>
        <v>45505</v>
      </c>
      <c r="M22" s="19">
        <f>DATE(E$5,9,1)</f>
        <v>45536</v>
      </c>
      <c r="N22" s="19">
        <f>DATE(E$5,10,1)</f>
        <v>45566</v>
      </c>
      <c r="O22" s="19">
        <f>DATE(E$5,11,1)</f>
        <v>45597</v>
      </c>
      <c r="P22" s="19">
        <f>DATE(E$5,12,1)</f>
        <v>45627</v>
      </c>
      <c r="Q22" s="20">
        <f>E$5</f>
        <v>2024</v>
      </c>
      <c r="S22" s="19">
        <f>DATE(S$5,1,1)</f>
        <v>45658</v>
      </c>
      <c r="T22" s="19">
        <f>DATE(S$5,2,1)</f>
        <v>45689</v>
      </c>
      <c r="U22" s="19">
        <f>DATE(S$5,3,1)</f>
        <v>45717</v>
      </c>
      <c r="V22" s="19">
        <f>DATE(S$5,4,1)</f>
        <v>45748</v>
      </c>
      <c r="W22" s="19">
        <f>DATE(S$5,5,1)</f>
        <v>45778</v>
      </c>
      <c r="X22" s="19">
        <f>DATE(S$5,6,1)</f>
        <v>45809</v>
      </c>
      <c r="Y22" s="19">
        <f>DATE(S$5,7,1)</f>
        <v>45839</v>
      </c>
      <c r="Z22" s="19">
        <f>DATE(S$5,8,1)</f>
        <v>45870</v>
      </c>
      <c r="AA22" s="19">
        <f>DATE(S$5,9,1)</f>
        <v>45901</v>
      </c>
      <c r="AB22" s="19">
        <f>DATE(S$5,10,1)</f>
        <v>45931</v>
      </c>
      <c r="AC22" s="19">
        <f>DATE(S$5,11,1)</f>
        <v>45962</v>
      </c>
      <c r="AD22" s="19">
        <f>DATE(S$5,12,1)</f>
        <v>45992</v>
      </c>
      <c r="AE22" s="20">
        <f>S$5</f>
        <v>2025</v>
      </c>
    </row>
    <row r="23" spans="3:31" x14ac:dyDescent="0.25">
      <c r="C23" s="18"/>
      <c r="E23" s="39"/>
      <c r="F23" s="39"/>
      <c r="G23" s="39"/>
      <c r="H23" s="39"/>
      <c r="I23" s="39"/>
      <c r="J23" s="39"/>
      <c r="K23" s="39"/>
      <c r="L23" s="39"/>
      <c r="M23" s="39"/>
      <c r="N23" s="39"/>
      <c r="O23" s="39"/>
      <c r="P23" s="39"/>
      <c r="Q23" s="40"/>
      <c r="S23" s="23"/>
      <c r="T23" s="23"/>
      <c r="U23" s="23"/>
      <c r="V23" s="23"/>
      <c r="W23" s="23"/>
      <c r="X23" s="23"/>
      <c r="Y23" s="23"/>
      <c r="Z23" s="23"/>
      <c r="AA23" s="23"/>
      <c r="AB23" s="23"/>
      <c r="AC23" s="23"/>
      <c r="AD23" s="23"/>
      <c r="AE23" s="24">
        <f t="shared" ref="AE23:AE38" si="4">SUM(S23:AD23)</f>
        <v>0</v>
      </c>
    </row>
    <row r="24" spans="3:31" x14ac:dyDescent="0.25">
      <c r="C24" s="18"/>
      <c r="E24" s="39"/>
      <c r="F24" s="39"/>
      <c r="G24" s="39"/>
      <c r="H24" s="39"/>
      <c r="I24" s="39"/>
      <c r="J24" s="39"/>
      <c r="K24" s="39"/>
      <c r="L24" s="39"/>
      <c r="M24" s="39"/>
      <c r="N24" s="39"/>
      <c r="O24" s="39"/>
      <c r="P24" s="39"/>
      <c r="Q24" s="40"/>
      <c r="S24" s="23"/>
      <c r="T24" s="23"/>
      <c r="U24" s="23"/>
      <c r="V24" s="23"/>
      <c r="W24" s="23"/>
      <c r="X24" s="23"/>
      <c r="Y24" s="23"/>
      <c r="Z24" s="23"/>
      <c r="AA24" s="23"/>
      <c r="AB24" s="23"/>
      <c r="AC24" s="23"/>
      <c r="AD24" s="23"/>
      <c r="AE24" s="24">
        <f t="shared" si="4"/>
        <v>0</v>
      </c>
    </row>
    <row r="25" spans="3:31" x14ac:dyDescent="0.25">
      <c r="C25" s="18"/>
      <c r="E25" s="39"/>
      <c r="F25" s="39"/>
      <c r="G25" s="39"/>
      <c r="H25" s="39"/>
      <c r="I25" s="39"/>
      <c r="J25" s="39"/>
      <c r="K25" s="39"/>
      <c r="L25" s="39"/>
      <c r="M25" s="39"/>
      <c r="N25" s="39"/>
      <c r="O25" s="39"/>
      <c r="P25" s="39"/>
      <c r="Q25" s="40"/>
      <c r="S25" s="23"/>
      <c r="T25" s="23"/>
      <c r="U25" s="23"/>
      <c r="V25" s="23"/>
      <c r="W25" s="23"/>
      <c r="X25" s="23"/>
      <c r="Y25" s="23"/>
      <c r="Z25" s="23"/>
      <c r="AA25" s="23"/>
      <c r="AB25" s="23"/>
      <c r="AC25" s="23"/>
      <c r="AD25" s="23"/>
      <c r="AE25" s="24">
        <f t="shared" si="4"/>
        <v>0</v>
      </c>
    </row>
    <row r="26" spans="3:31" x14ac:dyDescent="0.25">
      <c r="C26" s="18"/>
      <c r="E26" s="39"/>
      <c r="F26" s="39"/>
      <c r="G26" s="39"/>
      <c r="H26" s="39"/>
      <c r="I26" s="39"/>
      <c r="J26" s="39"/>
      <c r="K26" s="39"/>
      <c r="L26" s="39"/>
      <c r="M26" s="39"/>
      <c r="N26" s="39"/>
      <c r="O26" s="39"/>
      <c r="P26" s="39"/>
      <c r="Q26" s="40"/>
      <c r="S26" s="23"/>
      <c r="T26" s="23"/>
      <c r="U26" s="23"/>
      <c r="V26" s="23"/>
      <c r="W26" s="23"/>
      <c r="X26" s="23"/>
      <c r="Y26" s="23"/>
      <c r="Z26" s="23"/>
      <c r="AA26" s="23"/>
      <c r="AB26" s="23"/>
      <c r="AC26" s="23"/>
      <c r="AD26" s="23"/>
      <c r="AE26" s="24">
        <f t="shared" si="4"/>
        <v>0</v>
      </c>
    </row>
    <row r="27" spans="3:31" x14ac:dyDescent="0.25">
      <c r="C27" s="18"/>
      <c r="E27" s="39"/>
      <c r="F27" s="39"/>
      <c r="G27" s="39"/>
      <c r="H27" s="39"/>
      <c r="I27" s="39"/>
      <c r="J27" s="39"/>
      <c r="K27" s="39"/>
      <c r="L27" s="39"/>
      <c r="M27" s="39"/>
      <c r="N27" s="39"/>
      <c r="O27" s="39"/>
      <c r="P27" s="39"/>
      <c r="Q27" s="40"/>
      <c r="S27" s="23"/>
      <c r="T27" s="23"/>
      <c r="U27" s="23"/>
      <c r="V27" s="23"/>
      <c r="W27" s="23"/>
      <c r="X27" s="23"/>
      <c r="Y27" s="23"/>
      <c r="Z27" s="23"/>
      <c r="AA27" s="23"/>
      <c r="AB27" s="23"/>
      <c r="AC27" s="23"/>
      <c r="AD27" s="23"/>
      <c r="AE27" s="24">
        <f t="shared" si="4"/>
        <v>0</v>
      </c>
    </row>
    <row r="28" spans="3:31" x14ac:dyDescent="0.25">
      <c r="C28" s="18"/>
      <c r="E28" s="39"/>
      <c r="F28" s="39"/>
      <c r="G28" s="39"/>
      <c r="H28" s="39"/>
      <c r="I28" s="39"/>
      <c r="J28" s="39"/>
      <c r="K28" s="39"/>
      <c r="L28" s="39"/>
      <c r="M28" s="39"/>
      <c r="N28" s="39"/>
      <c r="O28" s="39"/>
      <c r="P28" s="39"/>
      <c r="Q28" s="40"/>
      <c r="S28" s="23"/>
      <c r="T28" s="23"/>
      <c r="U28" s="23"/>
      <c r="V28" s="23"/>
      <c r="W28" s="23"/>
      <c r="X28" s="23"/>
      <c r="Y28" s="23"/>
      <c r="Z28" s="23"/>
      <c r="AA28" s="23"/>
      <c r="AB28" s="23"/>
      <c r="AC28" s="23"/>
      <c r="AD28" s="23"/>
      <c r="AE28" s="24">
        <f t="shared" si="4"/>
        <v>0</v>
      </c>
    </row>
    <row r="29" spans="3:31" x14ac:dyDescent="0.25">
      <c r="C29" s="18"/>
      <c r="E29" s="39"/>
      <c r="F29" s="39"/>
      <c r="G29" s="39"/>
      <c r="H29" s="39"/>
      <c r="I29" s="39"/>
      <c r="J29" s="39"/>
      <c r="K29" s="39"/>
      <c r="L29" s="39"/>
      <c r="M29" s="39"/>
      <c r="N29" s="39"/>
      <c r="O29" s="39"/>
      <c r="P29" s="39"/>
      <c r="Q29" s="40"/>
      <c r="S29" s="23"/>
      <c r="T29" s="23"/>
      <c r="U29" s="23"/>
      <c r="V29" s="23"/>
      <c r="W29" s="23"/>
      <c r="X29" s="23"/>
      <c r="Y29" s="23"/>
      <c r="Z29" s="23"/>
      <c r="AA29" s="23"/>
      <c r="AB29" s="23"/>
      <c r="AC29" s="23"/>
      <c r="AD29" s="23"/>
      <c r="AE29" s="24">
        <f t="shared" si="4"/>
        <v>0</v>
      </c>
    </row>
    <row r="30" spans="3:31" x14ac:dyDescent="0.25">
      <c r="C30" s="18"/>
      <c r="E30" s="39"/>
      <c r="F30" s="39"/>
      <c r="G30" s="39"/>
      <c r="H30" s="39"/>
      <c r="I30" s="39"/>
      <c r="J30" s="39"/>
      <c r="K30" s="39"/>
      <c r="L30" s="39"/>
      <c r="M30" s="39"/>
      <c r="N30" s="39"/>
      <c r="O30" s="39"/>
      <c r="P30" s="39"/>
      <c r="Q30" s="40"/>
      <c r="S30" s="23"/>
      <c r="T30" s="23"/>
      <c r="U30" s="23"/>
      <c r="V30" s="23"/>
      <c r="W30" s="23"/>
      <c r="X30" s="23"/>
      <c r="Y30" s="23"/>
      <c r="Z30" s="23"/>
      <c r="AA30" s="23"/>
      <c r="AB30" s="23"/>
      <c r="AC30" s="23"/>
      <c r="AD30" s="23"/>
      <c r="AE30" s="24">
        <f t="shared" si="4"/>
        <v>0</v>
      </c>
    </row>
    <row r="31" spans="3:31" x14ac:dyDescent="0.25">
      <c r="C31" s="18"/>
      <c r="E31" s="41"/>
      <c r="F31" s="41"/>
      <c r="G31" s="41"/>
      <c r="H31" s="41"/>
      <c r="I31" s="41"/>
      <c r="J31" s="41"/>
      <c r="K31" s="41"/>
      <c r="L31" s="41"/>
      <c r="M31" s="41"/>
      <c r="N31" s="41"/>
      <c r="O31" s="41"/>
      <c r="P31" s="41"/>
      <c r="Q31" s="42"/>
      <c r="S31" s="23"/>
      <c r="T31" s="23"/>
      <c r="U31" s="23"/>
      <c r="V31" s="23"/>
      <c r="W31" s="23"/>
      <c r="X31" s="23"/>
      <c r="Y31" s="23"/>
      <c r="Z31" s="23"/>
      <c r="AA31" s="23"/>
      <c r="AB31" s="23"/>
      <c r="AC31" s="23"/>
      <c r="AD31" s="23"/>
      <c r="AE31" s="24">
        <f t="shared" si="4"/>
        <v>0</v>
      </c>
    </row>
    <row r="32" spans="3:31" x14ac:dyDescent="0.25">
      <c r="C32" s="18"/>
      <c r="E32" s="41"/>
      <c r="F32" s="41"/>
      <c r="G32" s="41"/>
      <c r="H32" s="41"/>
      <c r="I32" s="41"/>
      <c r="J32" s="41"/>
      <c r="K32" s="41"/>
      <c r="L32" s="41"/>
      <c r="M32" s="41"/>
      <c r="N32" s="41"/>
      <c r="O32" s="41"/>
      <c r="P32" s="41"/>
      <c r="Q32" s="42"/>
      <c r="S32" s="23"/>
      <c r="T32" s="23"/>
      <c r="U32" s="23"/>
      <c r="V32" s="23"/>
      <c r="W32" s="23"/>
      <c r="X32" s="23"/>
      <c r="Y32" s="23"/>
      <c r="Z32" s="23"/>
      <c r="AA32" s="23"/>
      <c r="AB32" s="23"/>
      <c r="AC32" s="23"/>
      <c r="AD32" s="23"/>
      <c r="AE32" s="24"/>
    </row>
    <row r="33" spans="3:31" x14ac:dyDescent="0.25">
      <c r="C33" s="18"/>
      <c r="E33" s="41"/>
      <c r="F33" s="41"/>
      <c r="G33" s="41"/>
      <c r="H33" s="41"/>
      <c r="I33" s="41"/>
      <c r="J33" s="41"/>
      <c r="K33" s="41"/>
      <c r="L33" s="41"/>
      <c r="M33" s="41"/>
      <c r="N33" s="41"/>
      <c r="O33" s="41"/>
      <c r="P33" s="41"/>
      <c r="Q33" s="42"/>
      <c r="S33" s="23"/>
      <c r="T33" s="23"/>
      <c r="U33" s="23"/>
      <c r="V33" s="23"/>
      <c r="W33" s="23"/>
      <c r="X33" s="23"/>
      <c r="Y33" s="23"/>
      <c r="Z33" s="23"/>
      <c r="AA33" s="23"/>
      <c r="AB33" s="23"/>
      <c r="AC33" s="23"/>
      <c r="AD33" s="23"/>
      <c r="AE33" s="24">
        <f t="shared" si="4"/>
        <v>0</v>
      </c>
    </row>
    <row r="34" spans="3:31" x14ac:dyDescent="0.25">
      <c r="C34" s="18"/>
      <c r="E34" s="39"/>
      <c r="F34" s="39"/>
      <c r="G34" s="39"/>
      <c r="H34" s="39"/>
      <c r="I34" s="39"/>
      <c r="J34" s="39"/>
      <c r="K34" s="39"/>
      <c r="L34" s="39"/>
      <c r="M34" s="39"/>
      <c r="N34" s="39"/>
      <c r="O34" s="39"/>
      <c r="P34" s="39"/>
      <c r="Q34" s="40"/>
      <c r="S34" s="23"/>
      <c r="T34" s="23"/>
      <c r="U34" s="23"/>
      <c r="V34" s="23"/>
      <c r="W34" s="23"/>
      <c r="X34" s="23"/>
      <c r="Y34" s="23"/>
      <c r="Z34" s="23"/>
      <c r="AA34" s="23"/>
      <c r="AB34" s="23"/>
      <c r="AC34" s="23"/>
      <c r="AD34" s="23"/>
      <c r="AE34" s="24">
        <f t="shared" si="4"/>
        <v>0</v>
      </c>
    </row>
    <row r="35" spans="3:31" x14ac:dyDescent="0.25">
      <c r="C35" s="18"/>
      <c r="E35" s="39"/>
      <c r="F35" s="39"/>
      <c r="G35" s="39"/>
      <c r="H35" s="39"/>
      <c r="I35" s="39"/>
      <c r="J35" s="39"/>
      <c r="K35" s="39"/>
      <c r="L35" s="39"/>
      <c r="M35" s="39"/>
      <c r="N35" s="39"/>
      <c r="O35" s="39"/>
      <c r="P35" s="39"/>
      <c r="Q35" s="40"/>
      <c r="S35" s="23"/>
      <c r="T35" s="23"/>
      <c r="U35" s="23"/>
      <c r="V35" s="23"/>
      <c r="W35" s="23"/>
      <c r="X35" s="23"/>
      <c r="Y35" s="23"/>
      <c r="Z35" s="23"/>
      <c r="AA35" s="23"/>
      <c r="AB35" s="23"/>
      <c r="AC35" s="23"/>
      <c r="AD35" s="23"/>
      <c r="AE35" s="24">
        <f t="shared" si="4"/>
        <v>0</v>
      </c>
    </row>
    <row r="36" spans="3:31" x14ac:dyDescent="0.25">
      <c r="C36" s="18"/>
      <c r="E36" s="39"/>
      <c r="F36" s="39"/>
      <c r="G36" s="39"/>
      <c r="H36" s="39"/>
      <c r="I36" s="39"/>
      <c r="J36" s="39"/>
      <c r="K36" s="39"/>
      <c r="L36" s="39"/>
      <c r="M36" s="39"/>
      <c r="N36" s="39"/>
      <c r="O36" s="39"/>
      <c r="P36" s="39"/>
      <c r="Q36" s="40"/>
      <c r="S36" s="23"/>
      <c r="T36" s="23"/>
      <c r="U36" s="23"/>
      <c r="V36" s="23"/>
      <c r="W36" s="23"/>
      <c r="X36" s="23"/>
      <c r="Y36" s="23"/>
      <c r="Z36" s="23"/>
      <c r="AA36" s="23"/>
      <c r="AB36" s="23"/>
      <c r="AC36" s="23"/>
      <c r="AD36" s="23"/>
      <c r="AE36" s="24">
        <f t="shared" si="4"/>
        <v>0</v>
      </c>
    </row>
    <row r="37" spans="3:31" x14ac:dyDescent="0.25">
      <c r="C37" s="18"/>
      <c r="E37" s="39"/>
      <c r="F37" s="39"/>
      <c r="G37" s="39"/>
      <c r="H37" s="39"/>
      <c r="I37" s="39"/>
      <c r="J37" s="39"/>
      <c r="K37" s="39"/>
      <c r="L37" s="39"/>
      <c r="M37" s="39"/>
      <c r="N37" s="39"/>
      <c r="O37" s="39"/>
      <c r="P37" s="39"/>
      <c r="Q37" s="40"/>
      <c r="S37" s="23"/>
      <c r="T37" s="23"/>
      <c r="U37" s="23"/>
      <c r="V37" s="23"/>
      <c r="W37" s="23"/>
      <c r="X37" s="23"/>
      <c r="Y37" s="23"/>
      <c r="Z37" s="23"/>
      <c r="AA37" s="23"/>
      <c r="AB37" s="23"/>
      <c r="AC37" s="23"/>
      <c r="AD37" s="23"/>
      <c r="AE37" s="24">
        <f t="shared" si="4"/>
        <v>0</v>
      </c>
    </row>
    <row r="38" spans="3:31" x14ac:dyDescent="0.25">
      <c r="C38" s="18"/>
      <c r="E38" s="41"/>
      <c r="F38" s="41"/>
      <c r="G38" s="41"/>
      <c r="H38" s="41"/>
      <c r="I38" s="41"/>
      <c r="J38" s="41"/>
      <c r="K38" s="41"/>
      <c r="L38" s="41"/>
      <c r="M38" s="41"/>
      <c r="N38" s="41"/>
      <c r="O38" s="41"/>
      <c r="P38" s="41"/>
      <c r="Q38" s="42"/>
      <c r="S38" s="23"/>
      <c r="T38" s="23"/>
      <c r="U38" s="23"/>
      <c r="V38" s="23"/>
      <c r="W38" s="23"/>
      <c r="X38" s="23"/>
      <c r="Y38" s="23"/>
      <c r="Z38" s="23"/>
      <c r="AA38" s="23"/>
      <c r="AB38" s="23"/>
      <c r="AC38" s="23"/>
      <c r="AD38" s="23"/>
      <c r="AE38" s="24">
        <f t="shared" si="4"/>
        <v>0</v>
      </c>
    </row>
    <row r="39" spans="3:31" x14ac:dyDescent="0.25">
      <c r="C39" s="18"/>
      <c r="E39" s="39"/>
      <c r="F39" s="39"/>
      <c r="G39" s="39"/>
      <c r="H39" s="39"/>
      <c r="I39" s="39"/>
      <c r="J39" s="39"/>
      <c r="K39" s="39"/>
      <c r="L39" s="39"/>
      <c r="M39" s="39"/>
      <c r="N39" s="39"/>
      <c r="O39" s="39"/>
      <c r="P39" s="39"/>
      <c r="Q39" s="40"/>
      <c r="S39" s="23"/>
      <c r="T39" s="23"/>
      <c r="U39" s="23"/>
      <c r="V39" s="23"/>
      <c r="W39" s="23"/>
      <c r="X39" s="23"/>
      <c r="Y39" s="23"/>
      <c r="Z39" s="23"/>
      <c r="AA39" s="23"/>
      <c r="AB39" s="23"/>
      <c r="AC39" s="23"/>
      <c r="AD39" s="23"/>
      <c r="AE39" s="23">
        <f t="shared" ref="AE39" si="5">SUM(S39:AD39)</f>
        <v>0</v>
      </c>
    </row>
    <row r="40" spans="3:31" x14ac:dyDescent="0.25">
      <c r="C40" s="15" t="s">
        <v>11</v>
      </c>
      <c r="E40" s="43" cm="1">
        <f t="array" aca="1" ref="E40" ca="1">SUM(INDIRECT(ADDRESS(expenses_min_row, COLUMN()) &amp; ":" &amp; ADDRESS(expenses_max_row, COLUMN())))</f>
        <v>0</v>
      </c>
      <c r="F40" s="43" cm="1">
        <f t="array" aca="1" ref="F40" ca="1">SUM(INDIRECT(ADDRESS(expenses_min_row, COLUMN()) &amp; ":" &amp; ADDRESS(expenses_max_row, COLUMN())))</f>
        <v>0</v>
      </c>
      <c r="G40" s="43" cm="1">
        <f t="array" aca="1" ref="G40" ca="1">SUM(INDIRECT(ADDRESS(expenses_min_row, COLUMN()) &amp; ":" &amp; ADDRESS(expenses_max_row, COLUMN())))</f>
        <v>0</v>
      </c>
      <c r="H40" s="43" cm="1">
        <f t="array" aca="1" ref="H40" ca="1">SUM(INDIRECT(ADDRESS(expenses_min_row, COLUMN()) &amp; ":" &amp; ADDRESS(expenses_max_row, COLUMN())))</f>
        <v>0</v>
      </c>
      <c r="I40" s="43" cm="1">
        <f t="array" aca="1" ref="I40" ca="1">SUM(INDIRECT(ADDRESS(expenses_min_row, COLUMN()) &amp; ":" &amp; ADDRESS(expenses_max_row, COLUMN())))</f>
        <v>0</v>
      </c>
      <c r="J40" s="43" cm="1">
        <f t="array" aca="1" ref="J40" ca="1">SUM(INDIRECT(ADDRESS(expenses_min_row, COLUMN()) &amp; ":" &amp; ADDRESS(expenses_max_row, COLUMN())))</f>
        <v>0</v>
      </c>
      <c r="K40" s="43" cm="1">
        <f t="array" aca="1" ref="K40" ca="1">SUM(INDIRECT(ADDRESS(expenses_min_row, COLUMN()) &amp; ":" &amp; ADDRESS(expenses_max_row, COLUMN())))</f>
        <v>0</v>
      </c>
      <c r="L40" s="43" cm="1">
        <f t="array" aca="1" ref="L40" ca="1">SUM(INDIRECT(ADDRESS(expenses_min_row, COLUMN()) &amp; ":" &amp; ADDRESS(expenses_max_row, COLUMN())))</f>
        <v>0</v>
      </c>
      <c r="M40" s="43" cm="1">
        <f t="array" aca="1" ref="M40" ca="1">SUM(INDIRECT(ADDRESS(expenses_min_row, COLUMN()) &amp; ":" &amp; ADDRESS(expenses_max_row, COLUMN())))</f>
        <v>0</v>
      </c>
      <c r="N40" s="43" cm="1">
        <f t="array" aca="1" ref="N40" ca="1">SUM(INDIRECT(ADDRESS(expenses_min_row, COLUMN()) &amp; ":" &amp; ADDRESS(expenses_max_row, COLUMN())))</f>
        <v>0</v>
      </c>
      <c r="O40" s="43" cm="1">
        <f t="array" aca="1" ref="O40" ca="1">SUM(INDIRECT(ADDRESS(expenses_min_row, COLUMN()) &amp; ":" &amp; ADDRESS(expenses_max_row, COLUMN())))</f>
        <v>0</v>
      </c>
      <c r="P40" s="43" cm="1">
        <f t="array" aca="1" ref="P40" ca="1">SUM(INDIRECT(ADDRESS(expenses_min_row, COLUMN()) &amp; ":" &amp; ADDRESS(expenses_max_row, COLUMN())))</f>
        <v>0</v>
      </c>
      <c r="Q40" s="43" cm="1">
        <f t="array" aca="1" ref="Q40" ca="1">SUM(INDIRECT(ADDRESS(expenses_min_row, COLUMN()) &amp; ":" &amp; ADDRESS(expenses_max_row, COLUMN())))</f>
        <v>0</v>
      </c>
      <c r="S40" s="25" cm="1">
        <f t="array" aca="1" ref="S40" ca="1">SUM(INDIRECT(ADDRESS(expenses_min_row, COLUMN()) &amp; ":" &amp; ADDRESS(expenses_max_row, COLUMN())))</f>
        <v>0</v>
      </c>
      <c r="T40" s="25" cm="1">
        <f t="array" aca="1" ref="T40" ca="1">SUM(INDIRECT(ADDRESS(expenses_min_row, COLUMN()) &amp; ":" &amp; ADDRESS(expenses_max_row, COLUMN())))</f>
        <v>0</v>
      </c>
      <c r="U40" s="25" cm="1">
        <f t="array" aca="1" ref="U40" ca="1">SUM(INDIRECT(ADDRESS(expenses_min_row, COLUMN()) &amp; ":" &amp; ADDRESS(expenses_max_row, COLUMN())))</f>
        <v>0</v>
      </c>
      <c r="V40" s="25" cm="1">
        <f t="array" aca="1" ref="V40" ca="1">SUM(INDIRECT(ADDRESS(expenses_min_row, COLUMN()) &amp; ":" &amp; ADDRESS(expenses_max_row, COLUMN())))</f>
        <v>0</v>
      </c>
      <c r="W40" s="25" cm="1">
        <f t="array" aca="1" ref="W40" ca="1">SUM(INDIRECT(ADDRESS(expenses_min_row, COLUMN()) &amp; ":" &amp; ADDRESS(expenses_max_row, COLUMN())))</f>
        <v>0</v>
      </c>
      <c r="X40" s="25" cm="1">
        <f t="array" aca="1" ref="X40" ca="1">SUM(INDIRECT(ADDRESS(expenses_min_row, COLUMN()) &amp; ":" &amp; ADDRESS(expenses_max_row, COLUMN())))</f>
        <v>0</v>
      </c>
      <c r="Y40" s="25" cm="1">
        <f t="array" aca="1" ref="Y40" ca="1">SUM(INDIRECT(ADDRESS(expenses_min_row, COLUMN()) &amp; ":" &amp; ADDRESS(expenses_max_row, COLUMN())))</f>
        <v>0</v>
      </c>
      <c r="Z40" s="25" cm="1">
        <f t="array" aca="1" ref="Z40" ca="1">SUM(INDIRECT(ADDRESS(expenses_min_row, COLUMN()) &amp; ":" &amp; ADDRESS(expenses_max_row, COLUMN())))</f>
        <v>0</v>
      </c>
      <c r="AA40" s="25" cm="1">
        <f t="array" aca="1" ref="AA40" ca="1">SUM(INDIRECT(ADDRESS(expenses_min_row, COLUMN()) &amp; ":" &amp; ADDRESS(expenses_max_row, COLUMN())))</f>
        <v>0</v>
      </c>
      <c r="AB40" s="25" cm="1">
        <f t="array" aca="1" ref="AB40" ca="1">SUM(INDIRECT(ADDRESS(expenses_min_row, COLUMN()) &amp; ":" &amp; ADDRESS(expenses_max_row, COLUMN())))</f>
        <v>0</v>
      </c>
      <c r="AC40" s="25" cm="1">
        <f t="array" aca="1" ref="AC40" ca="1">SUM(INDIRECT(ADDRESS(expenses_min_row, COLUMN()) &amp; ":" &amp; ADDRESS(expenses_max_row, COLUMN())))</f>
        <v>0</v>
      </c>
      <c r="AD40" s="25" cm="1">
        <f t="array" aca="1" ref="AD40" ca="1">SUM(INDIRECT(ADDRESS(expenses_min_row, COLUMN()) &amp; ":" &amp; ADDRESS(expenses_max_row, COLUMN())))</f>
        <v>0</v>
      </c>
      <c r="AE40" s="25" cm="1">
        <f t="array" aca="1" ref="AE40" ca="1">SUM(INDIRECT(ADDRESS(expenses_min_row, COLUMN()) &amp; ":" &amp; ADDRESS(expenses_max_row, COLUMN())))</f>
        <v>0</v>
      </c>
    </row>
    <row r="42" spans="3:31" x14ac:dyDescent="0.25">
      <c r="C42" s="14" t="s">
        <v>14</v>
      </c>
      <c r="E42" s="21">
        <f>DATE(E$5,1,1)</f>
        <v>45292</v>
      </c>
      <c r="F42" s="21">
        <f>DATE(E$5,2,1)</f>
        <v>45323</v>
      </c>
      <c r="G42" s="21">
        <f>DATE(E$5,3,1)</f>
        <v>45352</v>
      </c>
      <c r="H42" s="21">
        <f>DATE(E$5,4,1)</f>
        <v>45383</v>
      </c>
      <c r="I42" s="21">
        <f>DATE(E$5,5,1)</f>
        <v>45413</v>
      </c>
      <c r="J42" s="21">
        <f>DATE(E$5,6,1)</f>
        <v>45444</v>
      </c>
      <c r="K42" s="21">
        <f>DATE(E$5,7,1)</f>
        <v>45474</v>
      </c>
      <c r="L42" s="21">
        <f>DATE(E$5,8,1)</f>
        <v>45505</v>
      </c>
      <c r="M42" s="21">
        <f>DATE(E$5,9,1)</f>
        <v>45536</v>
      </c>
      <c r="N42" s="21">
        <f>DATE(E$5,10,1)</f>
        <v>45566</v>
      </c>
      <c r="O42" s="21">
        <f>DATE(E$5,11,1)</f>
        <v>45597</v>
      </c>
      <c r="P42" s="21">
        <f>DATE(E$5,12,1)</f>
        <v>45627</v>
      </c>
      <c r="Q42" s="22">
        <f>E$5</f>
        <v>2024</v>
      </c>
      <c r="S42" s="21">
        <f>DATE(S$5,1,1)</f>
        <v>45658</v>
      </c>
      <c r="T42" s="21">
        <f>DATE(S$5,2,1)</f>
        <v>45689</v>
      </c>
      <c r="U42" s="21">
        <f>DATE(S$5,3,1)</f>
        <v>45717</v>
      </c>
      <c r="V42" s="21">
        <f>DATE(S$5,4,1)</f>
        <v>45748</v>
      </c>
      <c r="W42" s="21">
        <f>DATE(S$5,5,1)</f>
        <v>45778</v>
      </c>
      <c r="X42" s="21">
        <f>DATE(S$5,6,1)</f>
        <v>45809</v>
      </c>
      <c r="Y42" s="21">
        <f>DATE(S$5,7,1)</f>
        <v>45839</v>
      </c>
      <c r="Z42" s="21">
        <f>DATE(S$5,8,1)</f>
        <v>45870</v>
      </c>
      <c r="AA42" s="21">
        <f>DATE(S$5,9,1)</f>
        <v>45901</v>
      </c>
      <c r="AB42" s="21">
        <f>DATE(S$5,10,1)</f>
        <v>45931</v>
      </c>
      <c r="AC42" s="21">
        <f>DATE(S$5,11,1)</f>
        <v>45962</v>
      </c>
      <c r="AD42" s="21">
        <f>DATE(S$5,12,1)</f>
        <v>45992</v>
      </c>
      <c r="AE42" s="22">
        <f>S$5</f>
        <v>2025</v>
      </c>
    </row>
    <row r="43" spans="3:31" x14ac:dyDescent="0.25">
      <c r="C43" s="18"/>
      <c r="E43" s="39"/>
      <c r="F43" s="39"/>
      <c r="G43" s="39"/>
      <c r="H43" s="39"/>
      <c r="I43" s="39"/>
      <c r="J43" s="39"/>
      <c r="K43" s="39"/>
      <c r="L43" s="39"/>
      <c r="M43" s="39"/>
      <c r="N43" s="39"/>
      <c r="O43" s="39"/>
      <c r="P43" s="39"/>
      <c r="Q43" s="40"/>
      <c r="S43" s="23"/>
      <c r="T43" s="23"/>
      <c r="U43" s="23"/>
      <c r="V43" s="23"/>
      <c r="W43" s="23"/>
      <c r="X43" s="23"/>
      <c r="Y43" s="23"/>
      <c r="Z43" s="23"/>
      <c r="AA43" s="23"/>
      <c r="AB43" s="23"/>
      <c r="AC43" s="23"/>
      <c r="AD43" s="23"/>
      <c r="AE43" s="24">
        <f>SUM(S43:AD43)</f>
        <v>0</v>
      </c>
    </row>
    <row r="44" spans="3:31" x14ac:dyDescent="0.25">
      <c r="C44" s="18"/>
      <c r="E44" s="39"/>
      <c r="F44" s="39"/>
      <c r="G44" s="39"/>
      <c r="H44" s="39"/>
      <c r="I44" s="39"/>
      <c r="J44" s="39"/>
      <c r="K44" s="39"/>
      <c r="L44" s="39"/>
      <c r="M44" s="39"/>
      <c r="N44" s="39"/>
      <c r="O44" s="39"/>
      <c r="P44" s="39"/>
      <c r="Q44" s="40"/>
      <c r="S44" s="23"/>
      <c r="T44" s="23"/>
      <c r="U44" s="23"/>
      <c r="V44" s="23"/>
      <c r="W44" s="23"/>
      <c r="X44" s="23"/>
      <c r="Y44" s="23"/>
      <c r="Z44" s="23"/>
      <c r="AA44" s="23"/>
      <c r="AB44" s="23"/>
      <c r="AC44" s="23"/>
      <c r="AD44" s="23"/>
      <c r="AE44" s="24">
        <f t="shared" ref="AE44:AE52" si="6">SUM(S44:AD44)</f>
        <v>0</v>
      </c>
    </row>
    <row r="45" spans="3:31" x14ac:dyDescent="0.25">
      <c r="C45" s="18"/>
      <c r="E45" s="39"/>
      <c r="F45" s="39"/>
      <c r="G45" s="39"/>
      <c r="H45" s="39"/>
      <c r="I45" s="39"/>
      <c r="J45" s="39"/>
      <c r="K45" s="39"/>
      <c r="L45" s="39"/>
      <c r="M45" s="39"/>
      <c r="N45" s="39"/>
      <c r="O45" s="39"/>
      <c r="P45" s="39"/>
      <c r="Q45" s="40"/>
      <c r="S45" s="23"/>
      <c r="T45" s="23"/>
      <c r="U45" s="23"/>
      <c r="V45" s="23"/>
      <c r="W45" s="23"/>
      <c r="X45" s="23"/>
      <c r="Y45" s="23"/>
      <c r="Z45" s="23"/>
      <c r="AA45" s="23"/>
      <c r="AB45" s="23"/>
      <c r="AC45" s="23"/>
      <c r="AD45" s="23"/>
      <c r="AE45" s="24">
        <f t="shared" si="6"/>
        <v>0</v>
      </c>
    </row>
    <row r="46" spans="3:31" x14ac:dyDescent="0.25">
      <c r="C46" s="18"/>
      <c r="E46" s="39"/>
      <c r="F46" s="39"/>
      <c r="G46" s="39"/>
      <c r="H46" s="39"/>
      <c r="I46" s="39"/>
      <c r="J46" s="39"/>
      <c r="K46" s="39"/>
      <c r="L46" s="39"/>
      <c r="M46" s="39"/>
      <c r="N46" s="39"/>
      <c r="O46" s="39"/>
      <c r="P46" s="39"/>
      <c r="Q46" s="40"/>
      <c r="S46" s="23"/>
      <c r="T46" s="23"/>
      <c r="U46" s="23"/>
      <c r="V46" s="23"/>
      <c r="W46" s="23"/>
      <c r="X46" s="23"/>
      <c r="Y46" s="23"/>
      <c r="Z46" s="23"/>
      <c r="AA46" s="23"/>
      <c r="AB46" s="23"/>
      <c r="AC46" s="23"/>
      <c r="AD46" s="23"/>
      <c r="AE46" s="24">
        <f t="shared" si="6"/>
        <v>0</v>
      </c>
    </row>
    <row r="47" spans="3:31" hidden="1" x14ac:dyDescent="0.25">
      <c r="C47" s="18" t="s">
        <v>13</v>
      </c>
      <c r="E47" s="39"/>
      <c r="F47" s="39"/>
      <c r="G47" s="39"/>
      <c r="H47" s="39"/>
      <c r="I47" s="39"/>
      <c r="J47" s="39"/>
      <c r="K47" s="39"/>
      <c r="L47" s="39"/>
      <c r="M47" s="39"/>
      <c r="N47" s="39"/>
      <c r="O47" s="39"/>
      <c r="P47" s="39"/>
      <c r="Q47" s="40">
        <f t="shared" ref="Q44:Q52" si="7">SUM(E47:P47)</f>
        <v>0</v>
      </c>
      <c r="S47" s="23"/>
      <c r="T47" s="23"/>
      <c r="U47" s="23"/>
      <c r="V47" s="23"/>
      <c r="W47" s="23"/>
      <c r="X47" s="23"/>
      <c r="Y47" s="23"/>
      <c r="Z47" s="23"/>
      <c r="AA47" s="23"/>
      <c r="AB47" s="23"/>
      <c r="AC47" s="23"/>
      <c r="AD47" s="23"/>
      <c r="AE47" s="23">
        <f t="shared" si="6"/>
        <v>0</v>
      </c>
    </row>
    <row r="48" spans="3:31" hidden="1" x14ac:dyDescent="0.25">
      <c r="C48" s="18" t="s">
        <v>13</v>
      </c>
      <c r="E48" s="39"/>
      <c r="F48" s="39"/>
      <c r="G48" s="39"/>
      <c r="H48" s="39"/>
      <c r="I48" s="39"/>
      <c r="J48" s="39"/>
      <c r="K48" s="39"/>
      <c r="L48" s="39"/>
      <c r="M48" s="39"/>
      <c r="N48" s="39"/>
      <c r="O48" s="39"/>
      <c r="P48" s="39"/>
      <c r="Q48" s="40">
        <f t="shared" si="7"/>
        <v>0</v>
      </c>
      <c r="S48" s="23"/>
      <c r="T48" s="23"/>
      <c r="U48" s="23"/>
      <c r="V48" s="23"/>
      <c r="W48" s="23"/>
      <c r="X48" s="23"/>
      <c r="Y48" s="23"/>
      <c r="Z48" s="23"/>
      <c r="AA48" s="23"/>
      <c r="AB48" s="23"/>
      <c r="AC48" s="23"/>
      <c r="AD48" s="23"/>
      <c r="AE48" s="23">
        <f t="shared" si="6"/>
        <v>0</v>
      </c>
    </row>
    <row r="49" spans="3:31" hidden="1" x14ac:dyDescent="0.25">
      <c r="C49" s="18" t="s">
        <v>13</v>
      </c>
      <c r="E49" s="39"/>
      <c r="F49" s="39"/>
      <c r="G49" s="39"/>
      <c r="H49" s="39"/>
      <c r="I49" s="39"/>
      <c r="J49" s="39"/>
      <c r="K49" s="39"/>
      <c r="L49" s="39"/>
      <c r="M49" s="39"/>
      <c r="N49" s="39"/>
      <c r="O49" s="39"/>
      <c r="P49" s="39"/>
      <c r="Q49" s="40">
        <f t="shared" si="7"/>
        <v>0</v>
      </c>
      <c r="S49" s="23"/>
      <c r="T49" s="23"/>
      <c r="U49" s="23"/>
      <c r="V49" s="23"/>
      <c r="W49" s="23"/>
      <c r="X49" s="23"/>
      <c r="Y49" s="23"/>
      <c r="Z49" s="23"/>
      <c r="AA49" s="23"/>
      <c r="AB49" s="23"/>
      <c r="AC49" s="23"/>
      <c r="AD49" s="23"/>
      <c r="AE49" s="23">
        <f t="shared" si="6"/>
        <v>0</v>
      </c>
    </row>
    <row r="50" spans="3:31" hidden="1" x14ac:dyDescent="0.25">
      <c r="C50" s="18" t="s">
        <v>13</v>
      </c>
      <c r="E50" s="39"/>
      <c r="F50" s="39"/>
      <c r="G50" s="39"/>
      <c r="H50" s="39"/>
      <c r="I50" s="39"/>
      <c r="J50" s="39"/>
      <c r="K50" s="39"/>
      <c r="L50" s="39"/>
      <c r="M50" s="39"/>
      <c r="N50" s="39"/>
      <c r="O50" s="39"/>
      <c r="P50" s="39"/>
      <c r="Q50" s="40">
        <f t="shared" si="7"/>
        <v>0</v>
      </c>
      <c r="S50" s="23"/>
      <c r="T50" s="23"/>
      <c r="U50" s="23"/>
      <c r="V50" s="23"/>
      <c r="W50" s="23"/>
      <c r="X50" s="23"/>
      <c r="Y50" s="23"/>
      <c r="Z50" s="23"/>
      <c r="AA50" s="23"/>
      <c r="AB50" s="23"/>
      <c r="AC50" s="23"/>
      <c r="AD50" s="23"/>
      <c r="AE50" s="23">
        <f t="shared" si="6"/>
        <v>0</v>
      </c>
    </row>
    <row r="51" spans="3:31" hidden="1" x14ac:dyDescent="0.25">
      <c r="C51" s="18" t="s">
        <v>13</v>
      </c>
      <c r="E51" s="39"/>
      <c r="F51" s="39"/>
      <c r="G51" s="39"/>
      <c r="H51" s="39"/>
      <c r="I51" s="39"/>
      <c r="J51" s="39"/>
      <c r="K51" s="39"/>
      <c r="L51" s="39"/>
      <c r="M51" s="39"/>
      <c r="N51" s="39"/>
      <c r="O51" s="39"/>
      <c r="P51" s="39"/>
      <c r="Q51" s="40">
        <f t="shared" si="7"/>
        <v>0</v>
      </c>
      <c r="S51" s="23"/>
      <c r="T51" s="23"/>
      <c r="U51" s="23"/>
      <c r="V51" s="23"/>
      <c r="W51" s="23"/>
      <c r="X51" s="23"/>
      <c r="Y51" s="23"/>
      <c r="Z51" s="23"/>
      <c r="AA51" s="23"/>
      <c r="AB51" s="23"/>
      <c r="AC51" s="23"/>
      <c r="AD51" s="23"/>
      <c r="AE51" s="23">
        <f t="shared" si="6"/>
        <v>0</v>
      </c>
    </row>
    <row r="52" spans="3:31" hidden="1" x14ac:dyDescent="0.25">
      <c r="C52" s="18" t="s">
        <v>13</v>
      </c>
      <c r="E52" s="39"/>
      <c r="F52" s="39"/>
      <c r="G52" s="39"/>
      <c r="H52" s="39"/>
      <c r="I52" s="39"/>
      <c r="J52" s="39"/>
      <c r="K52" s="39"/>
      <c r="L52" s="39"/>
      <c r="M52" s="39"/>
      <c r="N52" s="39"/>
      <c r="O52" s="39"/>
      <c r="P52" s="39"/>
      <c r="Q52" s="40">
        <f t="shared" si="7"/>
        <v>0</v>
      </c>
      <c r="S52" s="23"/>
      <c r="T52" s="23"/>
      <c r="U52" s="23"/>
      <c r="V52" s="23"/>
      <c r="W52" s="23"/>
      <c r="X52" s="23"/>
      <c r="Y52" s="23"/>
      <c r="Z52" s="23"/>
      <c r="AA52" s="23"/>
      <c r="AB52" s="23"/>
      <c r="AC52" s="23"/>
      <c r="AD52" s="23"/>
      <c r="AE52" s="23">
        <f t="shared" si="6"/>
        <v>0</v>
      </c>
    </row>
    <row r="53" spans="3:31" x14ac:dyDescent="0.25">
      <c r="C53" s="15" t="s">
        <v>11</v>
      </c>
      <c r="E53" s="43" cm="1">
        <f t="array" aca="1" ref="E53" ca="1">SUM(INDIRECT(ADDRESS(savings_min_row, COLUMN()) &amp; ":" &amp; ADDRESS(savings_max_row, COLUMN())))</f>
        <v>0</v>
      </c>
      <c r="F53" s="43" cm="1">
        <f t="array" aca="1" ref="F53" ca="1">SUM(INDIRECT(ADDRESS(savings_min_row, COLUMN()) &amp; ":" &amp; ADDRESS(savings_max_row, COLUMN())))</f>
        <v>0</v>
      </c>
      <c r="G53" s="43" cm="1">
        <f t="array" aca="1" ref="G53" ca="1">SUM(INDIRECT(ADDRESS(savings_min_row, COLUMN()) &amp; ":" &amp; ADDRESS(savings_max_row, COLUMN())))</f>
        <v>0</v>
      </c>
      <c r="H53" s="43" cm="1">
        <f t="array" aca="1" ref="H53" ca="1">SUM(INDIRECT(ADDRESS(savings_min_row, COLUMN()) &amp; ":" &amp; ADDRESS(savings_max_row, COLUMN())))</f>
        <v>0</v>
      </c>
      <c r="I53" s="43" cm="1">
        <f t="array" aca="1" ref="I53" ca="1">SUM(INDIRECT(ADDRESS(savings_min_row, COLUMN()) &amp; ":" &amp; ADDRESS(savings_max_row, COLUMN())))</f>
        <v>0</v>
      </c>
      <c r="J53" s="43" cm="1">
        <f t="array" aca="1" ref="J53" ca="1">SUM(INDIRECT(ADDRESS(savings_min_row, COLUMN()) &amp; ":" &amp; ADDRESS(savings_max_row, COLUMN())))</f>
        <v>0</v>
      </c>
      <c r="K53" s="43" cm="1">
        <f t="array" aca="1" ref="K53" ca="1">SUM(INDIRECT(ADDRESS(savings_min_row, COLUMN()) &amp; ":" &amp; ADDRESS(savings_max_row, COLUMN())))</f>
        <v>0</v>
      </c>
      <c r="L53" s="43" cm="1">
        <f t="array" aca="1" ref="L53" ca="1">SUM(INDIRECT(ADDRESS(savings_min_row, COLUMN()) &amp; ":" &amp; ADDRESS(savings_max_row, COLUMN())))</f>
        <v>0</v>
      </c>
      <c r="M53" s="43" cm="1">
        <f t="array" aca="1" ref="M53" ca="1">SUM(INDIRECT(ADDRESS(savings_min_row, COLUMN()) &amp; ":" &amp; ADDRESS(savings_max_row, COLUMN())))</f>
        <v>0</v>
      </c>
      <c r="N53" s="43" cm="1">
        <f t="array" aca="1" ref="N53" ca="1">SUM(INDIRECT(ADDRESS(savings_min_row, COLUMN()) &amp; ":" &amp; ADDRESS(savings_max_row, COLUMN())))</f>
        <v>0</v>
      </c>
      <c r="O53" s="43" cm="1">
        <f t="array" aca="1" ref="O53" ca="1">SUM(INDIRECT(ADDRESS(savings_min_row, COLUMN()) &amp; ":" &amp; ADDRESS(savings_max_row, COLUMN())))</f>
        <v>0</v>
      </c>
      <c r="P53" s="43" cm="1">
        <f t="array" aca="1" ref="P53" ca="1">SUM(INDIRECT(ADDRESS(savings_min_row, COLUMN()) &amp; ":" &amp; ADDRESS(savings_max_row, COLUMN())))</f>
        <v>0</v>
      </c>
      <c r="Q53" s="43" cm="1">
        <f t="array" aca="1" ref="Q53" ca="1">SUM(INDIRECT(ADDRESS(savings_min_row, COLUMN()) &amp; ":" &amp; ADDRESS(savings_max_row, COLUMN())))</f>
        <v>0</v>
      </c>
      <c r="S53" s="25" cm="1">
        <f t="array" aca="1" ref="S53" ca="1">SUM(INDIRECT(ADDRESS(savings_min_row, COLUMN()) &amp; ":" &amp; ADDRESS(savings_max_row, COLUMN())))</f>
        <v>0</v>
      </c>
      <c r="T53" s="25" cm="1">
        <f t="array" aca="1" ref="T53" ca="1">SUM(INDIRECT(ADDRESS(savings_min_row, COLUMN()) &amp; ":" &amp; ADDRESS(savings_max_row, COLUMN())))</f>
        <v>0</v>
      </c>
      <c r="U53" s="25" cm="1">
        <f t="array" aca="1" ref="U53" ca="1">SUM(INDIRECT(ADDRESS(savings_min_row, COLUMN()) &amp; ":" &amp; ADDRESS(savings_max_row, COLUMN())))</f>
        <v>0</v>
      </c>
      <c r="V53" s="25" cm="1">
        <f t="array" aca="1" ref="V53" ca="1">SUM(INDIRECT(ADDRESS(savings_min_row, COLUMN()) &amp; ":" &amp; ADDRESS(savings_max_row, COLUMN())))</f>
        <v>0</v>
      </c>
      <c r="W53" s="25" cm="1">
        <f t="array" aca="1" ref="W53" ca="1">SUM(INDIRECT(ADDRESS(savings_min_row, COLUMN()) &amp; ":" &amp; ADDRESS(savings_max_row, COLUMN())))</f>
        <v>0</v>
      </c>
      <c r="X53" s="25" cm="1">
        <f t="array" aca="1" ref="X53" ca="1">SUM(INDIRECT(ADDRESS(savings_min_row, COLUMN()) &amp; ":" &amp; ADDRESS(savings_max_row, COLUMN())))</f>
        <v>0</v>
      </c>
      <c r="Y53" s="25" cm="1">
        <f t="array" aca="1" ref="Y53" ca="1">SUM(INDIRECT(ADDRESS(savings_min_row, COLUMN()) &amp; ":" &amp; ADDRESS(savings_max_row, COLUMN())))</f>
        <v>0</v>
      </c>
      <c r="Z53" s="25" cm="1">
        <f t="array" aca="1" ref="Z53" ca="1">SUM(INDIRECT(ADDRESS(savings_min_row, COLUMN()) &amp; ":" &amp; ADDRESS(savings_max_row, COLUMN())))</f>
        <v>0</v>
      </c>
      <c r="AA53" s="25" cm="1">
        <f t="array" aca="1" ref="AA53" ca="1">SUM(INDIRECT(ADDRESS(savings_min_row, COLUMN()) &amp; ":" &amp; ADDRESS(savings_max_row, COLUMN())))</f>
        <v>0</v>
      </c>
      <c r="AB53" s="25" cm="1">
        <f t="array" aca="1" ref="AB53" ca="1">SUM(INDIRECT(ADDRESS(savings_min_row, COLUMN()) &amp; ":" &amp; ADDRESS(savings_max_row, COLUMN())))</f>
        <v>0</v>
      </c>
      <c r="AC53" s="25" cm="1">
        <f t="array" aca="1" ref="AC53" ca="1">SUM(INDIRECT(ADDRESS(savings_min_row, COLUMN()) &amp; ":" &amp; ADDRESS(savings_max_row, COLUMN())))</f>
        <v>0</v>
      </c>
      <c r="AD53" s="25" cm="1">
        <f t="array" aca="1" ref="AD53" ca="1">SUM(INDIRECT(ADDRESS(savings_min_row, COLUMN()) &amp; ":" &amp; ADDRESS(savings_max_row, COLUMN())))</f>
        <v>0</v>
      </c>
      <c r="AE53" s="25" cm="1">
        <f t="array" aca="1" ref="AE53" ca="1">SUM(INDIRECT(ADDRESS(savings_min_row, COLUMN()) &amp; ":" &amp; ADDRESS(savings_max_row, COLUMN())))</f>
        <v>0</v>
      </c>
    </row>
  </sheetData>
  <mergeCells count="2">
    <mergeCell ref="E5:Q5"/>
    <mergeCell ref="S5:AE5"/>
  </mergeCells>
  <conditionalFormatting sqref="C10:C19 S10:AE19 E10:Q19">
    <cfRule type="expression" dxfId="43" priority="6">
      <formula>ROW(A10)&lt;=income_max_row</formula>
    </cfRule>
  </conditionalFormatting>
  <conditionalFormatting sqref="C23:C39 S23:AE39 E23:Q39">
    <cfRule type="expression" dxfId="42" priority="5">
      <formula>ROW(A23)&lt;=expenses_max_row</formula>
    </cfRule>
  </conditionalFormatting>
  <conditionalFormatting sqref="C43:C46">
    <cfRule type="expression" dxfId="41" priority="10">
      <formula>ROW(A43)&lt;=savings_max_row</formula>
    </cfRule>
  </conditionalFormatting>
  <conditionalFormatting sqref="S6:AE7 E6:Q7">
    <cfRule type="expression" dxfId="40" priority="37" stopIfTrue="1">
      <formula>AND(E$20=0, E$40=0, E$53=0)</formula>
    </cfRule>
    <cfRule type="expression" dxfId="39" priority="38" stopIfTrue="1">
      <formula>E$7&gt;=0</formula>
    </cfRule>
    <cfRule type="expression" dxfId="38" priority="39">
      <formula>E$7&lt;0</formula>
    </cfRule>
  </conditionalFormatting>
  <conditionalFormatting sqref="S43:AE52 E43:Q52">
    <cfRule type="expression" dxfId="37" priority="4">
      <formula>ROW(C43)&lt;=savings_max_row</formula>
    </cfRule>
  </conditionalFormatting>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F39D-E54B-4CAA-AD06-3A54AEDAEA7B}">
  <dimension ref="C1:K114"/>
  <sheetViews>
    <sheetView showGridLines="0" zoomScale="90" zoomScaleNormal="90" workbookViewId="0">
      <pane ySplit="11" topLeftCell="A12" activePane="bottomLeft" state="frozen"/>
      <selection pane="bottomLeft" activeCell="G16" sqref="G16"/>
    </sheetView>
  </sheetViews>
  <sheetFormatPr defaultRowHeight="15" x14ac:dyDescent="0.25"/>
  <cols>
    <col min="1" max="2" width="4" customWidth="1"/>
    <col min="3" max="4" width="18.7109375" style="117" customWidth="1"/>
    <col min="5" max="5" width="40.28515625" style="117" bestFit="1" customWidth="1"/>
    <col min="6" max="6" width="18.7109375" style="124" customWidth="1"/>
    <col min="7" max="7" width="57.28515625" style="125" customWidth="1"/>
    <col min="8" max="8" width="22.7109375" customWidth="1"/>
    <col min="9" max="9" width="18.140625" customWidth="1"/>
    <col min="11" max="11" width="11.5703125" bestFit="1" customWidth="1"/>
  </cols>
  <sheetData>
    <row r="1" spans="3:11" s="1" customFormat="1" x14ac:dyDescent="0.25">
      <c r="C1" s="118"/>
      <c r="D1" s="118"/>
      <c r="E1" s="118"/>
      <c r="F1" s="121"/>
      <c r="G1" s="127"/>
    </row>
    <row r="2" spans="3:11" s="1" customFormat="1" ht="35.25" customHeight="1" x14ac:dyDescent="0.25">
      <c r="C2" s="92" t="s">
        <v>2</v>
      </c>
      <c r="D2" s="92"/>
      <c r="E2" s="92"/>
      <c r="F2" s="92"/>
      <c r="G2" s="127"/>
    </row>
    <row r="3" spans="3:11" s="1" customFormat="1" x14ac:dyDescent="0.25">
      <c r="C3" s="118"/>
      <c r="D3" s="118"/>
      <c r="E3" s="118"/>
      <c r="F3" s="121"/>
      <c r="G3" s="127"/>
    </row>
    <row r="11" spans="3:11" x14ac:dyDescent="0.25">
      <c r="C11" s="117" t="s">
        <v>17</v>
      </c>
      <c r="D11" s="117" t="s">
        <v>18</v>
      </c>
      <c r="E11" s="117" t="s">
        <v>19</v>
      </c>
      <c r="F11" s="122" t="s">
        <v>20</v>
      </c>
      <c r="G11" s="125" t="s">
        <v>21</v>
      </c>
      <c r="H11" s="31" t="s">
        <v>22</v>
      </c>
      <c r="I11" s="31" t="s">
        <v>23</v>
      </c>
    </row>
    <row r="12" spans="3:11" x14ac:dyDescent="0.25">
      <c r="C12" s="119"/>
      <c r="D12" s="120"/>
      <c r="E12" s="120"/>
      <c r="F12" s="123"/>
      <c r="G12" s="126"/>
      <c r="H12" s="34"/>
      <c r="I12" s="33">
        <f>IF(AND(Tracking[[#This Row],[Type]]="income",shift_late_income_status="Active",DAY(Tracking[[#This Row],[Date]])&gt;=shift_late_income_starting_day),DATE(YEAR(Tracking[[#This Row],[Date]]),MONTH(Tracking[[#This Row],[Date]])+1,1),Tracking[[#This Row],[Date]])</f>
        <v>0</v>
      </c>
    </row>
    <row r="13" spans="3:11" x14ac:dyDescent="0.25">
      <c r="C13" s="119"/>
      <c r="D13" s="120"/>
      <c r="E13" s="120"/>
      <c r="F13" s="128"/>
      <c r="G13" s="126"/>
      <c r="H13" s="34"/>
      <c r="I13" s="33">
        <f>IF(AND(Tracking[[#This Row],[Type]]="income",shift_late_income_status="Active",DAY(Tracking[[#This Row],[Date]])&gt;=shift_late_income_starting_day),DATE(YEAR(Tracking[[#This Row],[Date]]),MONTH(Tracking[[#This Row],[Date]])+1,1),Tracking[[#This Row],[Date]])</f>
        <v>0</v>
      </c>
    </row>
    <row r="14" spans="3:11" x14ac:dyDescent="0.25">
      <c r="C14" s="119"/>
      <c r="D14" s="120"/>
      <c r="E14" s="120"/>
      <c r="F14" s="128"/>
      <c r="G14" s="126"/>
      <c r="H14" s="34"/>
      <c r="I14" s="33">
        <f>IF(AND(Tracking[[#This Row],[Type]]="income",shift_late_income_status="Active",DAY(Tracking[[#This Row],[Date]])&gt;=shift_late_income_starting_day),DATE(YEAR(Tracking[[#This Row],[Date]]),MONTH(Tracking[[#This Row],[Date]])+1,1),Tracking[[#This Row],[Date]])</f>
        <v>0</v>
      </c>
      <c r="K14" s="29"/>
    </row>
    <row r="15" spans="3:11" x14ac:dyDescent="0.25">
      <c r="C15" s="119"/>
      <c r="D15" s="120"/>
      <c r="E15" s="120"/>
      <c r="F15" s="123"/>
      <c r="G15" s="126"/>
      <c r="H15" s="34"/>
      <c r="I15" s="33">
        <f>IF(AND(Tracking[[#This Row],[Type]]="income",shift_late_income_status="Active",DAY(Tracking[[#This Row],[Date]])&gt;=shift_late_income_starting_day),DATE(YEAR(Tracking[[#This Row],[Date]]),MONTH(Tracking[[#This Row],[Date]])+1,1),Tracking[[#This Row],[Date]])</f>
        <v>0</v>
      </c>
      <c r="K15" s="29"/>
    </row>
    <row r="16" spans="3:11" x14ac:dyDescent="0.25">
      <c r="C16" s="119"/>
      <c r="D16" s="120"/>
      <c r="E16" s="120"/>
      <c r="F16" s="123"/>
      <c r="G16" s="126"/>
      <c r="H16" s="34"/>
      <c r="I16" s="33">
        <f>IF(AND(Tracking[[#This Row],[Type]]="income",shift_late_income_status="Active",DAY(Tracking[[#This Row],[Date]])&gt;=shift_late_income_starting_day),DATE(YEAR(Tracking[[#This Row],[Date]]),MONTH(Tracking[[#This Row],[Date]])+1,1),Tracking[[#This Row],[Date]])</f>
        <v>0</v>
      </c>
      <c r="K16" s="29"/>
    </row>
    <row r="17" spans="3:9" x14ac:dyDescent="0.25">
      <c r="C17" s="119"/>
      <c r="D17" s="120"/>
      <c r="E17" s="120"/>
      <c r="F17" s="123"/>
      <c r="G17" s="126"/>
      <c r="H17" s="49"/>
      <c r="I17" s="33">
        <f>IF(AND(Tracking[[#This Row],[Type]]="income",shift_late_income_status="Active",DAY(Tracking[[#This Row],[Date]])&gt;=shift_late_income_starting_day),DATE(YEAR(Tracking[[#This Row],[Date]]),MONTH(Tracking[[#This Row],[Date]])+1,1),Tracking[[#This Row],[Date]])</f>
        <v>0</v>
      </c>
    </row>
    <row r="18" spans="3:9" x14ac:dyDescent="0.25">
      <c r="C18" s="119"/>
      <c r="D18" s="120"/>
      <c r="E18" s="120"/>
      <c r="F18" s="123"/>
      <c r="G18" s="126"/>
      <c r="H18" s="65"/>
      <c r="I18" s="33">
        <f>IF(AND(Tracking[[#This Row],[Type]]="income",shift_late_income_status="Active",DAY(Tracking[[#This Row],[Date]])&gt;=shift_late_income_starting_day),DATE(YEAR(Tracking[[#This Row],[Date]]),MONTH(Tracking[[#This Row],[Date]])+1,1),Tracking[[#This Row],[Date]])</f>
        <v>0</v>
      </c>
    </row>
    <row r="19" spans="3:9" x14ac:dyDescent="0.25">
      <c r="C19" s="119"/>
      <c r="D19" s="120"/>
      <c r="E19" s="120"/>
      <c r="F19" s="123"/>
      <c r="G19" s="126"/>
      <c r="H19" s="65"/>
      <c r="I19" s="33">
        <f>IF(AND(Tracking[[#This Row],[Type]]="income",shift_late_income_status="Active",DAY(Tracking[[#This Row],[Date]])&gt;=shift_late_income_starting_day),DATE(YEAR(Tracking[[#This Row],[Date]]),MONTH(Tracking[[#This Row],[Date]])+1,1),Tracking[[#This Row],[Date]])</f>
        <v>0</v>
      </c>
    </row>
    <row r="20" spans="3:9" x14ac:dyDescent="0.25">
      <c r="C20" s="119"/>
      <c r="D20" s="120"/>
      <c r="E20" s="120"/>
      <c r="F20" s="123"/>
      <c r="G20" s="126"/>
      <c r="H20" s="65"/>
      <c r="I20" s="33">
        <f>IF(AND(Tracking[[#This Row],[Type]]="income",shift_late_income_status="Active",DAY(Tracking[[#This Row],[Date]])&gt;=shift_late_income_starting_day),DATE(YEAR(Tracking[[#This Row],[Date]]),MONTH(Tracking[[#This Row],[Date]])+1,1),Tracking[[#This Row],[Date]])</f>
        <v>0</v>
      </c>
    </row>
    <row r="21" spans="3:9" x14ac:dyDescent="0.25">
      <c r="C21" s="119"/>
      <c r="D21" s="120"/>
      <c r="E21" s="120"/>
      <c r="F21" s="123"/>
      <c r="G21" s="126"/>
      <c r="H21" s="65"/>
      <c r="I21" s="33">
        <f>IF(AND(Tracking[[#This Row],[Type]]="income",shift_late_income_status="Active",DAY(Tracking[[#This Row],[Date]])&gt;=shift_late_income_starting_day),DATE(YEAR(Tracking[[#This Row],[Date]]),MONTH(Tracking[[#This Row],[Date]])+1,1),Tracking[[#This Row],[Date]])</f>
        <v>0</v>
      </c>
    </row>
    <row r="22" spans="3:9" x14ac:dyDescent="0.25">
      <c r="C22" s="119"/>
      <c r="D22" s="120"/>
      <c r="E22" s="120"/>
      <c r="F22" s="123"/>
      <c r="G22" s="126"/>
      <c r="H22" s="65"/>
      <c r="I22" s="33">
        <f>IF(AND(Tracking[[#This Row],[Type]]="income",shift_late_income_status="Active",DAY(Tracking[[#This Row],[Date]])&gt;=shift_late_income_starting_day),DATE(YEAR(Tracking[[#This Row],[Date]]),MONTH(Tracking[[#This Row],[Date]])+1,1),Tracking[[#This Row],[Date]])</f>
        <v>0</v>
      </c>
    </row>
    <row r="23" spans="3:9" x14ac:dyDescent="0.25">
      <c r="C23" s="119"/>
      <c r="D23" s="120"/>
      <c r="E23" s="120"/>
      <c r="F23" s="128"/>
      <c r="G23" s="126"/>
      <c r="H23" s="65"/>
      <c r="I23" s="33">
        <f>IF(AND(Tracking[[#This Row],[Type]]="income",shift_late_income_status="Active",DAY(Tracking[[#This Row],[Date]])&gt;=shift_late_income_starting_day),DATE(YEAR(Tracking[[#This Row],[Date]]),MONTH(Tracking[[#This Row],[Date]])+1,1),Tracking[[#This Row],[Date]])</f>
        <v>0</v>
      </c>
    </row>
    <row r="24" spans="3:9" x14ac:dyDescent="0.25">
      <c r="C24" s="119"/>
      <c r="D24" s="120"/>
      <c r="E24" s="120"/>
      <c r="F24" s="123"/>
      <c r="G24" s="126"/>
      <c r="H24" s="65"/>
      <c r="I24" s="33">
        <f>IF(AND(Tracking[[#This Row],[Type]]="income",shift_late_income_status="Active",DAY(Tracking[[#This Row],[Date]])&gt;=shift_late_income_starting_day),DATE(YEAR(Tracking[[#This Row],[Date]]),MONTH(Tracking[[#This Row],[Date]])+1,1),Tracking[[#This Row],[Date]])</f>
        <v>0</v>
      </c>
    </row>
    <row r="25" spans="3:9" x14ac:dyDescent="0.25">
      <c r="C25" s="119"/>
      <c r="D25" s="120"/>
      <c r="E25" s="120"/>
      <c r="F25" s="123"/>
      <c r="G25" s="126"/>
      <c r="H25" s="65"/>
      <c r="I25" s="33">
        <f>IF(AND(Tracking[[#This Row],[Type]]="income",shift_late_income_status="Active",DAY(Tracking[[#This Row],[Date]])&gt;=shift_late_income_starting_day),DATE(YEAR(Tracking[[#This Row],[Date]]),MONTH(Tracking[[#This Row],[Date]])+1,1),Tracking[[#This Row],[Date]])</f>
        <v>0</v>
      </c>
    </row>
    <row r="26" spans="3:9" x14ac:dyDescent="0.25">
      <c r="C26" s="119"/>
      <c r="D26" s="120"/>
      <c r="E26" s="120"/>
      <c r="F26" s="123"/>
      <c r="G26" s="126"/>
      <c r="H26" s="65"/>
      <c r="I26" s="33">
        <f>IF(AND(Tracking[[#This Row],[Type]]="income",shift_late_income_status="Active",DAY(Tracking[[#This Row],[Date]])&gt;=shift_late_income_starting_day),DATE(YEAR(Tracking[[#This Row],[Date]]),MONTH(Tracking[[#This Row],[Date]])+1,1),Tracking[[#This Row],[Date]])</f>
        <v>0</v>
      </c>
    </row>
    <row r="27" spans="3:9" x14ac:dyDescent="0.25">
      <c r="C27" s="119"/>
      <c r="D27" s="120"/>
      <c r="E27" s="120"/>
      <c r="F27" s="123"/>
      <c r="G27" s="126"/>
      <c r="H27" s="65"/>
      <c r="I27" s="33">
        <f>IF(AND(Tracking[[#This Row],[Type]]="income",shift_late_income_status="Active",DAY(Tracking[[#This Row],[Date]])&gt;=shift_late_income_starting_day),DATE(YEAR(Tracking[[#This Row],[Date]]),MONTH(Tracking[[#This Row],[Date]])+1,1),Tracking[[#This Row],[Date]])</f>
        <v>0</v>
      </c>
    </row>
    <row r="28" spans="3:9" x14ac:dyDescent="0.25">
      <c r="C28" s="119"/>
      <c r="D28" s="120"/>
      <c r="E28" s="120"/>
      <c r="F28" s="123"/>
      <c r="G28" s="126"/>
      <c r="H28" s="65"/>
      <c r="I28" s="33">
        <f>IF(AND(Tracking[[#This Row],[Type]]="income",shift_late_income_status="Active",DAY(Tracking[[#This Row],[Date]])&gt;=shift_late_income_starting_day),DATE(YEAR(Tracking[[#This Row],[Date]]),MONTH(Tracking[[#This Row],[Date]])+1,1),Tracking[[#This Row],[Date]])</f>
        <v>0</v>
      </c>
    </row>
    <row r="29" spans="3:9" x14ac:dyDescent="0.25">
      <c r="C29" s="119"/>
      <c r="D29" s="120"/>
      <c r="E29" s="120"/>
      <c r="F29" s="123"/>
      <c r="G29" s="126"/>
      <c r="H29" s="65"/>
      <c r="I29" s="33">
        <f>IF(AND(Tracking[[#This Row],[Type]]="income",shift_late_income_status="Active",DAY(Tracking[[#This Row],[Date]])&gt;=shift_late_income_starting_day),DATE(YEAR(Tracking[[#This Row],[Date]]),MONTH(Tracking[[#This Row],[Date]])+1,1),Tracking[[#This Row],[Date]])</f>
        <v>0</v>
      </c>
    </row>
    <row r="30" spans="3:9" x14ac:dyDescent="0.25">
      <c r="C30" s="119"/>
      <c r="D30" s="120"/>
      <c r="E30" s="120"/>
      <c r="F30" s="123"/>
      <c r="G30" s="126"/>
      <c r="H30" s="65"/>
      <c r="I30" s="33">
        <f>IF(AND(Tracking[[#This Row],[Type]]="income",shift_late_income_status="Active",DAY(Tracking[[#This Row],[Date]])&gt;=shift_late_income_starting_day),DATE(YEAR(Tracking[[#This Row],[Date]]),MONTH(Tracking[[#This Row],[Date]])+1,1),Tracking[[#This Row],[Date]])</f>
        <v>0</v>
      </c>
    </row>
    <row r="31" spans="3:9" x14ac:dyDescent="0.25">
      <c r="C31" s="119"/>
      <c r="D31" s="120"/>
      <c r="E31" s="120"/>
      <c r="F31" s="123"/>
      <c r="G31" s="126"/>
      <c r="H31" s="65"/>
      <c r="I31" s="33">
        <f>IF(AND(Tracking[[#This Row],[Type]]="income",shift_late_income_status="Active",DAY(Tracking[[#This Row],[Date]])&gt;=shift_late_income_starting_day),DATE(YEAR(Tracking[[#This Row],[Date]]),MONTH(Tracking[[#This Row],[Date]])+1,1),Tracking[[#This Row],[Date]])</f>
        <v>0</v>
      </c>
    </row>
    <row r="32" spans="3:9" x14ac:dyDescent="0.25">
      <c r="C32" s="119"/>
      <c r="D32" s="120"/>
      <c r="E32" s="120"/>
      <c r="F32" s="123"/>
      <c r="G32" s="126"/>
      <c r="H32" s="65"/>
      <c r="I32" s="33">
        <f>IF(AND(Tracking[[#This Row],[Type]]="income",shift_late_income_status="Active",DAY(Tracking[[#This Row],[Date]])&gt;=shift_late_income_starting_day),DATE(YEAR(Tracking[[#This Row],[Date]]),MONTH(Tracking[[#This Row],[Date]])+1,1),Tracking[[#This Row],[Date]])</f>
        <v>0</v>
      </c>
    </row>
    <row r="33" spans="3:9" x14ac:dyDescent="0.25">
      <c r="C33" s="119"/>
      <c r="D33" s="120"/>
      <c r="E33" s="120"/>
      <c r="F33" s="123"/>
      <c r="G33" s="126"/>
      <c r="H33" s="65"/>
      <c r="I33" s="33">
        <f>IF(AND(Tracking[[#This Row],[Type]]="income",shift_late_income_status="Active",DAY(Tracking[[#This Row],[Date]])&gt;=shift_late_income_starting_day),DATE(YEAR(Tracking[[#This Row],[Date]]),MONTH(Tracking[[#This Row],[Date]])+1,1),Tracking[[#This Row],[Date]])</f>
        <v>0</v>
      </c>
    </row>
    <row r="34" spans="3:9" x14ac:dyDescent="0.25">
      <c r="C34" s="119"/>
      <c r="D34" s="120"/>
      <c r="E34" s="120"/>
      <c r="F34" s="123"/>
      <c r="G34" s="126"/>
      <c r="H34" s="65"/>
      <c r="I34" s="33">
        <f>IF(AND(Tracking[[#This Row],[Type]]="income",shift_late_income_status="Active",DAY(Tracking[[#This Row],[Date]])&gt;=shift_late_income_starting_day),DATE(YEAR(Tracking[[#This Row],[Date]]),MONTH(Tracking[[#This Row],[Date]])+1,1),Tracking[[#This Row],[Date]])</f>
        <v>0</v>
      </c>
    </row>
    <row r="35" spans="3:9" x14ac:dyDescent="0.25">
      <c r="C35" s="119"/>
      <c r="D35" s="120"/>
      <c r="E35" s="120"/>
      <c r="F35" s="123"/>
      <c r="G35" s="126"/>
      <c r="H35" s="65"/>
      <c r="I35" s="33">
        <f>IF(AND(Tracking[[#This Row],[Type]]="income",shift_late_income_status="Active",DAY(Tracking[[#This Row],[Date]])&gt;=shift_late_income_starting_day),DATE(YEAR(Tracking[[#This Row],[Date]]),MONTH(Tracking[[#This Row],[Date]])+1,1),Tracking[[#This Row],[Date]])</f>
        <v>0</v>
      </c>
    </row>
    <row r="36" spans="3:9" x14ac:dyDescent="0.25">
      <c r="C36" s="119"/>
      <c r="D36" s="120"/>
      <c r="E36" s="120"/>
      <c r="F36" s="123"/>
      <c r="G36" s="126"/>
      <c r="H36" s="65"/>
      <c r="I36" s="33">
        <f>IF(AND(Tracking[[#This Row],[Type]]="income",shift_late_income_status="Active",DAY(Tracking[[#This Row],[Date]])&gt;=shift_late_income_starting_day),DATE(YEAR(Tracking[[#This Row],[Date]]),MONTH(Tracking[[#This Row],[Date]])+1,1),Tracking[[#This Row],[Date]])</f>
        <v>0</v>
      </c>
    </row>
    <row r="37" spans="3:9" x14ac:dyDescent="0.25">
      <c r="C37" s="119"/>
      <c r="D37" s="120"/>
      <c r="E37" s="120"/>
      <c r="F37" s="123"/>
      <c r="G37" s="126"/>
      <c r="H37" s="65"/>
      <c r="I37" s="33">
        <f>IF(AND(Tracking[[#This Row],[Type]]="income",shift_late_income_status="Active",DAY(Tracking[[#This Row],[Date]])&gt;=shift_late_income_starting_day),DATE(YEAR(Tracking[[#This Row],[Date]]),MONTH(Tracking[[#This Row],[Date]])+1,1),Tracking[[#This Row],[Date]])</f>
        <v>0</v>
      </c>
    </row>
    <row r="38" spans="3:9" x14ac:dyDescent="0.25">
      <c r="C38" s="119"/>
      <c r="D38" s="120"/>
      <c r="E38" s="120"/>
      <c r="F38" s="123"/>
      <c r="G38" s="126"/>
      <c r="H38" s="65"/>
      <c r="I38" s="33">
        <f>IF(AND(Tracking[[#This Row],[Type]]="income",shift_late_income_status="Active",DAY(Tracking[[#This Row],[Date]])&gt;=shift_late_income_starting_day),DATE(YEAR(Tracking[[#This Row],[Date]]),MONTH(Tracking[[#This Row],[Date]])+1,1),Tracking[[#This Row],[Date]])</f>
        <v>0</v>
      </c>
    </row>
    <row r="39" spans="3:9" x14ac:dyDescent="0.25">
      <c r="C39" s="119"/>
      <c r="D39" s="120"/>
      <c r="E39" s="120"/>
      <c r="F39" s="123"/>
      <c r="G39" s="126"/>
      <c r="H39" s="34"/>
      <c r="I39" s="33">
        <f>IF(AND(Tracking[[#This Row],[Type]]="income",shift_late_income_status="Active",DAY(Tracking[[#This Row],[Date]])&gt;=shift_late_income_starting_day),DATE(YEAR(Tracking[[#This Row],[Date]]),MONTH(Tracking[[#This Row],[Date]])+1,1),Tracking[[#This Row],[Date]])</f>
        <v>0</v>
      </c>
    </row>
    <row r="40" spans="3:9" x14ac:dyDescent="0.25">
      <c r="C40" s="119"/>
      <c r="D40" s="120"/>
      <c r="E40" s="120"/>
      <c r="F40" s="123"/>
      <c r="G40" s="126"/>
      <c r="H40" s="34"/>
      <c r="I40" s="33">
        <f>IF(AND(Tracking[[#This Row],[Type]]="income",shift_late_income_status="Active",DAY(Tracking[[#This Row],[Date]])&gt;=shift_late_income_starting_day),DATE(YEAR(Tracking[[#This Row],[Date]]),MONTH(Tracking[[#This Row],[Date]])+1,1),Tracking[[#This Row],[Date]])</f>
        <v>0</v>
      </c>
    </row>
    <row r="41" spans="3:9" x14ac:dyDescent="0.25">
      <c r="C41" s="119"/>
      <c r="D41" s="120"/>
      <c r="E41" s="120"/>
      <c r="F41" s="123"/>
      <c r="G41" s="126"/>
      <c r="H41" s="34"/>
      <c r="I41" s="33">
        <f>IF(AND(Tracking[[#This Row],[Type]]="income",shift_late_income_status="Active",DAY(Tracking[[#This Row],[Date]])&gt;=shift_late_income_starting_day),DATE(YEAR(Tracking[[#This Row],[Date]]),MONTH(Tracking[[#This Row],[Date]])+1,1),Tracking[[#This Row],[Date]])</f>
        <v>0</v>
      </c>
    </row>
    <row r="42" spans="3:9" x14ac:dyDescent="0.25">
      <c r="C42" s="119"/>
      <c r="D42" s="120"/>
      <c r="E42" s="120"/>
      <c r="F42" s="123"/>
      <c r="G42" s="126"/>
      <c r="H42" s="34"/>
      <c r="I42" s="33">
        <f>IF(AND(Tracking[[#This Row],[Type]]="income",shift_late_income_status="Active",DAY(Tracking[[#This Row],[Date]])&gt;=shift_late_income_starting_day),DATE(YEAR(Tracking[[#This Row],[Date]]),MONTH(Tracking[[#This Row],[Date]])+1,1),Tracking[[#This Row],[Date]])</f>
        <v>0</v>
      </c>
    </row>
    <row r="43" spans="3:9" x14ac:dyDescent="0.25">
      <c r="C43" s="119"/>
      <c r="D43" s="120"/>
      <c r="E43" s="120"/>
      <c r="F43" s="123"/>
      <c r="G43" s="126"/>
      <c r="H43" s="34"/>
      <c r="I43" s="33">
        <f>IF(AND(Tracking[[#This Row],[Type]]="income",shift_late_income_status="Active",DAY(Tracking[[#This Row],[Date]])&gt;=shift_late_income_starting_day),DATE(YEAR(Tracking[[#This Row],[Date]]),MONTH(Tracking[[#This Row],[Date]])+1,1),Tracking[[#This Row],[Date]])</f>
        <v>0</v>
      </c>
    </row>
    <row r="44" spans="3:9" x14ac:dyDescent="0.25">
      <c r="C44" s="119"/>
      <c r="D44" s="120"/>
      <c r="E44" s="120"/>
      <c r="F44" s="123"/>
      <c r="G44" s="126"/>
      <c r="H44" s="34"/>
      <c r="I44" s="33">
        <f>IF(AND(Tracking[[#This Row],[Type]]="income",shift_late_income_status="Active",DAY(Tracking[[#This Row],[Date]])&gt;=shift_late_income_starting_day),DATE(YEAR(Tracking[[#This Row],[Date]]),MONTH(Tracking[[#This Row],[Date]])+1,1),Tracking[[#This Row],[Date]])</f>
        <v>0</v>
      </c>
    </row>
    <row r="45" spans="3:9" x14ac:dyDescent="0.25">
      <c r="C45" s="119"/>
      <c r="D45" s="120"/>
      <c r="E45" s="120"/>
      <c r="F45" s="123"/>
      <c r="G45" s="126"/>
      <c r="H45" s="34"/>
      <c r="I45" s="33">
        <f>IF(AND(Tracking[[#This Row],[Type]]="income",shift_late_income_status="Active",DAY(Tracking[[#This Row],[Date]])&gt;=shift_late_income_starting_day),DATE(YEAR(Tracking[[#This Row],[Date]]),MONTH(Tracking[[#This Row],[Date]])+1,1),Tracking[[#This Row],[Date]])</f>
        <v>0</v>
      </c>
    </row>
    <row r="46" spans="3:9" x14ac:dyDescent="0.25">
      <c r="C46" s="119"/>
      <c r="D46" s="120"/>
      <c r="E46" s="120"/>
      <c r="F46" s="123"/>
      <c r="G46" s="126"/>
      <c r="H46" s="34"/>
      <c r="I46" s="33">
        <f>IF(AND(Tracking[[#This Row],[Type]]="income",shift_late_income_status="Active",DAY(Tracking[[#This Row],[Date]])&gt;=shift_late_income_starting_day),DATE(YEAR(Tracking[[#This Row],[Date]]),MONTH(Tracking[[#This Row],[Date]])+1,1),Tracking[[#This Row],[Date]])</f>
        <v>0</v>
      </c>
    </row>
    <row r="47" spans="3:9" x14ac:dyDescent="0.25">
      <c r="C47" s="119"/>
      <c r="D47" s="120"/>
      <c r="E47" s="120"/>
      <c r="F47" s="123"/>
      <c r="G47" s="126"/>
      <c r="H47" s="34"/>
      <c r="I47" s="33">
        <f>IF(AND(Tracking[[#This Row],[Type]]="income",shift_late_income_status="Active",DAY(Tracking[[#This Row],[Date]])&gt;=shift_late_income_starting_day),DATE(YEAR(Tracking[[#This Row],[Date]]),MONTH(Tracking[[#This Row],[Date]])+1,1),Tracking[[#This Row],[Date]])</f>
        <v>0</v>
      </c>
    </row>
    <row r="48" spans="3:9" x14ac:dyDescent="0.25">
      <c r="C48" s="119"/>
      <c r="D48" s="120"/>
      <c r="E48" s="120"/>
      <c r="F48" s="123"/>
      <c r="G48" s="126"/>
      <c r="H48" s="34"/>
      <c r="I48" s="33">
        <f>IF(AND(Tracking[[#This Row],[Type]]="income",shift_late_income_status="Active",DAY(Tracking[[#This Row],[Date]])&gt;=shift_late_income_starting_day),DATE(YEAR(Tracking[[#This Row],[Date]]),MONTH(Tracking[[#This Row],[Date]])+1,1),Tracking[[#This Row],[Date]])</f>
        <v>0</v>
      </c>
    </row>
    <row r="49" spans="3:9" x14ac:dyDescent="0.25">
      <c r="C49" s="119"/>
      <c r="D49" s="120"/>
      <c r="E49" s="120"/>
      <c r="F49" s="123"/>
      <c r="G49" s="126"/>
      <c r="H49" s="34"/>
      <c r="I49" s="33">
        <f>IF(AND(Tracking[[#This Row],[Type]]="income",shift_late_income_status="Active",DAY(Tracking[[#This Row],[Date]])&gt;=shift_late_income_starting_day),DATE(YEAR(Tracking[[#This Row],[Date]]),MONTH(Tracking[[#This Row],[Date]])+1,1),Tracking[[#This Row],[Date]])</f>
        <v>0</v>
      </c>
    </row>
    <row r="50" spans="3:9" x14ac:dyDescent="0.25">
      <c r="C50" s="119"/>
      <c r="D50" s="120"/>
      <c r="E50" s="120"/>
      <c r="F50" s="123"/>
      <c r="G50" s="126"/>
      <c r="H50" s="34"/>
      <c r="I50" s="33">
        <f>IF(AND(Tracking[[#This Row],[Type]]="income",shift_late_income_status="Active",DAY(Tracking[[#This Row],[Date]])&gt;=shift_late_income_starting_day),DATE(YEAR(Tracking[[#This Row],[Date]]),MONTH(Tracking[[#This Row],[Date]])+1,1),Tracking[[#This Row],[Date]])</f>
        <v>0</v>
      </c>
    </row>
    <row r="51" spans="3:9" x14ac:dyDescent="0.25">
      <c r="C51" s="119"/>
      <c r="D51" s="120"/>
      <c r="E51" s="120"/>
      <c r="F51" s="123"/>
      <c r="G51" s="126"/>
      <c r="H51" s="34"/>
      <c r="I51" s="33">
        <f>IF(AND(Tracking[[#This Row],[Type]]="income",shift_late_income_status="Active",DAY(Tracking[[#This Row],[Date]])&gt;=shift_late_income_starting_day),DATE(YEAR(Tracking[[#This Row],[Date]]),MONTH(Tracking[[#This Row],[Date]])+1,1),Tracking[[#This Row],[Date]])</f>
        <v>0</v>
      </c>
    </row>
    <row r="52" spans="3:9" x14ac:dyDescent="0.25">
      <c r="C52" s="119"/>
      <c r="D52" s="120"/>
      <c r="E52" s="120"/>
      <c r="F52" s="123"/>
      <c r="G52" s="126"/>
      <c r="H52" s="34"/>
      <c r="I52" s="33">
        <f>IF(AND(Tracking[[#This Row],[Type]]="income",shift_late_income_status="Active",DAY(Tracking[[#This Row],[Date]])&gt;=shift_late_income_starting_day),DATE(YEAR(Tracking[[#This Row],[Date]]),MONTH(Tracking[[#This Row],[Date]])+1,1),Tracking[[#This Row],[Date]])</f>
        <v>0</v>
      </c>
    </row>
    <row r="53" spans="3:9" x14ac:dyDescent="0.25">
      <c r="C53" s="119"/>
      <c r="D53" s="120"/>
      <c r="E53" s="120"/>
      <c r="F53" s="123"/>
      <c r="G53" s="126"/>
      <c r="H53" s="34"/>
      <c r="I53" s="33">
        <f>IF(AND(Tracking[[#This Row],[Type]]="income",shift_late_income_status="Active",DAY(Tracking[[#This Row],[Date]])&gt;=shift_late_income_starting_day),DATE(YEAR(Tracking[[#This Row],[Date]]),MONTH(Tracking[[#This Row],[Date]])+1,1),Tracking[[#This Row],[Date]])</f>
        <v>0</v>
      </c>
    </row>
    <row r="54" spans="3:9" x14ac:dyDescent="0.25">
      <c r="C54" s="119"/>
      <c r="D54" s="120"/>
      <c r="E54" s="120"/>
      <c r="F54" s="123"/>
      <c r="G54" s="126"/>
      <c r="H54" s="116"/>
      <c r="I54" s="33">
        <f>IF(AND(Tracking[[#This Row],[Type]]="income",shift_late_income_status="Active",DAY(Tracking[[#This Row],[Date]])&gt;=shift_late_income_starting_day),DATE(YEAR(Tracking[[#This Row],[Date]]),MONTH(Tracking[[#This Row],[Date]])+1,1),Tracking[[#This Row],[Date]])</f>
        <v>0</v>
      </c>
    </row>
    <row r="55" spans="3:9" x14ac:dyDescent="0.25">
      <c r="C55" s="119"/>
      <c r="D55" s="120"/>
      <c r="E55" s="120"/>
      <c r="F55" s="123"/>
      <c r="G55" s="126"/>
      <c r="H55" s="116"/>
      <c r="I55" s="33">
        <f>IF(AND(Tracking[[#This Row],[Type]]="income",shift_late_income_status="Active",DAY(Tracking[[#This Row],[Date]])&gt;=shift_late_income_starting_day),DATE(YEAR(Tracking[[#This Row],[Date]]),MONTH(Tracking[[#This Row],[Date]])+1,1),Tracking[[#This Row],[Date]])</f>
        <v>0</v>
      </c>
    </row>
    <row r="56" spans="3:9" x14ac:dyDescent="0.25">
      <c r="C56" s="119"/>
      <c r="D56" s="120"/>
      <c r="E56" s="120"/>
      <c r="F56" s="123"/>
      <c r="G56" s="126"/>
      <c r="H56" s="34"/>
      <c r="I56" s="33">
        <f>IF(AND(Tracking[[#This Row],[Type]]="income",shift_late_income_status="Active",DAY(Tracking[[#This Row],[Date]])&gt;=shift_late_income_starting_day),DATE(YEAR(Tracking[[#This Row],[Date]]),MONTH(Tracking[[#This Row],[Date]])+1,1),Tracking[[#This Row],[Date]])</f>
        <v>0</v>
      </c>
    </row>
    <row r="57" spans="3:9" x14ac:dyDescent="0.25">
      <c r="C57" s="119"/>
      <c r="D57" s="120"/>
      <c r="E57" s="120"/>
      <c r="F57" s="123"/>
      <c r="G57" s="126"/>
      <c r="H57" s="34"/>
      <c r="I57" s="33">
        <f>IF(AND(Tracking[[#This Row],[Type]]="income",shift_late_income_status="Active",DAY(Tracking[[#This Row],[Date]])&gt;=shift_late_income_starting_day),DATE(YEAR(Tracking[[#This Row],[Date]]),MONTH(Tracking[[#This Row],[Date]])+1,1),Tracking[[#This Row],[Date]])</f>
        <v>0</v>
      </c>
    </row>
    <row r="58" spans="3:9" x14ac:dyDescent="0.25">
      <c r="C58" s="119"/>
      <c r="D58" s="120"/>
      <c r="E58" s="120"/>
      <c r="F58" s="123"/>
      <c r="G58" s="126"/>
      <c r="H58" s="34"/>
      <c r="I58" s="33">
        <f>IF(AND(Tracking[[#This Row],[Type]]="income",shift_late_income_status="Active",DAY(Tracking[[#This Row],[Date]])&gt;=shift_late_income_starting_day),DATE(YEAR(Tracking[[#This Row],[Date]]),MONTH(Tracking[[#This Row],[Date]])+1,1),Tracking[[#This Row],[Date]])</f>
        <v>0</v>
      </c>
    </row>
    <row r="59" spans="3:9" x14ac:dyDescent="0.25">
      <c r="C59" s="119"/>
      <c r="D59" s="120"/>
      <c r="E59" s="120"/>
      <c r="F59" s="123"/>
      <c r="G59" s="126"/>
      <c r="H59" s="34"/>
      <c r="I59" s="33">
        <f>IF(AND(Tracking[[#This Row],[Type]]="income",shift_late_income_status="Active",DAY(Tracking[[#This Row],[Date]])&gt;=shift_late_income_starting_day),DATE(YEAR(Tracking[[#This Row],[Date]]),MONTH(Tracking[[#This Row],[Date]])+1,1),Tracking[[#This Row],[Date]])</f>
        <v>0</v>
      </c>
    </row>
    <row r="60" spans="3:9" x14ac:dyDescent="0.25">
      <c r="C60" s="119"/>
      <c r="D60" s="120"/>
      <c r="E60" s="120"/>
      <c r="F60" s="123"/>
      <c r="G60" s="126"/>
      <c r="H60" s="34"/>
      <c r="I60" s="33">
        <f>IF(AND(Tracking[[#This Row],[Type]]="income",shift_late_income_status="Active",DAY(Tracking[[#This Row],[Date]])&gt;=shift_late_income_starting_day),DATE(YEAR(Tracking[[#This Row],[Date]]),MONTH(Tracking[[#This Row],[Date]])+1,1),Tracking[[#This Row],[Date]])</f>
        <v>0</v>
      </c>
    </row>
    <row r="61" spans="3:9" x14ac:dyDescent="0.25">
      <c r="C61" s="119"/>
      <c r="D61" s="120"/>
      <c r="E61" s="120"/>
      <c r="F61" s="123"/>
      <c r="G61" s="126"/>
      <c r="H61" s="34"/>
      <c r="I61" s="33">
        <f>IF(AND(Tracking[[#This Row],[Type]]="income",shift_late_income_status="Active",DAY(Tracking[[#This Row],[Date]])&gt;=shift_late_income_starting_day),DATE(YEAR(Tracking[[#This Row],[Date]]),MONTH(Tracking[[#This Row],[Date]])+1,1),Tracking[[#This Row],[Date]])</f>
        <v>0</v>
      </c>
    </row>
    <row r="62" spans="3:9" x14ac:dyDescent="0.25">
      <c r="C62" s="119"/>
      <c r="D62" s="120"/>
      <c r="E62" s="120"/>
      <c r="F62" s="123"/>
      <c r="G62" s="126"/>
      <c r="H62" s="34"/>
      <c r="I62" s="33">
        <f>IF(AND(Tracking[[#This Row],[Type]]="income",shift_late_income_status="Active",DAY(Tracking[[#This Row],[Date]])&gt;=shift_late_income_starting_day),DATE(YEAR(Tracking[[#This Row],[Date]]),MONTH(Tracking[[#This Row],[Date]])+1,1),Tracking[[#This Row],[Date]])</f>
        <v>0</v>
      </c>
    </row>
    <row r="63" spans="3:9" x14ac:dyDescent="0.25">
      <c r="C63" s="119"/>
      <c r="D63" s="120"/>
      <c r="E63" s="120"/>
      <c r="F63" s="123"/>
      <c r="G63" s="126"/>
      <c r="H63" s="34"/>
      <c r="I63" s="33">
        <f>IF(AND(Tracking[[#This Row],[Type]]="income",shift_late_income_status="Active",DAY(Tracking[[#This Row],[Date]])&gt;=shift_late_income_starting_day),DATE(YEAR(Tracking[[#This Row],[Date]]),MONTH(Tracking[[#This Row],[Date]])+1,1),Tracking[[#This Row],[Date]])</f>
        <v>0</v>
      </c>
    </row>
    <row r="64" spans="3:9" x14ac:dyDescent="0.25">
      <c r="C64" s="119"/>
      <c r="D64" s="120"/>
      <c r="E64" s="120"/>
      <c r="F64" s="123"/>
      <c r="G64" s="126"/>
      <c r="H64" s="34"/>
      <c r="I64" s="33">
        <f>IF(AND(Tracking[[#This Row],[Type]]="income",shift_late_income_status="Active",DAY(Tracking[[#This Row],[Date]])&gt;=shift_late_income_starting_day),DATE(YEAR(Tracking[[#This Row],[Date]]),MONTH(Tracking[[#This Row],[Date]])+1,1),Tracking[[#This Row],[Date]])</f>
        <v>0</v>
      </c>
    </row>
    <row r="65" spans="3:9" x14ac:dyDescent="0.25">
      <c r="C65" s="119"/>
      <c r="D65" s="120"/>
      <c r="E65" s="120"/>
      <c r="F65" s="123"/>
      <c r="G65" s="126"/>
      <c r="H65" s="34"/>
      <c r="I65" s="33">
        <f>IF(AND(Tracking[[#This Row],[Type]]="income",shift_late_income_status="Active",DAY(Tracking[[#This Row],[Date]])&gt;=shift_late_income_starting_day),DATE(YEAR(Tracking[[#This Row],[Date]]),MONTH(Tracking[[#This Row],[Date]])+1,1),Tracking[[#This Row],[Date]])</f>
        <v>0</v>
      </c>
    </row>
    <row r="66" spans="3:9" x14ac:dyDescent="0.25">
      <c r="C66" s="119"/>
      <c r="D66" s="120"/>
      <c r="E66" s="120"/>
      <c r="F66" s="123"/>
      <c r="G66" s="126"/>
      <c r="H66" s="34"/>
      <c r="I66" s="33">
        <f>IF(AND(Tracking[[#This Row],[Type]]="income",shift_late_income_status="Active",DAY(Tracking[[#This Row],[Date]])&gt;=shift_late_income_starting_day),DATE(YEAR(Tracking[[#This Row],[Date]]),MONTH(Tracking[[#This Row],[Date]])+1,1),Tracking[[#This Row],[Date]])</f>
        <v>0</v>
      </c>
    </row>
    <row r="67" spans="3:9" x14ac:dyDescent="0.25">
      <c r="C67" s="119"/>
      <c r="D67" s="120"/>
      <c r="E67" s="120"/>
      <c r="F67" s="123"/>
      <c r="G67" s="126"/>
      <c r="H67" s="34"/>
      <c r="I67" s="33">
        <f>IF(AND(Tracking[[#This Row],[Type]]="income",shift_late_income_status="Active",DAY(Tracking[[#This Row],[Date]])&gt;=shift_late_income_starting_day),DATE(YEAR(Tracking[[#This Row],[Date]]),MONTH(Tracking[[#This Row],[Date]])+1,1),Tracking[[#This Row],[Date]])</f>
        <v>0</v>
      </c>
    </row>
    <row r="68" spans="3:9" x14ac:dyDescent="0.25">
      <c r="C68" s="119"/>
      <c r="D68" s="120"/>
      <c r="E68" s="120"/>
      <c r="F68" s="123"/>
      <c r="G68" s="126"/>
      <c r="H68" s="34"/>
      <c r="I68" s="33">
        <f>IF(AND(Tracking[[#This Row],[Type]]="income",shift_late_income_status="Active",DAY(Tracking[[#This Row],[Date]])&gt;=shift_late_income_starting_day),DATE(YEAR(Tracking[[#This Row],[Date]]),MONTH(Tracking[[#This Row],[Date]])+1,1),Tracking[[#This Row],[Date]])</f>
        <v>0</v>
      </c>
    </row>
    <row r="69" spans="3:9" x14ac:dyDescent="0.25">
      <c r="C69" s="119"/>
      <c r="D69" s="120"/>
      <c r="E69" s="120"/>
      <c r="F69" s="123"/>
      <c r="G69" s="126"/>
      <c r="H69" s="34"/>
      <c r="I69" s="33">
        <f>IF(AND(Tracking[[#This Row],[Type]]="income",shift_late_income_status="Active",DAY(Tracking[[#This Row],[Date]])&gt;=shift_late_income_starting_day),DATE(YEAR(Tracking[[#This Row],[Date]]),MONTH(Tracking[[#This Row],[Date]])+1,1),Tracking[[#This Row],[Date]])</f>
        <v>0</v>
      </c>
    </row>
    <row r="70" spans="3:9" x14ac:dyDescent="0.25">
      <c r="C70" s="119"/>
      <c r="D70" s="120"/>
      <c r="E70" s="120"/>
      <c r="F70" s="123"/>
      <c r="G70" s="126"/>
      <c r="H70" s="34"/>
      <c r="I70" s="33">
        <f>IF(AND(Tracking[[#This Row],[Type]]="income",shift_late_income_status="Active",DAY(Tracking[[#This Row],[Date]])&gt;=shift_late_income_starting_day),DATE(YEAR(Tracking[[#This Row],[Date]]),MONTH(Tracking[[#This Row],[Date]])+1,1),Tracking[[#This Row],[Date]])</f>
        <v>0</v>
      </c>
    </row>
    <row r="71" spans="3:9" x14ac:dyDescent="0.25">
      <c r="C71" s="119"/>
      <c r="D71" s="120"/>
      <c r="E71" s="120"/>
      <c r="F71" s="123"/>
      <c r="G71" s="126"/>
      <c r="H71" s="34"/>
      <c r="I71" s="33">
        <f>IF(AND(Tracking[[#This Row],[Type]]="income",shift_late_income_status="Active",DAY(Tracking[[#This Row],[Date]])&gt;=shift_late_income_starting_day),DATE(YEAR(Tracking[[#This Row],[Date]]),MONTH(Tracking[[#This Row],[Date]])+1,1),Tracking[[#This Row],[Date]])</f>
        <v>0</v>
      </c>
    </row>
    <row r="72" spans="3:9" x14ac:dyDescent="0.25">
      <c r="C72" s="119"/>
      <c r="D72" s="120"/>
      <c r="E72" s="120"/>
      <c r="F72" s="123"/>
      <c r="G72" s="126"/>
      <c r="H72" s="34"/>
      <c r="I72" s="33">
        <f>IF(AND(Tracking[[#This Row],[Type]]="income",shift_late_income_status="Active",DAY(Tracking[[#This Row],[Date]])&gt;=shift_late_income_starting_day),DATE(YEAR(Tracking[[#This Row],[Date]]),MONTH(Tracking[[#This Row],[Date]])+1,1),Tracking[[#This Row],[Date]])</f>
        <v>0</v>
      </c>
    </row>
    <row r="73" spans="3:9" x14ac:dyDescent="0.25">
      <c r="C73" s="119"/>
      <c r="D73" s="120"/>
      <c r="E73" s="120"/>
      <c r="F73" s="123"/>
      <c r="G73" s="126"/>
      <c r="H73" s="34"/>
      <c r="I73" s="33">
        <f>IF(AND(Tracking[[#This Row],[Type]]="income",shift_late_income_status="Active",DAY(Tracking[[#This Row],[Date]])&gt;=shift_late_income_starting_day),DATE(YEAR(Tracking[[#This Row],[Date]]),MONTH(Tracking[[#This Row],[Date]])+1,1),Tracking[[#This Row],[Date]])</f>
        <v>0</v>
      </c>
    </row>
    <row r="74" spans="3:9" x14ac:dyDescent="0.25">
      <c r="C74" s="119"/>
      <c r="D74" s="120"/>
      <c r="E74" s="120"/>
      <c r="F74" s="123"/>
      <c r="G74" s="126"/>
      <c r="H74" s="34"/>
      <c r="I74" s="33">
        <f>IF(AND(Tracking[[#This Row],[Type]]="income",shift_late_income_status="Active",DAY(Tracking[[#This Row],[Date]])&gt;=shift_late_income_starting_day),DATE(YEAR(Tracking[[#This Row],[Date]]),MONTH(Tracking[[#This Row],[Date]])+1,1),Tracking[[#This Row],[Date]])</f>
        <v>0</v>
      </c>
    </row>
    <row r="75" spans="3:9" x14ac:dyDescent="0.25">
      <c r="C75" s="119"/>
      <c r="D75" s="120"/>
      <c r="E75" s="120"/>
      <c r="F75" s="123"/>
      <c r="G75" s="126"/>
      <c r="H75" s="34"/>
      <c r="I75" s="33">
        <f>IF(AND(Tracking[[#This Row],[Type]]="income",shift_late_income_status="Active",DAY(Tracking[[#This Row],[Date]])&gt;=shift_late_income_starting_day),DATE(YEAR(Tracking[[#This Row],[Date]]),MONTH(Tracking[[#This Row],[Date]])+1,1),Tracking[[#This Row],[Date]])</f>
        <v>0</v>
      </c>
    </row>
    <row r="76" spans="3:9" x14ac:dyDescent="0.25">
      <c r="C76" s="119"/>
      <c r="D76" s="120"/>
      <c r="E76" s="120"/>
      <c r="F76" s="123"/>
      <c r="G76" s="126"/>
      <c r="H76" s="34"/>
      <c r="I76" s="33">
        <f>IF(AND(Tracking[[#This Row],[Type]]="income",shift_late_income_status="Active",DAY(Tracking[[#This Row],[Date]])&gt;=shift_late_income_starting_day),DATE(YEAR(Tracking[[#This Row],[Date]]),MONTH(Tracking[[#This Row],[Date]])+1,1),Tracking[[#This Row],[Date]])</f>
        <v>0</v>
      </c>
    </row>
    <row r="77" spans="3:9" x14ac:dyDescent="0.25">
      <c r="C77" s="119"/>
      <c r="D77" s="120"/>
      <c r="E77" s="120"/>
      <c r="F77" s="123"/>
      <c r="G77" s="126"/>
      <c r="H77" s="34"/>
      <c r="I77" s="33">
        <f>IF(AND(Tracking[[#This Row],[Type]]="income",shift_late_income_status="Active",DAY(Tracking[[#This Row],[Date]])&gt;=shift_late_income_starting_day),DATE(YEAR(Tracking[[#This Row],[Date]]),MONTH(Tracking[[#This Row],[Date]])+1,1),Tracking[[#This Row],[Date]])</f>
        <v>0</v>
      </c>
    </row>
    <row r="78" spans="3:9" x14ac:dyDescent="0.25">
      <c r="C78" s="119"/>
      <c r="D78" s="120"/>
      <c r="E78" s="120"/>
      <c r="F78" s="123"/>
      <c r="G78" s="126"/>
      <c r="H78" s="34"/>
      <c r="I78" s="33">
        <f>IF(AND(Tracking[[#This Row],[Type]]="income",shift_late_income_status="Active",DAY(Tracking[[#This Row],[Date]])&gt;=shift_late_income_starting_day),DATE(YEAR(Tracking[[#This Row],[Date]]),MONTH(Tracking[[#This Row],[Date]])+1,1),Tracking[[#This Row],[Date]])</f>
        <v>0</v>
      </c>
    </row>
    <row r="79" spans="3:9" x14ac:dyDescent="0.25">
      <c r="C79" s="119"/>
      <c r="D79" s="120"/>
      <c r="E79" s="120"/>
      <c r="F79" s="123"/>
      <c r="G79" s="126"/>
      <c r="H79" s="34"/>
      <c r="I79" s="33">
        <f>IF(AND(Tracking[[#This Row],[Type]]="income",shift_late_income_status="Active",DAY(Tracking[[#This Row],[Date]])&gt;=shift_late_income_starting_day),DATE(YEAR(Tracking[[#This Row],[Date]]),MONTH(Tracking[[#This Row],[Date]])+1,1),Tracking[[#This Row],[Date]])</f>
        <v>0</v>
      </c>
    </row>
    <row r="80" spans="3:9" x14ac:dyDescent="0.25">
      <c r="C80" s="119"/>
      <c r="D80" s="120"/>
      <c r="E80" s="120"/>
      <c r="F80" s="123"/>
      <c r="G80" s="126"/>
      <c r="H80" s="34"/>
      <c r="I80" s="33">
        <f>IF(AND(Tracking[[#This Row],[Type]]="income",shift_late_income_status="Active",DAY(Tracking[[#This Row],[Date]])&gt;=shift_late_income_starting_day),DATE(YEAR(Tracking[[#This Row],[Date]]),MONTH(Tracking[[#This Row],[Date]])+1,1),Tracking[[#This Row],[Date]])</f>
        <v>0</v>
      </c>
    </row>
    <row r="81" spans="3:9" x14ac:dyDescent="0.25">
      <c r="C81" s="119"/>
      <c r="D81" s="120"/>
      <c r="E81" s="120"/>
      <c r="F81" s="123"/>
      <c r="G81" s="126"/>
      <c r="H81" s="34"/>
      <c r="I81" s="33">
        <f>IF(AND(Tracking[[#This Row],[Type]]="income",shift_late_income_status="Active",DAY(Tracking[[#This Row],[Date]])&gt;=shift_late_income_starting_day),DATE(YEAR(Tracking[[#This Row],[Date]]),MONTH(Tracking[[#This Row],[Date]])+1,1),Tracking[[#This Row],[Date]])</f>
        <v>0</v>
      </c>
    </row>
    <row r="82" spans="3:9" x14ac:dyDescent="0.25">
      <c r="C82" s="119"/>
      <c r="D82" s="120"/>
      <c r="E82" s="120"/>
      <c r="F82" s="123"/>
      <c r="G82" s="126"/>
      <c r="H82" s="34"/>
      <c r="I82" s="33">
        <f>IF(AND(Tracking[[#This Row],[Type]]="income",shift_late_income_status="Active",DAY(Tracking[[#This Row],[Date]])&gt;=shift_late_income_starting_day),DATE(YEAR(Tracking[[#This Row],[Date]]),MONTH(Tracking[[#This Row],[Date]])+1,1),Tracking[[#This Row],[Date]])</f>
        <v>0</v>
      </c>
    </row>
    <row r="83" spans="3:9" x14ac:dyDescent="0.25">
      <c r="C83" s="119"/>
      <c r="D83" s="120"/>
      <c r="E83" s="120"/>
      <c r="F83" s="123"/>
      <c r="G83" s="126"/>
      <c r="H83" s="34"/>
      <c r="I83" s="33">
        <f>IF(AND(Tracking[[#This Row],[Type]]="income",shift_late_income_status="Active",DAY(Tracking[[#This Row],[Date]])&gt;=shift_late_income_starting_day),DATE(YEAR(Tracking[[#This Row],[Date]]),MONTH(Tracking[[#This Row],[Date]])+1,1),Tracking[[#This Row],[Date]])</f>
        <v>0</v>
      </c>
    </row>
    <row r="84" spans="3:9" x14ac:dyDescent="0.25">
      <c r="C84" s="119"/>
      <c r="D84" s="120"/>
      <c r="E84" s="120"/>
      <c r="F84" s="123"/>
      <c r="G84" s="126"/>
      <c r="H84" s="34"/>
      <c r="I84" s="33">
        <f>IF(AND(Tracking[[#This Row],[Type]]="income",shift_late_income_status="Active",DAY(Tracking[[#This Row],[Date]])&gt;=shift_late_income_starting_day),DATE(YEAR(Tracking[[#This Row],[Date]]),MONTH(Tracking[[#This Row],[Date]])+1,1),Tracking[[#This Row],[Date]])</f>
        <v>0</v>
      </c>
    </row>
    <row r="85" spans="3:9" x14ac:dyDescent="0.25">
      <c r="C85" s="119"/>
      <c r="D85" s="120"/>
      <c r="E85" s="120"/>
      <c r="F85" s="123"/>
      <c r="G85" s="126"/>
      <c r="H85" s="34"/>
      <c r="I85" s="33">
        <f>IF(AND(Tracking[[#This Row],[Type]]="income",shift_late_income_status="Active",DAY(Tracking[[#This Row],[Date]])&gt;=shift_late_income_starting_day),DATE(YEAR(Tracking[[#This Row],[Date]]),MONTH(Tracking[[#This Row],[Date]])+1,1),Tracking[[#This Row],[Date]])</f>
        <v>0</v>
      </c>
    </row>
    <row r="86" spans="3:9" x14ac:dyDescent="0.25">
      <c r="C86" s="119"/>
      <c r="D86" s="120"/>
      <c r="E86" s="120"/>
      <c r="F86" s="123"/>
      <c r="G86" s="126"/>
      <c r="H86" s="34"/>
      <c r="I86" s="33">
        <f>IF(AND(Tracking[[#This Row],[Type]]="income",shift_late_income_status="Active",DAY(Tracking[[#This Row],[Date]])&gt;=shift_late_income_starting_day),DATE(YEAR(Tracking[[#This Row],[Date]]),MONTH(Tracking[[#This Row],[Date]])+1,1),Tracking[[#This Row],[Date]])</f>
        <v>0</v>
      </c>
    </row>
    <row r="87" spans="3:9" x14ac:dyDescent="0.25">
      <c r="C87" s="119"/>
      <c r="D87" s="120"/>
      <c r="E87" s="120"/>
      <c r="F87" s="123"/>
      <c r="G87" s="126"/>
      <c r="H87" s="34"/>
      <c r="I87" s="33">
        <f>IF(AND(Tracking[[#This Row],[Type]]="income",shift_late_income_status="Active",DAY(Tracking[[#This Row],[Date]])&gt;=shift_late_income_starting_day),DATE(YEAR(Tracking[[#This Row],[Date]]),MONTH(Tracking[[#This Row],[Date]])+1,1),Tracking[[#This Row],[Date]])</f>
        <v>0</v>
      </c>
    </row>
    <row r="88" spans="3:9" x14ac:dyDescent="0.25">
      <c r="C88" s="119"/>
      <c r="D88" s="120"/>
      <c r="E88" s="120"/>
      <c r="F88" s="123"/>
      <c r="G88" s="126"/>
      <c r="H88" s="34"/>
      <c r="I88" s="33">
        <f>IF(AND(Tracking[[#This Row],[Type]]="income",shift_late_income_status="Active",DAY(Tracking[[#This Row],[Date]])&gt;=shift_late_income_starting_day),DATE(YEAR(Tracking[[#This Row],[Date]]),MONTH(Tracking[[#This Row],[Date]])+1,1),Tracking[[#This Row],[Date]])</f>
        <v>0</v>
      </c>
    </row>
    <row r="89" spans="3:9" x14ac:dyDescent="0.25">
      <c r="C89" s="119"/>
      <c r="D89" s="120"/>
      <c r="E89" s="120"/>
      <c r="F89" s="123"/>
      <c r="G89" s="126"/>
      <c r="H89" s="34"/>
      <c r="I89" s="33">
        <f>IF(AND(Tracking[[#This Row],[Type]]="income",shift_late_income_status="Active",DAY(Tracking[[#This Row],[Date]])&gt;=shift_late_income_starting_day),DATE(YEAR(Tracking[[#This Row],[Date]]),MONTH(Tracking[[#This Row],[Date]])+1,1),Tracking[[#This Row],[Date]])</f>
        <v>0</v>
      </c>
    </row>
    <row r="90" spans="3:9" x14ac:dyDescent="0.25">
      <c r="C90" s="119"/>
      <c r="D90" s="120"/>
      <c r="E90" s="120"/>
      <c r="F90" s="123"/>
      <c r="G90" s="126"/>
      <c r="H90" s="34"/>
      <c r="I90" s="33">
        <f>IF(AND(Tracking[[#This Row],[Type]]="income",shift_late_income_status="Active",DAY(Tracking[[#This Row],[Date]])&gt;=shift_late_income_starting_day),DATE(YEAR(Tracking[[#This Row],[Date]]),MONTH(Tracking[[#This Row],[Date]])+1,1),Tracking[[#This Row],[Date]])</f>
        <v>0</v>
      </c>
    </row>
    <row r="91" spans="3:9" x14ac:dyDescent="0.25">
      <c r="C91" s="119"/>
      <c r="D91" s="120"/>
      <c r="E91" s="120"/>
      <c r="F91" s="123"/>
      <c r="G91" s="126"/>
      <c r="H91" s="34"/>
      <c r="I91" s="33">
        <f>IF(AND(Tracking[[#This Row],[Type]]="income",shift_late_income_status="Active",DAY(Tracking[[#This Row],[Date]])&gt;=shift_late_income_starting_day),DATE(YEAR(Tracking[[#This Row],[Date]]),MONTH(Tracking[[#This Row],[Date]])+1,1),Tracking[[#This Row],[Date]])</f>
        <v>0</v>
      </c>
    </row>
    <row r="92" spans="3:9" x14ac:dyDescent="0.25">
      <c r="C92" s="119"/>
      <c r="D92" s="120"/>
      <c r="E92" s="120"/>
      <c r="F92" s="123"/>
      <c r="G92" s="126"/>
      <c r="H92" s="34"/>
      <c r="I92" s="33">
        <f>IF(AND(Tracking[[#This Row],[Type]]="income",shift_late_income_status="Active",DAY(Tracking[[#This Row],[Date]])&gt;=shift_late_income_starting_day),DATE(YEAR(Tracking[[#This Row],[Date]]),MONTH(Tracking[[#This Row],[Date]])+1,1),Tracking[[#This Row],[Date]])</f>
        <v>0</v>
      </c>
    </row>
    <row r="93" spans="3:9" x14ac:dyDescent="0.25">
      <c r="C93" s="119"/>
      <c r="D93" s="120"/>
      <c r="E93" s="120"/>
      <c r="F93" s="123"/>
      <c r="G93" s="126"/>
      <c r="H93" s="116"/>
      <c r="I93" s="33">
        <f>IF(AND(Tracking[[#This Row],[Type]]="income",shift_late_income_status="Active",DAY(Tracking[[#This Row],[Date]])&gt;=shift_late_income_starting_day),DATE(YEAR(Tracking[[#This Row],[Date]]),MONTH(Tracking[[#This Row],[Date]])+1,1),Tracking[[#This Row],[Date]])</f>
        <v>0</v>
      </c>
    </row>
    <row r="94" spans="3:9" x14ac:dyDescent="0.25">
      <c r="C94" s="119"/>
      <c r="D94" s="120"/>
      <c r="E94" s="120"/>
      <c r="F94" s="123"/>
      <c r="G94" s="126"/>
      <c r="H94" s="116"/>
      <c r="I94" s="33">
        <f>IF(AND(Tracking[[#This Row],[Type]]="income",shift_late_income_status="Active",DAY(Tracking[[#This Row],[Date]])&gt;=shift_late_income_starting_day),DATE(YEAR(Tracking[[#This Row],[Date]]),MONTH(Tracking[[#This Row],[Date]])+1,1),Tracking[[#This Row],[Date]])</f>
        <v>0</v>
      </c>
    </row>
    <row r="95" spans="3:9" x14ac:dyDescent="0.25">
      <c r="C95" s="119"/>
      <c r="D95" s="120"/>
      <c r="E95" s="120"/>
      <c r="F95" s="123"/>
      <c r="G95" s="126"/>
      <c r="H95" s="34"/>
      <c r="I95" s="33">
        <f>IF(AND(Tracking[[#This Row],[Type]]="income",shift_late_income_status="Active",DAY(Tracking[[#This Row],[Date]])&gt;=shift_late_income_starting_day),DATE(YEAR(Tracking[[#This Row],[Date]]),MONTH(Tracking[[#This Row],[Date]])+1,1),Tracking[[#This Row],[Date]])</f>
        <v>0</v>
      </c>
    </row>
    <row r="96" spans="3:9" x14ac:dyDescent="0.25">
      <c r="C96" s="119"/>
      <c r="D96" s="120"/>
      <c r="E96" s="120"/>
      <c r="F96" s="123"/>
      <c r="G96" s="126"/>
      <c r="H96" s="34"/>
      <c r="I96" s="33">
        <f>IF(AND(Tracking[[#This Row],[Type]]="income",shift_late_income_status="Active",DAY(Tracking[[#This Row],[Date]])&gt;=shift_late_income_starting_day),DATE(YEAR(Tracking[[#This Row],[Date]]),MONTH(Tracking[[#This Row],[Date]])+1,1),Tracking[[#This Row],[Date]])</f>
        <v>0</v>
      </c>
    </row>
    <row r="97" spans="3:9" x14ac:dyDescent="0.25">
      <c r="C97" s="119"/>
      <c r="D97" s="120"/>
      <c r="E97" s="120"/>
      <c r="F97" s="123"/>
      <c r="G97" s="126"/>
      <c r="H97" s="34"/>
      <c r="I97" s="33">
        <f>IF(AND(Tracking[[#This Row],[Type]]="income",shift_late_income_status="Active",DAY(Tracking[[#This Row],[Date]])&gt;=shift_late_income_starting_day),DATE(YEAR(Tracking[[#This Row],[Date]]),MONTH(Tracking[[#This Row],[Date]])+1,1),Tracking[[#This Row],[Date]])</f>
        <v>0</v>
      </c>
    </row>
    <row r="98" spans="3:9" x14ac:dyDescent="0.25">
      <c r="C98" s="119"/>
      <c r="D98" s="120"/>
      <c r="E98" s="120"/>
      <c r="F98" s="123"/>
      <c r="G98" s="126"/>
      <c r="H98" s="116"/>
      <c r="I98" s="33">
        <f>IF(AND(Tracking[[#This Row],[Type]]="income",shift_late_income_status="Active",DAY(Tracking[[#This Row],[Date]])&gt;=shift_late_income_starting_day),DATE(YEAR(Tracking[[#This Row],[Date]]),MONTH(Tracking[[#This Row],[Date]])+1,1),Tracking[[#This Row],[Date]])</f>
        <v>0</v>
      </c>
    </row>
    <row r="99" spans="3:9" x14ac:dyDescent="0.25">
      <c r="C99" s="119"/>
      <c r="D99" s="120"/>
      <c r="E99" s="120"/>
      <c r="F99" s="123"/>
      <c r="G99" s="126"/>
      <c r="H99" s="34"/>
      <c r="I99" s="33">
        <f>IF(AND(Tracking[[#This Row],[Type]]="income",shift_late_income_status="Active",DAY(Tracking[[#This Row],[Date]])&gt;=shift_late_income_starting_day),DATE(YEAR(Tracking[[#This Row],[Date]]),MONTH(Tracking[[#This Row],[Date]])+1,1),Tracking[[#This Row],[Date]])</f>
        <v>0</v>
      </c>
    </row>
    <row r="100" spans="3:9" x14ac:dyDescent="0.25">
      <c r="C100" s="119"/>
      <c r="D100" s="120"/>
      <c r="E100" s="120"/>
      <c r="F100" s="123"/>
      <c r="G100" s="126"/>
      <c r="H100" s="34"/>
      <c r="I100" s="33">
        <f>IF(AND(Tracking[[#This Row],[Type]]="income",shift_late_income_status="Active",DAY(Tracking[[#This Row],[Date]])&gt;=shift_late_income_starting_day),DATE(YEAR(Tracking[[#This Row],[Date]]),MONTH(Tracking[[#This Row],[Date]])+1,1),Tracking[[#This Row],[Date]])</f>
        <v>0</v>
      </c>
    </row>
    <row r="101" spans="3:9" x14ac:dyDescent="0.25">
      <c r="C101" s="119"/>
      <c r="D101" s="120"/>
      <c r="E101" s="120"/>
      <c r="F101" s="123"/>
      <c r="G101" s="126"/>
      <c r="H101" s="34"/>
      <c r="I101" s="33">
        <f>IF(AND(Tracking[[#This Row],[Type]]="income",shift_late_income_status="Active",DAY(Tracking[[#This Row],[Date]])&gt;=shift_late_income_starting_day),DATE(YEAR(Tracking[[#This Row],[Date]]),MONTH(Tracking[[#This Row],[Date]])+1,1),Tracking[[#This Row],[Date]])</f>
        <v>0</v>
      </c>
    </row>
    <row r="102" spans="3:9" x14ac:dyDescent="0.25">
      <c r="C102" s="119"/>
      <c r="D102" s="120"/>
      <c r="E102" s="120"/>
      <c r="F102" s="123"/>
      <c r="G102" s="126"/>
      <c r="H102" s="34" cm="1">
        <f t="array" ref="H102">SUMPRODUCT(Tracking[Amount], --(Tracking[Date]&lt;=Tracking[[#This Row],[Date]]), (Tracking[Type]&lt;&gt;"Income") * (-1)+(Tracking[Type]="Income"))</f>
        <v>0</v>
      </c>
      <c r="I102" s="33">
        <f>IF(AND(Tracking[[#This Row],[Type]]="income",shift_late_income_status="Active",DAY(Tracking[[#This Row],[Date]])&gt;=shift_late_income_starting_day),DATE(YEAR(Tracking[[#This Row],[Date]]),MONTH(Tracking[[#This Row],[Date]])+1,1),Tracking[[#This Row],[Date]])</f>
        <v>0</v>
      </c>
    </row>
    <row r="103" spans="3:9" x14ac:dyDescent="0.25">
      <c r="C103" s="119"/>
      <c r="D103" s="120"/>
      <c r="E103" s="120"/>
      <c r="F103" s="123"/>
      <c r="G103" s="126"/>
      <c r="H103" s="34" cm="1">
        <f t="array" ref="H103">SUMPRODUCT(Tracking[Amount], --(Tracking[Date]&lt;=Tracking[[#This Row],[Date]]), (Tracking[Type]&lt;&gt;"Income") * (-1)+(Tracking[Type]="Income"))</f>
        <v>0</v>
      </c>
      <c r="I103" s="33">
        <f>IF(AND(Tracking[[#This Row],[Type]]="income",shift_late_income_status="Active",DAY(Tracking[[#This Row],[Date]])&gt;=shift_late_income_starting_day),DATE(YEAR(Tracking[[#This Row],[Date]]),MONTH(Tracking[[#This Row],[Date]])+1,1),Tracking[[#This Row],[Date]])</f>
        <v>0</v>
      </c>
    </row>
    <row r="104" spans="3:9" x14ac:dyDescent="0.25">
      <c r="C104" s="119"/>
      <c r="D104" s="120"/>
      <c r="E104" s="120"/>
      <c r="F104" s="123"/>
      <c r="G104" s="126"/>
      <c r="H104" s="34" cm="1">
        <f t="array" ref="H104">SUMPRODUCT(Tracking[Amount], --(Tracking[Date]&lt;=Tracking[[#This Row],[Date]]), (Tracking[Type]&lt;&gt;"Income") * (-1)+(Tracking[Type]="Income"))</f>
        <v>0</v>
      </c>
      <c r="I104" s="33">
        <f>IF(AND(Tracking[[#This Row],[Type]]="income",shift_late_income_status="Active",DAY(Tracking[[#This Row],[Date]])&gt;=shift_late_income_starting_day),DATE(YEAR(Tracking[[#This Row],[Date]]),MONTH(Tracking[[#This Row],[Date]])+1,1),Tracking[[#This Row],[Date]])</f>
        <v>0</v>
      </c>
    </row>
    <row r="105" spans="3:9" x14ac:dyDescent="0.25">
      <c r="C105" s="119"/>
      <c r="D105" s="120"/>
      <c r="E105" s="120"/>
      <c r="F105" s="123"/>
      <c r="G105" s="126"/>
      <c r="H105" s="34" cm="1">
        <f t="array" ref="H105">SUMPRODUCT(Tracking[Amount], --(Tracking[Date]&lt;=Tracking[[#This Row],[Date]]), (Tracking[Type]&lt;&gt;"Income") * (-1)+(Tracking[Type]="Income"))</f>
        <v>0</v>
      </c>
      <c r="I105" s="33">
        <f>IF(AND(Tracking[[#This Row],[Type]]="income",shift_late_income_status="Active",DAY(Tracking[[#This Row],[Date]])&gt;=shift_late_income_starting_day),DATE(YEAR(Tracking[[#This Row],[Date]]),MONTH(Tracking[[#This Row],[Date]])+1,1),Tracking[[#This Row],[Date]])</f>
        <v>0</v>
      </c>
    </row>
    <row r="106" spans="3:9" x14ac:dyDescent="0.25">
      <c r="C106" s="119"/>
      <c r="D106" s="120"/>
      <c r="E106" s="120"/>
      <c r="F106" s="123"/>
      <c r="G106" s="126"/>
      <c r="H106" s="34" cm="1">
        <f t="array" ref="H106">SUMPRODUCT(Tracking[Amount], --(Tracking[Date]&lt;=Tracking[[#This Row],[Date]]), (Tracking[Type]&lt;&gt;"Income") * (-1)+(Tracking[Type]="Income"))</f>
        <v>0</v>
      </c>
      <c r="I106" s="33">
        <f>IF(AND(Tracking[[#This Row],[Type]]="income",shift_late_income_status="Active",DAY(Tracking[[#This Row],[Date]])&gt;=shift_late_income_starting_day),DATE(YEAR(Tracking[[#This Row],[Date]]),MONTH(Tracking[[#This Row],[Date]])+1,1),Tracking[[#This Row],[Date]])</f>
        <v>0</v>
      </c>
    </row>
    <row r="107" spans="3:9" x14ac:dyDescent="0.25">
      <c r="C107" s="119"/>
      <c r="D107" s="120"/>
      <c r="E107" s="120"/>
      <c r="F107" s="123"/>
      <c r="G107" s="126"/>
      <c r="H107" s="34" cm="1">
        <f t="array" ref="H107">SUMPRODUCT(Tracking[Amount], --(Tracking[Date]&lt;=Tracking[[#This Row],[Date]]), (Tracking[Type]&lt;&gt;"Income") * (-1)+(Tracking[Type]="Income"))</f>
        <v>0</v>
      </c>
      <c r="I107" s="33">
        <f>IF(AND(Tracking[[#This Row],[Type]]="income",shift_late_income_status="Active",DAY(Tracking[[#This Row],[Date]])&gt;=shift_late_income_starting_day),DATE(YEAR(Tracking[[#This Row],[Date]]),MONTH(Tracking[[#This Row],[Date]])+1,1),Tracking[[#This Row],[Date]])</f>
        <v>0</v>
      </c>
    </row>
    <row r="108" spans="3:9" x14ac:dyDescent="0.25">
      <c r="C108" s="119"/>
      <c r="D108" s="120"/>
      <c r="E108" s="120"/>
      <c r="F108" s="123"/>
      <c r="G108" s="126"/>
      <c r="H108" s="34" cm="1">
        <f t="array" ref="H108">SUMPRODUCT(Tracking[Amount], --(Tracking[Date]&lt;=Tracking[[#This Row],[Date]]), (Tracking[Type]&lt;&gt;"Income") * (-1)+(Tracking[Type]="Income"))</f>
        <v>0</v>
      </c>
      <c r="I108" s="33">
        <f>IF(AND(Tracking[[#This Row],[Type]]="income",shift_late_income_status="Active",DAY(Tracking[[#This Row],[Date]])&gt;=shift_late_income_starting_day),DATE(YEAR(Tracking[[#This Row],[Date]]),MONTH(Tracking[[#This Row],[Date]])+1,1),Tracking[[#This Row],[Date]])</f>
        <v>0</v>
      </c>
    </row>
    <row r="109" spans="3:9" x14ac:dyDescent="0.25">
      <c r="C109" s="119"/>
      <c r="D109" s="120"/>
      <c r="E109" s="120"/>
      <c r="F109" s="123"/>
      <c r="G109" s="126"/>
      <c r="H109" s="34" cm="1">
        <f t="array" ref="H109">SUMPRODUCT(Tracking[Amount], --(Tracking[Date]&lt;=Tracking[[#This Row],[Date]]), (Tracking[Type]&lt;&gt;"Income") * (-1)+(Tracking[Type]="Income"))</f>
        <v>0</v>
      </c>
      <c r="I109" s="33">
        <f>IF(AND(Tracking[[#This Row],[Type]]="income",shift_late_income_status="Active",DAY(Tracking[[#This Row],[Date]])&gt;=shift_late_income_starting_day),DATE(YEAR(Tracking[[#This Row],[Date]]),MONTH(Tracking[[#This Row],[Date]])+1,1),Tracking[[#This Row],[Date]])</f>
        <v>0</v>
      </c>
    </row>
    <row r="110" spans="3:9" x14ac:dyDescent="0.25">
      <c r="C110" s="119"/>
      <c r="D110" s="120"/>
      <c r="E110" s="120"/>
      <c r="F110" s="123"/>
      <c r="G110" s="126"/>
      <c r="H110" s="34" cm="1">
        <f t="array" ref="H110">SUMPRODUCT(Tracking[Amount], --(Tracking[Date]&lt;=Tracking[[#This Row],[Date]]), (Tracking[Type]&lt;&gt;"Income") * (-1)+(Tracking[Type]="Income"))</f>
        <v>0</v>
      </c>
      <c r="I110" s="33">
        <f>IF(AND(Tracking[[#This Row],[Type]]="income",shift_late_income_status="Active",DAY(Tracking[[#This Row],[Date]])&gt;=shift_late_income_starting_day),DATE(YEAR(Tracking[[#This Row],[Date]]),MONTH(Tracking[[#This Row],[Date]])+1,1),Tracking[[#This Row],[Date]])</f>
        <v>0</v>
      </c>
    </row>
    <row r="111" spans="3:9" x14ac:dyDescent="0.25">
      <c r="C111" s="119"/>
      <c r="D111" s="120"/>
      <c r="E111" s="120"/>
      <c r="F111" s="123"/>
      <c r="G111" s="126"/>
      <c r="H111" s="34" cm="1">
        <f t="array" ref="H111">SUMPRODUCT(Tracking[Amount], --(Tracking[Date]&lt;=Tracking[[#This Row],[Date]]), (Tracking[Type]&lt;&gt;"Income") * (-1)+(Tracking[Type]="Income"))</f>
        <v>0</v>
      </c>
      <c r="I111" s="33">
        <f>IF(AND(Tracking[[#This Row],[Type]]="income",shift_late_income_status="Active",DAY(Tracking[[#This Row],[Date]])&gt;=shift_late_income_starting_day),DATE(YEAR(Tracking[[#This Row],[Date]]),MONTH(Tracking[[#This Row],[Date]])+1,1),Tracking[[#This Row],[Date]])</f>
        <v>0</v>
      </c>
    </row>
    <row r="112" spans="3:9" x14ac:dyDescent="0.25">
      <c r="C112" s="119"/>
      <c r="D112" s="120"/>
      <c r="E112" s="120"/>
      <c r="F112" s="123"/>
      <c r="G112" s="126"/>
      <c r="H112" s="34" cm="1">
        <f t="array" ref="H112">SUMPRODUCT(Tracking[Amount], --(Tracking[Date]&lt;=Tracking[[#This Row],[Date]]), (Tracking[Type]&lt;&gt;"Income") * (-1)+(Tracking[Type]="Income"))</f>
        <v>0</v>
      </c>
      <c r="I112" s="33">
        <f>IF(AND(Tracking[[#This Row],[Type]]="income",shift_late_income_status="Active",DAY(Tracking[[#This Row],[Date]])&gt;=shift_late_income_starting_day),DATE(YEAR(Tracking[[#This Row],[Date]]),MONTH(Tracking[[#This Row],[Date]])+1,1),Tracking[[#This Row],[Date]])</f>
        <v>0</v>
      </c>
    </row>
    <row r="113" spans="3:9" x14ac:dyDescent="0.25">
      <c r="C113" s="119"/>
      <c r="D113" s="120"/>
      <c r="E113" s="120"/>
      <c r="F113" s="123"/>
      <c r="G113" s="126"/>
      <c r="H113" s="34" cm="1">
        <f t="array" ref="H113">SUMPRODUCT(Tracking[Amount], --(Tracking[Date]&lt;=Tracking[[#This Row],[Date]]), (Tracking[Type]&lt;&gt;"Income") * (-1)+(Tracking[Type]="Income"))</f>
        <v>0</v>
      </c>
      <c r="I113" s="33">
        <f>IF(AND(Tracking[[#This Row],[Type]]="income",shift_late_income_status="Active",DAY(Tracking[[#This Row],[Date]])&gt;=shift_late_income_starting_day),DATE(YEAR(Tracking[[#This Row],[Date]]),MONTH(Tracking[[#This Row],[Date]])+1,1),Tracking[[#This Row],[Date]])</f>
        <v>0</v>
      </c>
    </row>
    <row r="114" spans="3:9" x14ac:dyDescent="0.25">
      <c r="C114" s="119"/>
      <c r="D114" s="120"/>
      <c r="E114" s="120"/>
      <c r="F114" s="123"/>
      <c r="G114" s="126"/>
      <c r="H114" s="34" cm="1">
        <f t="array" ref="H114">SUMPRODUCT(Tracking[Amount], --(Tracking[Date]&lt;=Tracking[[#This Row],[Date]]), (Tracking[Type]&lt;&gt;"Income") * (-1)+(Tracking[Type]="Income"))</f>
        <v>0</v>
      </c>
      <c r="I114" s="33">
        <f>IF(AND(Tracking[[#This Row],[Type]]="income",shift_late_income_status="Active",DAY(Tracking[[#This Row],[Date]])&gt;=shift_late_income_starting_day),DATE(YEAR(Tracking[[#This Row],[Date]]),MONTH(Tracking[[#This Row],[Date]])+1,1),Tracking[[#This Row],[Date]])</f>
        <v>0</v>
      </c>
    </row>
  </sheetData>
  <mergeCells count="1">
    <mergeCell ref="C2:F2"/>
  </mergeCells>
  <conditionalFormatting sqref="E14:E45">
    <cfRule type="expression" dxfId="5" priority="3">
      <formula>ISNA(MATCH(E14, INDIRECT(D14), 0))</formula>
    </cfRule>
  </conditionalFormatting>
  <conditionalFormatting sqref="F13:F38">
    <cfRule type="expression" dxfId="3" priority="2">
      <formula>D13="Income"</formula>
    </cfRule>
  </conditionalFormatting>
  <conditionalFormatting sqref="I12:I38">
    <cfRule type="expression" dxfId="4" priority="1">
      <formula>AND(D12="income",shift_late_income_status="Active",DAY(C12)&gt;=shift_late_income_starting_day)</formula>
    </cfRule>
  </conditionalFormatting>
  <dataValidations count="4">
    <dataValidation type="date" operator="greaterThan" allowBlank="1" showInputMessage="1" showErrorMessage="1" errorTitle="Invalid date" error="Please enter valid date" sqref="C12:C114" xr:uid="{B674A751-E5CD-484C-8224-5DE464C57A97}">
      <formula1>1</formula1>
    </dataValidation>
    <dataValidation type="list" allowBlank="1" showInputMessage="1" showErrorMessage="1" errorTitle="Invalid Type" error="Please select a valid Type" sqref="D12:D114" xr:uid="{BE8F0EF5-48D4-4AA5-B578-0DF6FC67029D}">
      <formula1>"Income, Expenses, Savings"</formula1>
    </dataValidation>
    <dataValidation type="list" allowBlank="1" showInputMessage="1" showErrorMessage="1" errorTitle="Invalid Category" error="please select a valid Category" sqref="E12:E114" xr:uid="{8C703D2E-6B20-4D26-BB22-82CBA2C2F3CA}">
      <formula1>INDIRECT(D12)</formula1>
    </dataValidation>
    <dataValidation type="custom" allowBlank="1" showInputMessage="1" showErrorMessage="1" errorTitle="Invalid Amout" error="Please input a valid Amount" sqref="F12:F114" xr:uid="{C5F97C62-3900-4E82-9E65-A1FDC43196DE}">
      <formula1>ISNUMBER(F12)</formula1>
    </dataValidation>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4E496-1BB8-40A0-A76C-8CD7ADDD12DA}">
  <sheetPr>
    <tabColor theme="9"/>
  </sheetPr>
  <dimension ref="C1:AR65"/>
  <sheetViews>
    <sheetView showGridLines="0" tabSelected="1" topLeftCell="A2" zoomScaleNormal="100" workbookViewId="0">
      <selection activeCell="AQ9" sqref="AQ9:AR9"/>
    </sheetView>
  </sheetViews>
  <sheetFormatPr defaultRowHeight="15" x14ac:dyDescent="0.25"/>
  <cols>
    <col min="1" max="2" width="4" customWidth="1"/>
    <col min="3" max="3" width="5.85546875" style="62" hidden="1" customWidth="1"/>
    <col min="4" max="4" width="12" hidden="1" customWidth="1"/>
    <col min="5" max="5" width="8.42578125" hidden="1" customWidth="1"/>
    <col min="6" max="6" width="5.5703125" hidden="1" customWidth="1"/>
    <col min="7" max="7" width="6.28515625" hidden="1" customWidth="1"/>
    <col min="8" max="8" width="7.5703125" hidden="1" customWidth="1"/>
    <col min="9" max="9" width="9.140625" hidden="1" customWidth="1"/>
    <col min="10" max="10" width="28.5703125" hidden="1" customWidth="1"/>
    <col min="11" max="11" width="11.5703125" style="47" hidden="1" customWidth="1"/>
    <col min="12" max="12" width="12.7109375" style="47" hidden="1" customWidth="1"/>
    <col min="13" max="13" width="10.7109375" hidden="1" customWidth="1"/>
    <col min="14" max="14" width="11.28515625" hidden="1" customWidth="1"/>
    <col min="15" max="15" width="11.85546875" hidden="1" customWidth="1"/>
    <col min="16" max="16" width="10.7109375" hidden="1" customWidth="1"/>
    <col min="17" max="17" width="11.5703125" hidden="1" customWidth="1"/>
    <col min="18" max="18" width="10.42578125" hidden="1" customWidth="1"/>
    <col min="19" max="23" width="20" hidden="1" customWidth="1"/>
    <col min="24" max="24" width="18.42578125" hidden="1" customWidth="1"/>
    <col min="25" max="25" width="40.28515625" customWidth="1"/>
    <col min="26" max="26" width="11.5703125" bestFit="1" customWidth="1"/>
    <col min="27" max="27" width="12.7109375" bestFit="1" customWidth="1"/>
    <col min="28" max="28" width="9.140625" style="72" customWidth="1"/>
    <col min="29" max="29" width="12.7109375" bestFit="1" customWidth="1"/>
    <col min="30" max="30" width="11.5703125" bestFit="1" customWidth="1"/>
    <col min="31" max="31" width="2" customWidth="1"/>
    <col min="32" max="33" width="17.7109375" customWidth="1"/>
    <col min="34" max="34" width="3.5703125" customWidth="1"/>
    <col min="35" max="35" width="19.28515625" customWidth="1"/>
    <col min="36" max="36" width="10.28515625" bestFit="1" customWidth="1"/>
    <col min="37" max="37" width="6.5703125" customWidth="1"/>
    <col min="38" max="38" width="2.85546875" customWidth="1"/>
    <col min="39" max="40" width="17.7109375" customWidth="1"/>
    <col min="41" max="41" width="4.140625" customWidth="1"/>
    <col min="42" max="42" width="19.28515625" customWidth="1"/>
    <col min="43" max="43" width="10.42578125" customWidth="1"/>
    <col min="44" max="44" width="6.5703125" customWidth="1"/>
  </cols>
  <sheetData>
    <row r="1" spans="3:44" s="1" customFormat="1" x14ac:dyDescent="0.25">
      <c r="C1" s="60"/>
      <c r="K1" s="66"/>
      <c r="L1" s="66"/>
      <c r="AB1" s="71"/>
    </row>
    <row r="2" spans="3:44" s="1" customFormat="1" ht="35.25" customHeight="1" x14ac:dyDescent="0.25">
      <c r="C2" s="61"/>
      <c r="D2" s="28"/>
      <c r="E2" s="28"/>
      <c r="K2" s="66"/>
      <c r="L2" s="66"/>
      <c r="Y2" s="28" t="s">
        <v>3</v>
      </c>
      <c r="AB2" s="71"/>
    </row>
    <row r="3" spans="3:44" s="1" customFormat="1" x14ac:dyDescent="0.25">
      <c r="C3" s="60"/>
      <c r="K3" s="66"/>
      <c r="L3" s="66"/>
      <c r="AB3" s="71"/>
    </row>
    <row r="5" spans="3:44" x14ac:dyDescent="0.25">
      <c r="AQ5" s="96" t="s">
        <v>38</v>
      </c>
      <c r="AR5" s="97"/>
    </row>
    <row r="6" spans="3:44" x14ac:dyDescent="0.25">
      <c r="AN6" s="99" t="s">
        <v>39</v>
      </c>
      <c r="AO6" s="99"/>
      <c r="AP6" s="99"/>
      <c r="AQ6" s="98" t="s">
        <v>43</v>
      </c>
      <c r="AR6" s="98"/>
    </row>
    <row r="8" spans="3:44" x14ac:dyDescent="0.25">
      <c r="AQ8" s="96" t="s">
        <v>40</v>
      </c>
      <c r="AR8" s="97"/>
    </row>
    <row r="9" spans="3:44" x14ac:dyDescent="0.25">
      <c r="AN9" s="99" t="s">
        <v>41</v>
      </c>
      <c r="AO9" s="99"/>
      <c r="AP9" s="99"/>
      <c r="AQ9" s="100" t="s">
        <v>45</v>
      </c>
      <c r="AR9" s="100"/>
    </row>
    <row r="11" spans="3:44" x14ac:dyDescent="0.25">
      <c r="C11" s="60"/>
      <c r="D11" s="1"/>
      <c r="E11" s="1"/>
      <c r="F11" s="1"/>
      <c r="G11" s="1"/>
      <c r="H11" s="1"/>
      <c r="I11" s="1"/>
      <c r="J11" s="1"/>
      <c r="K11" s="66"/>
      <c r="L11" s="66"/>
      <c r="M11" s="1"/>
      <c r="N11" s="1"/>
      <c r="O11" s="1"/>
      <c r="P11" s="1"/>
      <c r="Q11" s="1"/>
      <c r="R11" s="1"/>
      <c r="S11" s="1"/>
      <c r="T11" s="1"/>
      <c r="U11" s="1"/>
      <c r="V11" s="1"/>
      <c r="W11" s="1"/>
      <c r="X11" s="1"/>
      <c r="Y11" s="95" t="str">
        <f ca="1">"Breakdown - "&amp;IF(selected_period="Total Year",selected_year &amp; " (Total Year)", selected_period_display &amp; " " &amp; selected_year)</f>
        <v>Breakdown - 2024 (Total Year)</v>
      </c>
      <c r="Z11" s="95"/>
      <c r="AA11" s="95"/>
      <c r="AB11" s="95"/>
      <c r="AC11" s="95"/>
      <c r="AD11" s="95"/>
      <c r="AF11" s="95" t="str">
        <f ca="1">"Summary - "&amp;IF(selected_period="Total Year",selected_year &amp; " (Total Year)", selected_period_display &amp; " " &amp; selected_year)</f>
        <v>Summary - 2024 (Total Year)</v>
      </c>
      <c r="AG11" s="95"/>
      <c r="AH11" s="95"/>
      <c r="AI11" s="95"/>
      <c r="AJ11" s="95"/>
      <c r="AK11" s="95"/>
      <c r="AL11" s="95"/>
      <c r="AM11" s="95"/>
      <c r="AN11" s="95"/>
      <c r="AO11" s="95"/>
      <c r="AP11" s="95"/>
      <c r="AQ11" s="95"/>
      <c r="AR11" s="95"/>
    </row>
    <row r="12" spans="3:44" x14ac:dyDescent="0.25">
      <c r="C12" s="63" t="s">
        <v>51</v>
      </c>
      <c r="D12" s="59" t="s">
        <v>52</v>
      </c>
      <c r="E12" s="59" t="s">
        <v>53</v>
      </c>
      <c r="F12" s="59" t="s">
        <v>54</v>
      </c>
      <c r="G12" s="59" t="s">
        <v>55</v>
      </c>
      <c r="H12" s="59" t="s">
        <v>56</v>
      </c>
      <c r="I12" s="59" t="s">
        <v>57</v>
      </c>
      <c r="J12" s="59" t="s">
        <v>58</v>
      </c>
      <c r="K12" s="67" t="s">
        <v>59</v>
      </c>
      <c r="L12" s="67" t="s">
        <v>60</v>
      </c>
      <c r="M12" s="59" t="s">
        <v>61</v>
      </c>
      <c r="N12" s="59" t="s">
        <v>62</v>
      </c>
      <c r="O12" s="59" t="s">
        <v>63</v>
      </c>
      <c r="P12" s="59" t="s">
        <v>64</v>
      </c>
      <c r="Q12" s="59" t="s">
        <v>65</v>
      </c>
      <c r="R12" s="59" t="s">
        <v>66</v>
      </c>
      <c r="S12" s="59" t="s">
        <v>67</v>
      </c>
      <c r="T12" s="59" t="s">
        <v>68</v>
      </c>
      <c r="U12" s="59" t="s">
        <v>69</v>
      </c>
      <c r="V12" s="59" t="s">
        <v>70</v>
      </c>
      <c r="W12" s="59" t="s">
        <v>71</v>
      </c>
      <c r="X12" s="59" t="s">
        <v>72</v>
      </c>
    </row>
    <row r="13" spans="3:44" x14ac:dyDescent="0.25">
      <c r="C13" s="64" cm="1">
        <f t="array" ref="C13">income_header_row</f>
        <v>9</v>
      </c>
      <c r="D13" s="7">
        <f t="shared" ref="D13:D57" si="0">IF(is_header,row_id,
IF(NOT(is_empty),D12,-1))</f>
        <v>9</v>
      </c>
      <c r="E13" s="6" cm="1">
        <f t="array" ref="E13">1*OR(C13=income_header_row,row_id=expenses_header_row,row_id=savings_header_row)</f>
        <v>1</v>
      </c>
      <c r="F13">
        <f t="shared" ref="F13:F57" si="1">1*NOT(OR(is_header,is_total,is_empty))</f>
        <v>0</v>
      </c>
      <c r="G13" cm="1">
        <f t="array" ref="G13">1*OR(row_id=income_total_row,row_id=expenses_total_row,row_id=savings_total_rows)</f>
        <v>0</v>
      </c>
      <c r="H13" s="7">
        <f t="shared" ref="H13:H57" si="2">1*OR(row_id="/1",row_id="/2",row_id=-1)</f>
        <v>0</v>
      </c>
      <c r="I13" s="6" t="str" cm="1">
        <f t="array" ref="I13">IFERROR(INDEX('Budget Planning'!C:C,header_row_id),"")</f>
        <v>Income</v>
      </c>
      <c r="J13" t="str" cm="1">
        <f t="array" ref="J13">IFERROR(INDEX('Budget Planning'!C:C,row_id),"")</f>
        <v>Income</v>
      </c>
      <c r="K13" s="47" t="str" cm="1">
        <f t="array" ref="K13">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13" s="68" t="str" cm="1">
        <f t="array" ref="L13">IF(OR(is_header,is_empty),"",
INDEX('Budget Planning'!E:AE, row_id,
MATCH(IF(selected_period="Total Year",selected_year,DATE(selected_year,selected_period,1)),'Budget Planning'!$E$9:$AE$9,0)))</f>
        <v/>
      </c>
      <c r="M13" s="6" t="str" cm="1">
        <f t="array" ref="M13">IF(is_cat,
IF(header_row_id=income_header_row, MATCH(income_min_row,C:C,0),
IF(header_row_id=expenses_header_row, MATCH(expenses_min_row,C:C,0),
IF(header_row_id=savings_header_row, MATCH(savings_min_row,C:C,0), ""))),"")</f>
        <v/>
      </c>
      <c r="N13" s="7" t="str" cm="1">
        <f t="array" ref="N13">IF(is_cat,
IF(header_row_id=income_header_row, MATCH(income_max_row,C:C,0),
IF(header_row_id=expenses_header_row, MATCH(expenses_max_row,C:C,0),
IF(header_row_id=savings_header_row, MATCH(savings_max_row,C:C,0), ""))),"")</f>
        <v/>
      </c>
      <c r="O13" s="69" t="str">
        <f t="shared" ref="O13:O57" si="3">IF(is_cat,ADDRESS(sort_min_row, COLUMN(tracked))&amp;":" &amp;ADDRESS(sort_max_row, COLUMN(tracked)),"")</f>
        <v/>
      </c>
      <c r="P13" t="str">
        <f t="shared" ref="P13:P57" ca="1" si="4">IF(is_cat,RANK(tracked,INDIRECT(tracked_range),0),"")</f>
        <v/>
      </c>
      <c r="Q13" s="47" t="str">
        <f t="shared" ref="Q13:Q57" si="5">IF(is_cat,ADDRESS(sort_min_row, COLUMN(budget))&amp;":" &amp;ADDRESS(sort_max_row, COLUMN(budget)),"")</f>
        <v/>
      </c>
      <c r="R13" s="7" t="str">
        <f t="shared" ref="R13:R57" ca="1" si="6">IF(is_cat,RANK(budget,INDIRECT(budget_range),0),"")</f>
        <v/>
      </c>
      <c r="S13" s="6" t="str">
        <f t="shared" ref="S13:S57" si="7">IF(is_cat,_xlfn.NUMBERVALUE(tracked_rank&amp;budget_rank),"")</f>
        <v/>
      </c>
      <c r="T13" t="str">
        <f t="shared" ref="T13:T57" si="8">IF(is_cat,ADDRESS(sort_min_row, COLUMN(comb_rank))&amp;":" &amp;ADDRESS(sort_max_row, COLUMN(comb_rank)),"")</f>
        <v/>
      </c>
      <c r="U13" t="str">
        <f t="shared" ref="U13:U57" ca="1" si="9">IF(is_cat,RANK(comb_rank,INDIRECT(comb_rank_range),1),"")</f>
        <v/>
      </c>
      <c r="V13" t="str">
        <f t="shared" ref="V13:V57" si="10">IF(is_cat,ADDRESS(sort_min_row, COLUMN(comb_rank_norm))&amp;":" &amp;ADDRESS(ROW(), COLUMN(comb_rank_norm)),"")</f>
        <v/>
      </c>
      <c r="W13" s="7" t="str">
        <f t="shared" ref="W13:W57" ca="1" si="11">IF(is_cat,comb_rank_norm+COUNTIF(INDIRECT(comb_rank_norm_run_range),comb_rank_norm)-1,"")</f>
        <v/>
      </c>
      <c r="X13" s="70">
        <f t="shared" ref="X13:X57" si="12">IF(is_cat,header_row_id+comb_rank_unique,row_id)</f>
        <v>9</v>
      </c>
      <c r="Y13" s="73" t="str">
        <f t="shared" ref="Y13:Y57" si="13">IF(is_empty,"",INDEX(J:J,MATCH(row_id,X:X,0)))</f>
        <v>Income</v>
      </c>
      <c r="Z13" s="74" t="str">
        <f t="shared" ref="Z13:Z57" si="14">IF(is_empty,"",IF(is_header,"Tracked",INDEX(K:K,MATCH(row_id,X:X,0))))</f>
        <v>Tracked</v>
      </c>
      <c r="AA13" s="74" t="str">
        <f t="shared" ref="AA13:AA57" si="15">IF(is_empty,"",IF(is_header,"Budget",INDEX(L:L,MATCH(row_id,X:X,0))))</f>
        <v>Budget</v>
      </c>
      <c r="AB13" s="75" t="str">
        <f t="shared" ref="AB13:AB57" si="16">IF(is_empty,"",IF(is_header,"% Compl. ",IFERROR(out_tracked/out_budget,"-")))</f>
        <v xml:space="preserve">% Compl. </v>
      </c>
      <c r="AC13" s="74" t="str">
        <f t="shared" ref="AC13:AC57" si="17">IF(is_empty,"",IF(is_header,"Remaining",IF(out_budget-out_tracked&gt;0,out_budget-out_tracked,0)))</f>
        <v>Remaining</v>
      </c>
      <c r="AD13" s="74" t="str">
        <f t="shared" ref="AD13:AD57" si="18">IF(is_empty,"",IF(is_header,"Excess",IF(out_budget-out_tracked&lt;0,out_tracked-out_budget,0)))</f>
        <v>Excess</v>
      </c>
      <c r="AF13" s="77"/>
      <c r="AG13" s="78"/>
      <c r="AH13" s="78"/>
      <c r="AI13" s="78"/>
      <c r="AJ13" s="78"/>
      <c r="AK13" s="79"/>
      <c r="AM13" s="77"/>
      <c r="AN13" s="78"/>
      <c r="AO13" s="78"/>
      <c r="AP13" s="78"/>
      <c r="AQ13" s="78"/>
      <c r="AR13" s="79"/>
    </row>
    <row r="14" spans="3:44" x14ac:dyDescent="0.25">
      <c r="C14" s="64" cm="1">
        <f t="array" ref="C14">IF(C13=-1,-1,
IF(C13&lt;income_max_row,C13+1,
IF(C13=income_max_row,income_total_row,
IF(C13=income_total_row,"/1",
IF(C13="/1",expenses_header_row,
IF(C13&lt;expenses_max_row,C13+1,
IF(C13=expenses_max_row,expenses_total_row,
IF(C13=expenses_total_row,"/2",
IF(C13="/2",savings_header_row,
IF(C13&lt;savings_max_row,C13+1,
IF(C13=savings_max_row,savings_total_rows,-1)))))))))))</f>
        <v>10</v>
      </c>
      <c r="D14" s="7">
        <f t="shared" si="0"/>
        <v>9</v>
      </c>
      <c r="E14" s="6" cm="1">
        <f t="array" ref="E14">1*OR(C14=income_header_row,row_id=expenses_header_row,row_id=savings_header_row)</f>
        <v>0</v>
      </c>
      <c r="F14">
        <f t="shared" si="1"/>
        <v>1</v>
      </c>
      <c r="G14" cm="1">
        <f t="array" ref="G14">1*OR(row_id=income_total_row,row_id=expenses_total_row,row_id=savings_total_rows)</f>
        <v>0</v>
      </c>
      <c r="H14" s="7">
        <f t="shared" si="2"/>
        <v>0</v>
      </c>
      <c r="I14" s="6" t="str" cm="1">
        <f t="array" ref="I14">IFERROR(INDEX('Budget Planning'!C:C,header_row_id),"")</f>
        <v>Income</v>
      </c>
      <c r="J14" cm="1">
        <f t="array" ref="J14">IFERROR(INDEX('Budget Planning'!C:C,row_id),"")</f>
        <v>0</v>
      </c>
      <c r="K14" s="47" cm="1">
        <f t="array" aca="1" ref="K14"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14" s="68" cm="1">
        <f t="array" aca="1" ref="L14" ca="1">IF(OR(is_header,is_empty),"",
INDEX('Budget Planning'!E:AE, row_id,
MATCH(IF(selected_period="Total Year",selected_year,DATE(selected_year,selected_period,1)),'Budget Planning'!$E$9:$AE$9,0)))</f>
        <v>0</v>
      </c>
      <c r="M14" s="6" cm="1">
        <f t="array" ref="M14">IF(is_cat,
IF(header_row_id=income_header_row, MATCH(income_min_row,C:C,0),
IF(header_row_id=expenses_header_row, MATCH(expenses_min_row,C:C,0),
IF(header_row_id=savings_header_row, MATCH(savings_min_row,C:C,0), ""))),"")</f>
        <v>14</v>
      </c>
      <c r="N14" s="7" cm="1">
        <f t="array" ref="N14">IF(is_cat,
IF(header_row_id=income_header_row, MATCH(income_max_row,C:C,0),
IF(header_row_id=expenses_header_row, MATCH(expenses_max_row,C:C,0),
IF(header_row_id=savings_header_row, MATCH(savings_max_row,C:C,0), ""))),"")</f>
        <v>19</v>
      </c>
      <c r="O14" s="69" t="str">
        <f t="shared" si="3"/>
        <v>$K$14:$K$19</v>
      </c>
      <c r="P14">
        <f t="shared" ca="1" si="4"/>
        <v>1</v>
      </c>
      <c r="Q14" s="47" t="str">
        <f t="shared" si="5"/>
        <v>$L$14:$L$19</v>
      </c>
      <c r="R14" s="7">
        <f t="shared" ca="1" si="6"/>
        <v>1</v>
      </c>
      <c r="S14" s="6">
        <f t="shared" ca="1" si="7"/>
        <v>11</v>
      </c>
      <c r="T14" t="str">
        <f t="shared" si="8"/>
        <v>$S$14:$S$19</v>
      </c>
      <c r="U14">
        <f t="shared" ca="1" si="9"/>
        <v>1</v>
      </c>
      <c r="V14" t="str">
        <f t="shared" si="10"/>
        <v>$U$14:$U$14</v>
      </c>
      <c r="W14" s="7">
        <f t="shared" ca="1" si="11"/>
        <v>1</v>
      </c>
      <c r="X14" s="70">
        <f t="shared" ca="1" si="12"/>
        <v>10</v>
      </c>
      <c r="Y14" s="73">
        <f t="shared" ca="1" si="13"/>
        <v>0</v>
      </c>
      <c r="Z14" s="76">
        <f t="shared" ca="1" si="14"/>
        <v>0</v>
      </c>
      <c r="AA14" s="76">
        <f t="shared" ca="1" si="15"/>
        <v>0</v>
      </c>
      <c r="AB14" s="75" t="str">
        <f t="shared" ca="1" si="16"/>
        <v>-</v>
      </c>
      <c r="AC14" s="76">
        <f t="shared" ca="1" si="17"/>
        <v>0</v>
      </c>
      <c r="AD14" s="76">
        <f t="shared" ca="1" si="18"/>
        <v>0</v>
      </c>
      <c r="AF14" s="6"/>
      <c r="AK14" s="7"/>
      <c r="AM14" s="6"/>
      <c r="AR14" s="7"/>
    </row>
    <row r="15" spans="3:44" x14ac:dyDescent="0.25">
      <c r="C15" s="64" cm="1">
        <f t="array" ref="C15">IF(C14=-1,-1,
IF(C14&lt;income_max_row,C14+1,
IF(C14=income_max_row,income_total_row,
IF(C14=income_total_row,"/1",
IF(C14="/1",expenses_header_row,
IF(C14&lt;expenses_max_row,C14+1,
IF(C14=expenses_max_row,expenses_total_row,
IF(C14=expenses_total_row,"/2",
IF(C14="/2",savings_header_row,
IF(C14&lt;savings_max_row,C14+1,
IF(C14=savings_max_row,savings_total_rows,-1)))))))))))</f>
        <v>11</v>
      </c>
      <c r="D15" s="7">
        <f t="shared" si="0"/>
        <v>9</v>
      </c>
      <c r="E15" s="6" cm="1">
        <f t="array" ref="E15">1*OR(C15=income_header_row,row_id=expenses_header_row,row_id=savings_header_row)</f>
        <v>0</v>
      </c>
      <c r="F15">
        <f t="shared" si="1"/>
        <v>1</v>
      </c>
      <c r="G15" cm="1">
        <f t="array" ref="G15">1*OR(row_id=income_total_row,row_id=expenses_total_row,row_id=savings_total_rows)</f>
        <v>0</v>
      </c>
      <c r="H15" s="7">
        <f t="shared" si="2"/>
        <v>0</v>
      </c>
      <c r="I15" s="6" t="str" cm="1">
        <f t="array" ref="I15">IFERROR(INDEX('Budget Planning'!C:C,header_row_id),"")</f>
        <v>Income</v>
      </c>
      <c r="J15" cm="1">
        <f t="array" ref="J15">IFERROR(INDEX('Budget Planning'!C:C,row_id),"")</f>
        <v>0</v>
      </c>
      <c r="K15" s="47" cm="1">
        <f t="array" aca="1" ref="K15"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15" s="68" cm="1">
        <f t="array" aca="1" ref="L15" ca="1">IF(OR(is_header,is_empty),"",
INDEX('Budget Planning'!E:AE, row_id,
MATCH(IF(selected_period="Total Year",selected_year,DATE(selected_year,selected_period,1)),'Budget Planning'!$E$9:$AE$9,0)))</f>
        <v>0</v>
      </c>
      <c r="M15" s="6" cm="1">
        <f t="array" ref="M15">IF(is_cat,
IF(header_row_id=income_header_row, MATCH(income_min_row,C:C,0),
IF(header_row_id=expenses_header_row, MATCH(expenses_min_row,C:C,0),
IF(header_row_id=savings_header_row, MATCH(savings_min_row,C:C,0), ""))),"")</f>
        <v>14</v>
      </c>
      <c r="N15" s="7" cm="1">
        <f t="array" ref="N15">IF(is_cat,
IF(header_row_id=income_header_row, MATCH(income_max_row,C:C,0),
IF(header_row_id=expenses_header_row, MATCH(expenses_max_row,C:C,0),
IF(header_row_id=savings_header_row, MATCH(savings_max_row,C:C,0), ""))),"")</f>
        <v>19</v>
      </c>
      <c r="O15" s="69" t="str">
        <f t="shared" si="3"/>
        <v>$K$14:$K$19</v>
      </c>
      <c r="P15">
        <f t="shared" ca="1" si="4"/>
        <v>1</v>
      </c>
      <c r="Q15" s="47" t="str">
        <f t="shared" si="5"/>
        <v>$L$14:$L$19</v>
      </c>
      <c r="R15" s="7">
        <f t="shared" ca="1" si="6"/>
        <v>1</v>
      </c>
      <c r="S15" s="6">
        <f t="shared" ca="1" si="7"/>
        <v>11</v>
      </c>
      <c r="T15" t="str">
        <f t="shared" si="8"/>
        <v>$S$14:$S$19</v>
      </c>
      <c r="U15">
        <f t="shared" ca="1" si="9"/>
        <v>1</v>
      </c>
      <c r="V15" t="str">
        <f t="shared" si="10"/>
        <v>$U$14:$U$15</v>
      </c>
      <c r="W15" s="7">
        <f t="shared" ca="1" si="11"/>
        <v>2</v>
      </c>
      <c r="X15" s="70">
        <f t="shared" ca="1" si="12"/>
        <v>11</v>
      </c>
      <c r="Y15" s="73">
        <f t="shared" ca="1" si="13"/>
        <v>0</v>
      </c>
      <c r="Z15" s="76">
        <f t="shared" ca="1" si="14"/>
        <v>0</v>
      </c>
      <c r="AA15" s="76">
        <f t="shared" ca="1" si="15"/>
        <v>0</v>
      </c>
      <c r="AB15" s="75" t="str">
        <f t="shared" ca="1" si="16"/>
        <v>-</v>
      </c>
      <c r="AC15" s="76">
        <f t="shared" ca="1" si="17"/>
        <v>0</v>
      </c>
      <c r="AD15" s="76">
        <f t="shared" ca="1" si="18"/>
        <v>0</v>
      </c>
      <c r="AF15" s="6"/>
      <c r="AK15" s="7"/>
      <c r="AM15" s="6"/>
      <c r="AR15" s="7"/>
    </row>
    <row r="16" spans="3:44" x14ac:dyDescent="0.25">
      <c r="C16" s="64" cm="1">
        <f t="array" ref="C16">IF(C15=-1,-1,
IF(C15&lt;income_max_row,C15+1,
IF(C15=income_max_row,income_total_row,
IF(C15=income_total_row,"/1",
IF(C15="/1",expenses_header_row,
IF(C15&lt;expenses_max_row,C15+1,
IF(C15=expenses_max_row,expenses_total_row,
IF(C15=expenses_total_row,"/2",
IF(C15="/2",savings_header_row,
IF(C15&lt;savings_max_row,C15+1,
IF(C15=savings_max_row,savings_total_rows,-1)))))))))))</f>
        <v>12</v>
      </c>
      <c r="D16" s="7">
        <f t="shared" si="0"/>
        <v>9</v>
      </c>
      <c r="E16" s="6" cm="1">
        <f t="array" ref="E16">1*OR(C16=income_header_row,row_id=expenses_header_row,row_id=savings_header_row)</f>
        <v>0</v>
      </c>
      <c r="F16">
        <f t="shared" si="1"/>
        <v>1</v>
      </c>
      <c r="G16" cm="1">
        <f t="array" ref="G16">1*OR(row_id=income_total_row,row_id=expenses_total_row,row_id=savings_total_rows)</f>
        <v>0</v>
      </c>
      <c r="H16" s="7">
        <f t="shared" si="2"/>
        <v>0</v>
      </c>
      <c r="I16" s="6" t="str" cm="1">
        <f t="array" ref="I16">IFERROR(INDEX('Budget Planning'!C:C,header_row_id),"")</f>
        <v>Income</v>
      </c>
      <c r="J16" cm="1">
        <f t="array" ref="J16">IFERROR(INDEX('Budget Planning'!C:C,row_id),"")</f>
        <v>0</v>
      </c>
      <c r="K16" s="47" cm="1">
        <f t="array" aca="1" ref="K16"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16" s="68" cm="1">
        <f t="array" aca="1" ref="L16" ca="1">IF(OR(is_header,is_empty),"",
INDEX('Budget Planning'!E:AE, row_id,
MATCH(IF(selected_period="Total Year",selected_year,DATE(selected_year,selected_period,1)),'Budget Planning'!$E$9:$AE$9,0)))</f>
        <v>0</v>
      </c>
      <c r="M16" s="6" cm="1">
        <f t="array" ref="M16">IF(is_cat,
IF(header_row_id=income_header_row, MATCH(income_min_row,C:C,0),
IF(header_row_id=expenses_header_row, MATCH(expenses_min_row,C:C,0),
IF(header_row_id=savings_header_row, MATCH(savings_min_row,C:C,0), ""))),"")</f>
        <v>14</v>
      </c>
      <c r="N16" s="7" cm="1">
        <f t="array" ref="N16">IF(is_cat,
IF(header_row_id=income_header_row, MATCH(income_max_row,C:C,0),
IF(header_row_id=expenses_header_row, MATCH(expenses_max_row,C:C,0),
IF(header_row_id=savings_header_row, MATCH(savings_max_row,C:C,0), ""))),"")</f>
        <v>19</v>
      </c>
      <c r="O16" s="69" t="str">
        <f t="shared" si="3"/>
        <v>$K$14:$K$19</v>
      </c>
      <c r="P16">
        <f t="shared" ca="1" si="4"/>
        <v>1</v>
      </c>
      <c r="Q16" s="47" t="str">
        <f t="shared" si="5"/>
        <v>$L$14:$L$19</v>
      </c>
      <c r="R16" s="7">
        <f t="shared" ca="1" si="6"/>
        <v>1</v>
      </c>
      <c r="S16" s="6">
        <f t="shared" ca="1" si="7"/>
        <v>11</v>
      </c>
      <c r="T16" t="str">
        <f t="shared" si="8"/>
        <v>$S$14:$S$19</v>
      </c>
      <c r="U16">
        <f t="shared" ca="1" si="9"/>
        <v>1</v>
      </c>
      <c r="V16" t="str">
        <f t="shared" si="10"/>
        <v>$U$14:$U$16</v>
      </c>
      <c r="W16" s="7">
        <f t="shared" ca="1" si="11"/>
        <v>3</v>
      </c>
      <c r="X16" s="70">
        <f t="shared" ca="1" si="12"/>
        <v>12</v>
      </c>
      <c r="Y16" s="73">
        <f t="shared" ca="1" si="13"/>
        <v>0</v>
      </c>
      <c r="Z16" s="76">
        <f t="shared" ca="1" si="14"/>
        <v>0</v>
      </c>
      <c r="AA16" s="76">
        <f t="shared" ca="1" si="15"/>
        <v>0</v>
      </c>
      <c r="AB16" s="75" t="str">
        <f t="shared" ca="1" si="16"/>
        <v>-</v>
      </c>
      <c r="AC16" s="76">
        <f t="shared" ca="1" si="17"/>
        <v>0</v>
      </c>
      <c r="AD16" s="76">
        <f t="shared" ca="1" si="18"/>
        <v>0</v>
      </c>
      <c r="AF16" s="6"/>
      <c r="AI16" s="88" t="str">
        <f>Calculations!E35</f>
        <v/>
      </c>
      <c r="AJ16" s="89" t="str">
        <f>Calculations!F35</f>
        <v/>
      </c>
      <c r="AK16" s="7"/>
      <c r="AM16" s="6"/>
      <c r="AR16" s="7"/>
    </row>
    <row r="17" spans="3:44" x14ac:dyDescent="0.25">
      <c r="C17" s="64" cm="1">
        <f t="array" ref="C17">IF(C16=-1,-1,
IF(C16&lt;income_max_row,C16+1,
IF(C16=income_max_row,income_total_row,
IF(C16=income_total_row,"/1",
IF(C16="/1",expenses_header_row,
IF(C16&lt;expenses_max_row,C16+1,
IF(C16=expenses_max_row,expenses_total_row,
IF(C16=expenses_total_row,"/2",
IF(C16="/2",savings_header_row,
IF(C16&lt;savings_max_row,C16+1,
IF(C16=savings_max_row,savings_total_rows,-1)))))))))))</f>
        <v>13</v>
      </c>
      <c r="D17" s="7">
        <f t="shared" si="0"/>
        <v>9</v>
      </c>
      <c r="E17" s="6" cm="1">
        <f t="array" ref="E17">1*OR(C17=income_header_row,row_id=expenses_header_row,row_id=savings_header_row)</f>
        <v>0</v>
      </c>
      <c r="F17">
        <f t="shared" si="1"/>
        <v>1</v>
      </c>
      <c r="G17" cm="1">
        <f t="array" ref="G17">1*OR(row_id=income_total_row,row_id=expenses_total_row,row_id=savings_total_rows)</f>
        <v>0</v>
      </c>
      <c r="H17" s="7">
        <f t="shared" si="2"/>
        <v>0</v>
      </c>
      <c r="I17" s="6" t="str" cm="1">
        <f t="array" ref="I17">IFERROR(INDEX('Budget Planning'!C:C,header_row_id),"")</f>
        <v>Income</v>
      </c>
      <c r="J17" cm="1">
        <f t="array" ref="J17">IFERROR(INDEX('Budget Planning'!C:C,row_id),"")</f>
        <v>0</v>
      </c>
      <c r="K17" s="47" cm="1">
        <f t="array" aca="1" ref="K17"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17" s="68" cm="1">
        <f t="array" aca="1" ref="L17" ca="1">IF(OR(is_header,is_empty),"",
INDEX('Budget Planning'!E:AE, row_id,
MATCH(IF(selected_period="Total Year",selected_year,DATE(selected_year,selected_period,1)),'Budget Planning'!$E$9:$AE$9,0)))</f>
        <v>0</v>
      </c>
      <c r="M17" s="6" cm="1">
        <f t="array" ref="M17">IF(is_cat,
IF(header_row_id=income_header_row, MATCH(income_min_row,C:C,0),
IF(header_row_id=expenses_header_row, MATCH(expenses_min_row,C:C,0),
IF(header_row_id=savings_header_row, MATCH(savings_min_row,C:C,0), ""))),"")</f>
        <v>14</v>
      </c>
      <c r="N17" s="7" cm="1">
        <f t="array" ref="N17">IF(is_cat,
IF(header_row_id=income_header_row, MATCH(income_max_row,C:C,0),
IF(header_row_id=expenses_header_row, MATCH(expenses_max_row,C:C,0),
IF(header_row_id=savings_header_row, MATCH(savings_max_row,C:C,0), ""))),"")</f>
        <v>19</v>
      </c>
      <c r="O17" s="69" t="str">
        <f t="shared" si="3"/>
        <v>$K$14:$K$19</v>
      </c>
      <c r="P17">
        <f t="shared" ca="1" si="4"/>
        <v>1</v>
      </c>
      <c r="Q17" s="47" t="str">
        <f t="shared" si="5"/>
        <v>$L$14:$L$19</v>
      </c>
      <c r="R17" s="7">
        <f t="shared" ca="1" si="6"/>
        <v>1</v>
      </c>
      <c r="S17" s="6">
        <f t="shared" ca="1" si="7"/>
        <v>11</v>
      </c>
      <c r="T17" t="str">
        <f t="shared" si="8"/>
        <v>$S$14:$S$19</v>
      </c>
      <c r="U17">
        <f t="shared" ca="1" si="9"/>
        <v>1</v>
      </c>
      <c r="V17" t="str">
        <f t="shared" si="10"/>
        <v>$U$14:$U$17</v>
      </c>
      <c r="W17" s="7">
        <f t="shared" ca="1" si="11"/>
        <v>4</v>
      </c>
      <c r="X17" s="70">
        <f t="shared" ca="1" si="12"/>
        <v>13</v>
      </c>
      <c r="Y17" s="73">
        <f t="shared" ca="1" si="13"/>
        <v>0</v>
      </c>
      <c r="Z17" s="76">
        <f ca="1">IF(is_empty,"",IF(is_header,"Tracked",INDEX(K:K,MATCH(row_id,X:X,0))))</f>
        <v>0</v>
      </c>
      <c r="AA17" s="76">
        <f t="shared" ca="1" si="15"/>
        <v>0</v>
      </c>
      <c r="AB17" s="75" t="str">
        <f t="shared" ca="1" si="16"/>
        <v>-</v>
      </c>
      <c r="AC17" s="76">
        <f t="shared" ca="1" si="17"/>
        <v>0</v>
      </c>
      <c r="AD17" s="76">
        <f t="shared" ca="1" si="18"/>
        <v>0</v>
      </c>
      <c r="AF17" s="6"/>
      <c r="AI17" s="88" t="str">
        <f>Calculations!E36</f>
        <v/>
      </c>
      <c r="AJ17" s="89" t="str">
        <f>Calculations!F36</f>
        <v/>
      </c>
      <c r="AK17" s="7"/>
      <c r="AM17" s="6"/>
      <c r="AR17" s="7"/>
    </row>
    <row r="18" spans="3:44" x14ac:dyDescent="0.25">
      <c r="C18" s="64" cm="1">
        <f t="array" ref="C18">IF(C17=-1,-1,
IF(C17&lt;income_max_row,C17+1,
IF(C17=income_max_row,income_total_row,
IF(C17=income_total_row,"/1",
IF(C17="/1",expenses_header_row,
IF(C17&lt;expenses_max_row,C17+1,
IF(C17=expenses_max_row,expenses_total_row,
IF(C17=expenses_total_row,"/2",
IF(C17="/2",savings_header_row,
IF(C17&lt;savings_max_row,C17+1,
IF(C17=savings_max_row,savings_total_rows,-1)))))))))))</f>
        <v>14</v>
      </c>
      <c r="D18" s="7">
        <f t="shared" si="0"/>
        <v>9</v>
      </c>
      <c r="E18" s="6" cm="1">
        <f t="array" ref="E18">1*OR(C18=income_header_row,row_id=expenses_header_row,row_id=savings_header_row)</f>
        <v>0</v>
      </c>
      <c r="F18">
        <f t="shared" si="1"/>
        <v>1</v>
      </c>
      <c r="G18" cm="1">
        <f t="array" ref="G18">1*OR(row_id=income_total_row,row_id=expenses_total_row,row_id=savings_total_rows)</f>
        <v>0</v>
      </c>
      <c r="H18" s="7">
        <f t="shared" si="2"/>
        <v>0</v>
      </c>
      <c r="I18" s="6" t="str" cm="1">
        <f t="array" ref="I18">IFERROR(INDEX('Budget Planning'!C:C,header_row_id),"")</f>
        <v>Income</v>
      </c>
      <c r="J18" cm="1">
        <f t="array" ref="J18">IFERROR(INDEX('Budget Planning'!C:C,row_id),"")</f>
        <v>0</v>
      </c>
      <c r="K18" s="47" cm="1">
        <f t="array" aca="1" ref="K18"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18" s="68" cm="1">
        <f t="array" aca="1" ref="L18" ca="1">IF(OR(is_header,is_empty),"",
INDEX('Budget Planning'!E:AE, row_id,
MATCH(IF(selected_period="Total Year",selected_year,DATE(selected_year,selected_period,1)),'Budget Planning'!$E$9:$AE$9,0)))</f>
        <v>0</v>
      </c>
      <c r="M18" s="6" cm="1">
        <f t="array" ref="M18">IF(is_cat,
IF(header_row_id=income_header_row, MATCH(income_min_row,C:C,0),
IF(header_row_id=expenses_header_row, MATCH(expenses_min_row,C:C,0),
IF(header_row_id=savings_header_row, MATCH(savings_min_row,C:C,0), ""))),"")</f>
        <v>14</v>
      </c>
      <c r="N18" s="7" cm="1">
        <f t="array" ref="N18">IF(is_cat,
IF(header_row_id=income_header_row, MATCH(income_max_row,C:C,0),
IF(header_row_id=expenses_header_row, MATCH(expenses_max_row,C:C,0),
IF(header_row_id=savings_header_row, MATCH(savings_max_row,C:C,0), ""))),"")</f>
        <v>19</v>
      </c>
      <c r="O18" s="69" t="str">
        <f t="shared" si="3"/>
        <v>$K$14:$K$19</v>
      </c>
      <c r="P18">
        <f t="shared" ca="1" si="4"/>
        <v>1</v>
      </c>
      <c r="Q18" s="47" t="str">
        <f t="shared" si="5"/>
        <v>$L$14:$L$19</v>
      </c>
      <c r="R18" s="7">
        <f t="shared" ca="1" si="6"/>
        <v>1</v>
      </c>
      <c r="S18" s="6">
        <f t="shared" ca="1" si="7"/>
        <v>11</v>
      </c>
      <c r="T18" t="str">
        <f t="shared" si="8"/>
        <v>$S$14:$S$19</v>
      </c>
      <c r="U18">
        <f t="shared" ca="1" si="9"/>
        <v>1</v>
      </c>
      <c r="V18" t="str">
        <f t="shared" si="10"/>
        <v>$U$14:$U$18</v>
      </c>
      <c r="W18" s="7">
        <f t="shared" ca="1" si="11"/>
        <v>5</v>
      </c>
      <c r="X18" s="70">
        <f t="shared" ca="1" si="12"/>
        <v>14</v>
      </c>
      <c r="Y18" s="73">
        <f t="shared" ca="1" si="13"/>
        <v>0</v>
      </c>
      <c r="Z18" s="76">
        <f t="shared" ca="1" si="14"/>
        <v>0</v>
      </c>
      <c r="AA18" s="76">
        <f t="shared" ca="1" si="15"/>
        <v>0</v>
      </c>
      <c r="AB18" s="75" t="str">
        <f t="shared" ca="1" si="16"/>
        <v>-</v>
      </c>
      <c r="AC18" s="76">
        <f t="shared" ca="1" si="17"/>
        <v>0</v>
      </c>
      <c r="AD18" s="76">
        <f t="shared" ca="1" si="18"/>
        <v>0</v>
      </c>
      <c r="AF18" s="6"/>
      <c r="AI18" s="88" t="str">
        <f>Calculations!E37</f>
        <v/>
      </c>
      <c r="AJ18" s="89" t="str">
        <f>Calculations!F37</f>
        <v/>
      </c>
      <c r="AK18" s="7"/>
      <c r="AM18" s="6"/>
      <c r="AR18" s="7"/>
    </row>
    <row r="19" spans="3:44" x14ac:dyDescent="0.25">
      <c r="C19" s="64" cm="1">
        <f t="array" ref="C19">IF(C18=-1,-1,
IF(C18&lt;income_max_row,C18+1,
IF(C18=income_max_row,income_total_row,
IF(C18=income_total_row,"/1",
IF(C18="/1",expenses_header_row,
IF(C18&lt;expenses_max_row,C18+1,
IF(C18=expenses_max_row,expenses_total_row,
IF(C18=expenses_total_row,"/2",
IF(C18="/2",savings_header_row,
IF(C18&lt;savings_max_row,C18+1,
IF(C18=savings_max_row,savings_total_rows,-1)))))))))))</f>
        <v>15</v>
      </c>
      <c r="D19" s="7">
        <f t="shared" si="0"/>
        <v>9</v>
      </c>
      <c r="E19" s="6" cm="1">
        <f t="array" ref="E19">1*OR(C19=income_header_row,row_id=expenses_header_row,row_id=savings_header_row)</f>
        <v>0</v>
      </c>
      <c r="F19">
        <f t="shared" si="1"/>
        <v>1</v>
      </c>
      <c r="G19" cm="1">
        <f t="array" ref="G19">1*OR(row_id=income_total_row,row_id=expenses_total_row,row_id=savings_total_rows)</f>
        <v>0</v>
      </c>
      <c r="H19" s="7">
        <f t="shared" si="2"/>
        <v>0</v>
      </c>
      <c r="I19" s="6" t="str" cm="1">
        <f t="array" ref="I19">IFERROR(INDEX('Budget Planning'!C:C,header_row_id),"")</f>
        <v>Income</v>
      </c>
      <c r="J19" cm="1">
        <f t="array" ref="J19">IFERROR(INDEX('Budget Planning'!C:C,row_id),"")</f>
        <v>0</v>
      </c>
      <c r="K19" s="47" cm="1">
        <f t="array" aca="1" ref="K19"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19" s="68" cm="1">
        <f t="array" aca="1" ref="L19" ca="1">IF(OR(is_header,is_empty),"",
INDEX('Budget Planning'!E:AE, row_id,
MATCH(IF(selected_period="Total Year",selected_year,DATE(selected_year,selected_period,1)),'Budget Planning'!$E$9:$AE$9,0)))</f>
        <v>0</v>
      </c>
      <c r="M19" s="6" cm="1">
        <f t="array" ref="M19">IF(is_cat,
IF(header_row_id=income_header_row, MATCH(income_min_row,C:C,0),
IF(header_row_id=expenses_header_row, MATCH(expenses_min_row,C:C,0),
IF(header_row_id=savings_header_row, MATCH(savings_min_row,C:C,0), ""))),"")</f>
        <v>14</v>
      </c>
      <c r="N19" s="7" cm="1">
        <f t="array" ref="N19">IF(is_cat,
IF(header_row_id=income_header_row, MATCH(income_max_row,C:C,0),
IF(header_row_id=expenses_header_row, MATCH(expenses_max_row,C:C,0),
IF(header_row_id=savings_header_row, MATCH(savings_max_row,C:C,0), ""))),"")</f>
        <v>19</v>
      </c>
      <c r="O19" s="69" t="str">
        <f t="shared" si="3"/>
        <v>$K$14:$K$19</v>
      </c>
      <c r="P19">
        <f t="shared" ca="1" si="4"/>
        <v>1</v>
      </c>
      <c r="Q19" s="47" t="str">
        <f t="shared" si="5"/>
        <v>$L$14:$L$19</v>
      </c>
      <c r="R19" s="7">
        <f t="shared" ca="1" si="6"/>
        <v>1</v>
      </c>
      <c r="S19" s="6">
        <f t="shared" ca="1" si="7"/>
        <v>11</v>
      </c>
      <c r="T19" t="str">
        <f t="shared" si="8"/>
        <v>$S$14:$S$19</v>
      </c>
      <c r="U19">
        <f t="shared" ca="1" si="9"/>
        <v>1</v>
      </c>
      <c r="V19" t="str">
        <f t="shared" si="10"/>
        <v>$U$14:$U$19</v>
      </c>
      <c r="W19" s="7">
        <f ca="1">IF(is_cat,comb_rank_norm+COUNTIF(INDIRECT(comb_rank_norm_run_range),comb_rank_norm)-1,"")</f>
        <v>6</v>
      </c>
      <c r="X19" s="70">
        <f t="shared" ca="1" si="12"/>
        <v>15</v>
      </c>
      <c r="Y19" s="73">
        <f t="shared" ca="1" si="13"/>
        <v>0</v>
      </c>
      <c r="Z19" s="76">
        <f t="shared" ca="1" si="14"/>
        <v>0</v>
      </c>
      <c r="AA19" s="76">
        <f t="shared" ca="1" si="15"/>
        <v>0</v>
      </c>
      <c r="AB19" s="75" t="str">
        <f t="shared" ca="1" si="16"/>
        <v>-</v>
      </c>
      <c r="AC19" s="76">
        <f t="shared" ca="1" si="17"/>
        <v>0</v>
      </c>
      <c r="AD19" s="76">
        <f t="shared" ca="1" si="18"/>
        <v>0</v>
      </c>
      <c r="AF19" s="6"/>
      <c r="AI19" s="88" t="str">
        <f>Calculations!E38</f>
        <v/>
      </c>
      <c r="AJ19" s="89" t="str">
        <f>Calculations!F38</f>
        <v/>
      </c>
      <c r="AK19" s="7"/>
      <c r="AM19" s="6"/>
      <c r="AR19" s="7"/>
    </row>
    <row r="20" spans="3:44" x14ac:dyDescent="0.25">
      <c r="C20" s="64" cm="1">
        <f t="array" ref="C20">IF(C19=-1,-1,
IF(C19&lt;income_max_row,C19+1,
IF(C19=income_max_row,income_total_row,
IF(C19=income_total_row,"/1",
IF(C19="/1",expenses_header_row,
IF(C19&lt;expenses_max_row,C19+1,
IF(C19=expenses_max_row,expenses_total_row,
IF(C19=expenses_total_row,"/2",
IF(C19="/2",savings_header_row,
IF(C19&lt;savings_max_row,C19+1,
IF(C19=savings_max_row,savings_total_rows,-1)))))))))))</f>
        <v>20</v>
      </c>
      <c r="D20" s="7">
        <f t="shared" si="0"/>
        <v>9</v>
      </c>
      <c r="E20" s="6" cm="1">
        <f t="array" ref="E20">1*OR(C20=income_header_row,row_id=expenses_header_row,row_id=savings_header_row)</f>
        <v>0</v>
      </c>
      <c r="F20">
        <f t="shared" si="1"/>
        <v>0</v>
      </c>
      <c r="G20" cm="1">
        <f t="array" ref="G20">1*OR(row_id=income_total_row,row_id=expenses_total_row,row_id=savings_total_rows)</f>
        <v>1</v>
      </c>
      <c r="H20" s="7">
        <f t="shared" si="2"/>
        <v>0</v>
      </c>
      <c r="I20" s="6" t="str" cm="1">
        <f t="array" ref="I20">IFERROR(INDEX('Budget Planning'!C:C,header_row_id),"")</f>
        <v>Income</v>
      </c>
      <c r="J20" t="str" cm="1">
        <f t="array" ref="J20">IFERROR(INDEX('Budget Planning'!C:C,row_id),"")</f>
        <v>Total</v>
      </c>
      <c r="K20" s="47" cm="1">
        <f t="array" aca="1" ref="K20"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0" s="68" cm="1">
        <f t="array" aca="1" ref="L20" ca="1">IF(OR(is_header,is_empty),"",
INDEX('Budget Planning'!E:AE, row_id,
MATCH(IF(selected_period="Total Year",selected_year,DATE(selected_year,selected_period,1)),'Budget Planning'!$E$9:$AE$9,0)))</f>
        <v>0</v>
      </c>
      <c r="M20" s="6" t="str" cm="1">
        <f t="array" ref="M20">IF(is_cat,
IF(header_row_id=income_header_row, MATCH(income_min_row,C:C,0),
IF(header_row_id=expenses_header_row, MATCH(expenses_min_row,C:C,0),
IF(header_row_id=savings_header_row, MATCH(savings_min_row,C:C,0), ""))),"")</f>
        <v/>
      </c>
      <c r="N20" s="7" t="str" cm="1">
        <f t="array" ref="N20">IF(is_cat,
IF(header_row_id=income_header_row, MATCH(income_max_row,C:C,0),
IF(header_row_id=expenses_header_row, MATCH(expenses_max_row,C:C,0),
IF(header_row_id=savings_header_row, MATCH(savings_max_row,C:C,0), ""))),"")</f>
        <v/>
      </c>
      <c r="O20" s="69" t="str">
        <f t="shared" si="3"/>
        <v/>
      </c>
      <c r="P20" t="str">
        <f t="shared" ca="1" si="4"/>
        <v/>
      </c>
      <c r="Q20" s="47" t="str">
        <f t="shared" si="5"/>
        <v/>
      </c>
      <c r="R20" s="7" t="str">
        <f t="shared" ca="1" si="6"/>
        <v/>
      </c>
      <c r="S20" s="6" t="str">
        <f t="shared" si="7"/>
        <v/>
      </c>
      <c r="T20" t="str">
        <f t="shared" si="8"/>
        <v/>
      </c>
      <c r="U20" t="str">
        <f t="shared" ca="1" si="9"/>
        <v/>
      </c>
      <c r="V20" t="str">
        <f t="shared" si="10"/>
        <v/>
      </c>
      <c r="W20" s="7" t="str">
        <f t="shared" ca="1" si="11"/>
        <v/>
      </c>
      <c r="X20" s="70">
        <f t="shared" si="12"/>
        <v>20</v>
      </c>
      <c r="Y20" s="73" t="str">
        <f t="shared" ca="1" si="13"/>
        <v>Total</v>
      </c>
      <c r="Z20" s="74">
        <f t="shared" ca="1" si="14"/>
        <v>0</v>
      </c>
      <c r="AA20" s="74">
        <f t="shared" ca="1" si="15"/>
        <v>0</v>
      </c>
      <c r="AB20" s="75" t="str">
        <f t="shared" ca="1" si="16"/>
        <v>-</v>
      </c>
      <c r="AC20" s="74">
        <f t="shared" ca="1" si="17"/>
        <v>0</v>
      </c>
      <c r="AD20" s="74">
        <f t="shared" ca="1" si="18"/>
        <v>0</v>
      </c>
      <c r="AF20" s="6"/>
      <c r="AI20" s="88" t="str">
        <f>Calculations!E39</f>
        <v/>
      </c>
      <c r="AJ20" s="89" t="str">
        <f>Calculations!F39</f>
        <v/>
      </c>
      <c r="AK20" s="7"/>
      <c r="AM20" s="6"/>
      <c r="AR20" s="7"/>
    </row>
    <row r="21" spans="3:44" x14ac:dyDescent="0.25">
      <c r="C21" s="64" t="str" cm="1">
        <f t="array" ref="C21">IF(C20=-1,-1,
IF(C20&lt;income_max_row,C20+1,
IF(C20=income_max_row,income_total_row,
IF(C20=income_total_row,"/1",
IF(C20="/1",expenses_header_row,
IF(C20&lt;expenses_max_row,C20+1,
IF(C20=expenses_max_row,expenses_total_row,
IF(C20=expenses_total_row,"/2",
IF(C20="/2",savings_header_row,
IF(C20&lt;savings_max_row,C20+1,
IF(C20=savings_max_row,savings_total_rows,-1)))))))))))</f>
        <v>/1</v>
      </c>
      <c r="D21" s="7">
        <f t="shared" si="0"/>
        <v>-1</v>
      </c>
      <c r="E21" s="6" cm="1">
        <f t="array" ref="E21">1*OR(C21=income_header_row,row_id=expenses_header_row,row_id=savings_header_row)</f>
        <v>0</v>
      </c>
      <c r="F21">
        <f t="shared" si="1"/>
        <v>0</v>
      </c>
      <c r="G21" cm="1">
        <f t="array" ref="G21">1*OR(row_id=income_total_row,row_id=expenses_total_row,row_id=savings_total_rows)</f>
        <v>0</v>
      </c>
      <c r="H21" s="7">
        <f t="shared" si="2"/>
        <v>1</v>
      </c>
      <c r="I21" s="6" t="str" cm="1">
        <f t="array" ref="I21">IFERROR(INDEX('Budget Planning'!C:C,header_row_id),"")</f>
        <v/>
      </c>
      <c r="J21" t="str" cm="1">
        <f t="array" ref="J21">IFERROR(INDEX('Budget Planning'!C:C,row_id),"")</f>
        <v/>
      </c>
      <c r="K21" s="47" t="str" cm="1">
        <f t="array" ref="K2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21" s="68" t="str" cm="1">
        <f t="array" ref="L21">IF(OR(is_header,is_empty),"",
INDEX('Budget Planning'!E:AE, row_id,
MATCH(IF(selected_period="Total Year",selected_year,DATE(selected_year,selected_period,1)),'Budget Planning'!$E$9:$AE$9,0)))</f>
        <v/>
      </c>
      <c r="M21" s="6" t="str" cm="1">
        <f t="array" ref="M21">IF(is_cat,
IF(header_row_id=income_header_row, MATCH(income_min_row,C:C,0),
IF(header_row_id=expenses_header_row, MATCH(expenses_min_row,C:C,0),
IF(header_row_id=savings_header_row, MATCH(savings_min_row,C:C,0), ""))),"")</f>
        <v/>
      </c>
      <c r="N21" s="7" t="str" cm="1">
        <f t="array" ref="N21">IF(is_cat,
IF(header_row_id=income_header_row, MATCH(income_max_row,C:C,0),
IF(header_row_id=expenses_header_row, MATCH(expenses_max_row,C:C,0),
IF(header_row_id=savings_header_row, MATCH(savings_max_row,C:C,0), ""))),"")</f>
        <v/>
      </c>
      <c r="O21" s="69" t="str">
        <f t="shared" si="3"/>
        <v/>
      </c>
      <c r="P21" t="str">
        <f t="shared" ca="1" si="4"/>
        <v/>
      </c>
      <c r="Q21" s="47" t="str">
        <f t="shared" si="5"/>
        <v/>
      </c>
      <c r="R21" s="7" t="str">
        <f t="shared" ca="1" si="6"/>
        <v/>
      </c>
      <c r="S21" s="6" t="str">
        <f t="shared" si="7"/>
        <v/>
      </c>
      <c r="T21" t="str">
        <f t="shared" si="8"/>
        <v/>
      </c>
      <c r="U21" t="str">
        <f t="shared" ca="1" si="9"/>
        <v/>
      </c>
      <c r="V21" t="str">
        <f t="shared" si="10"/>
        <v/>
      </c>
      <c r="W21" s="7" t="str">
        <f t="shared" ca="1" si="11"/>
        <v/>
      </c>
      <c r="X21" s="70" t="str">
        <f t="shared" si="12"/>
        <v>/1</v>
      </c>
      <c r="Y21" s="73" t="str">
        <f t="shared" si="13"/>
        <v/>
      </c>
      <c r="Z21" s="74" t="str">
        <f t="shared" si="14"/>
        <v/>
      </c>
      <c r="AA21" s="74" t="str">
        <f t="shared" si="15"/>
        <v/>
      </c>
      <c r="AB21" s="75" t="str">
        <f t="shared" si="16"/>
        <v/>
      </c>
      <c r="AC21" s="74" t="str">
        <f t="shared" si="17"/>
        <v/>
      </c>
      <c r="AD21" s="74" t="str">
        <f t="shared" si="18"/>
        <v/>
      </c>
      <c r="AF21" s="6"/>
      <c r="AI21" s="88" t="str">
        <f ca="1">Calculations!E40</f>
        <v/>
      </c>
      <c r="AJ21" s="89" t="str">
        <f ca="1">Calculations!F40</f>
        <v/>
      </c>
      <c r="AK21" s="7"/>
      <c r="AM21" s="6"/>
      <c r="AR21" s="7"/>
    </row>
    <row r="22" spans="3:44" x14ac:dyDescent="0.25">
      <c r="C22" s="64" cm="1">
        <f t="array" ref="C22">IF(C21=-1,-1,
IF(C21&lt;income_max_row,C21+1,
IF(C21=income_max_row,income_total_row,
IF(C21=income_total_row,"/1",
IF(C21="/1",expenses_header_row,
IF(C21&lt;expenses_max_row,C21+1,
IF(C21=expenses_max_row,expenses_total_row,
IF(C21=expenses_total_row,"/2",
IF(C21="/2",savings_header_row,
IF(C21&lt;savings_max_row,C21+1,
IF(C21=savings_max_row,savings_total_rows,-1)))))))))))</f>
        <v>22</v>
      </c>
      <c r="D22" s="7">
        <f t="shared" si="0"/>
        <v>22</v>
      </c>
      <c r="E22" s="6" cm="1">
        <f t="array" ref="E22">1*OR(C22=income_header_row,row_id=expenses_header_row,row_id=savings_header_row)</f>
        <v>1</v>
      </c>
      <c r="F22">
        <f t="shared" si="1"/>
        <v>0</v>
      </c>
      <c r="G22" cm="1">
        <f t="array" ref="G22">1*OR(row_id=income_total_row,row_id=expenses_total_row,row_id=savings_total_rows)</f>
        <v>0</v>
      </c>
      <c r="H22" s="7">
        <f t="shared" si="2"/>
        <v>0</v>
      </c>
      <c r="I22" s="6" t="str" cm="1">
        <f t="array" ref="I22">IFERROR(INDEX('Budget Planning'!C:C,header_row_id),"")</f>
        <v>Expenses</v>
      </c>
      <c r="J22" t="str" cm="1">
        <f t="array" ref="J22">IFERROR(INDEX('Budget Planning'!C:C,row_id),"")</f>
        <v>Expenses</v>
      </c>
      <c r="K22" s="47" t="str" cm="1">
        <f t="array" ref="K22">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22" s="68" t="str" cm="1">
        <f t="array" ref="L22">IF(OR(is_header,is_empty),"",
INDEX('Budget Planning'!E:AE, row_id,
MATCH(IF(selected_period="Total Year",selected_year,DATE(selected_year,selected_period,1)),'Budget Planning'!$E$9:$AE$9,0)))</f>
        <v/>
      </c>
      <c r="M22" s="6" t="str" cm="1">
        <f t="array" ref="M22">IF(is_cat,
IF(header_row_id=income_header_row, MATCH(income_min_row,C:C,0),
IF(header_row_id=expenses_header_row, MATCH(expenses_min_row,C:C,0),
IF(header_row_id=savings_header_row, MATCH(savings_min_row,C:C,0), ""))),"")</f>
        <v/>
      </c>
      <c r="N22" s="7" t="str" cm="1">
        <f t="array" ref="N22">IF(is_cat,
IF(header_row_id=income_header_row, MATCH(income_max_row,C:C,0),
IF(header_row_id=expenses_header_row, MATCH(expenses_max_row,C:C,0),
IF(header_row_id=savings_header_row, MATCH(savings_max_row,C:C,0), ""))),"")</f>
        <v/>
      </c>
      <c r="O22" s="69" t="str">
        <f t="shared" si="3"/>
        <v/>
      </c>
      <c r="P22" t="str">
        <f t="shared" ca="1" si="4"/>
        <v/>
      </c>
      <c r="Q22" s="47" t="str">
        <f t="shared" si="5"/>
        <v/>
      </c>
      <c r="R22" s="7" t="str">
        <f t="shared" ca="1" si="6"/>
        <v/>
      </c>
      <c r="S22" s="6" t="str">
        <f t="shared" si="7"/>
        <v/>
      </c>
      <c r="T22" t="str">
        <f t="shared" si="8"/>
        <v/>
      </c>
      <c r="U22" t="str">
        <f t="shared" ca="1" si="9"/>
        <v/>
      </c>
      <c r="V22" t="str">
        <f t="shared" si="10"/>
        <v/>
      </c>
      <c r="W22" s="7" t="str">
        <f t="shared" ca="1" si="11"/>
        <v/>
      </c>
      <c r="X22" s="70">
        <f t="shared" si="12"/>
        <v>22</v>
      </c>
      <c r="Y22" s="73" t="str">
        <f t="shared" ca="1" si="13"/>
        <v>Expenses</v>
      </c>
      <c r="Z22" s="76" t="str">
        <f t="shared" si="14"/>
        <v>Tracked</v>
      </c>
      <c r="AA22" s="76" t="str">
        <f t="shared" si="15"/>
        <v>Budget</v>
      </c>
      <c r="AB22" s="75" t="str">
        <f t="shared" si="16"/>
        <v xml:space="preserve">% Compl. </v>
      </c>
      <c r="AC22" s="76" t="str">
        <f t="shared" si="17"/>
        <v>Remaining</v>
      </c>
      <c r="AD22" s="76" t="str">
        <f t="shared" si="18"/>
        <v>Excess</v>
      </c>
      <c r="AF22" s="6"/>
      <c r="AI22" s="90" t="str">
        <f>Calculations!E41</f>
        <v>Total</v>
      </c>
      <c r="AJ22" s="91">
        <f ca="1">Calculations!F41</f>
        <v>0</v>
      </c>
      <c r="AK22" s="7"/>
      <c r="AM22" s="6"/>
      <c r="AR22" s="7"/>
    </row>
    <row r="23" spans="3:44" x14ac:dyDescent="0.25">
      <c r="C23" s="64" cm="1">
        <f t="array" ref="C23">IF(C22=-1,-1,
IF(C22&lt;income_max_row,C22+1,
IF(C22=income_max_row,income_total_row,
IF(C22=income_total_row,"/1",
IF(C22="/1",expenses_header_row,
IF(C22&lt;expenses_max_row,C22+1,
IF(C22=expenses_max_row,expenses_total_row,
IF(C22=expenses_total_row,"/2",
IF(C22="/2",savings_header_row,
IF(C22&lt;savings_max_row,C22+1,
IF(C22=savings_max_row,savings_total_rows,-1)))))))))))</f>
        <v>23</v>
      </c>
      <c r="D23" s="7">
        <f t="shared" si="0"/>
        <v>22</v>
      </c>
      <c r="E23" s="6" cm="1">
        <f t="array" ref="E23">1*OR(C23=income_header_row,row_id=expenses_header_row,row_id=savings_header_row)</f>
        <v>0</v>
      </c>
      <c r="F23">
        <f t="shared" si="1"/>
        <v>1</v>
      </c>
      <c r="G23" cm="1">
        <f t="array" ref="G23">1*OR(row_id=income_total_row,row_id=expenses_total_row,row_id=savings_total_rows)</f>
        <v>0</v>
      </c>
      <c r="H23" s="7">
        <f t="shared" si="2"/>
        <v>0</v>
      </c>
      <c r="I23" s="6" t="str" cm="1">
        <f t="array" ref="I23">IFERROR(INDEX('Budget Planning'!C:C,header_row_id),"")</f>
        <v>Expenses</v>
      </c>
      <c r="J23" cm="1">
        <f t="array" ref="J23">IFERROR(INDEX('Budget Planning'!C:C,row_id),"")</f>
        <v>0</v>
      </c>
      <c r="K23" s="47" cm="1">
        <f t="array" aca="1" ref="K23"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3" s="68" cm="1">
        <f t="array" aca="1" ref="L23" ca="1">IF(OR(is_header,is_empty),"",
INDEX('Budget Planning'!E:AE, row_id,
MATCH(IF(selected_period="Total Year",selected_year,DATE(selected_year,selected_period,1)),'Budget Planning'!$E$9:$AE$9,0)))</f>
        <v>0</v>
      </c>
      <c r="M23" s="6" cm="1">
        <f t="array" ref="M23">IF(is_cat,
IF(header_row_id=income_header_row, MATCH(income_min_row,C:C,0),
IF(header_row_id=expenses_header_row, MATCH(expenses_min_row,C:C,0),
IF(header_row_id=savings_header_row, MATCH(savings_min_row,C:C,0), ""))),"")</f>
        <v>23</v>
      </c>
      <c r="N23" s="7" cm="1">
        <f t="array" ref="N23">IF(is_cat,
IF(header_row_id=income_header_row, MATCH(income_max_row,C:C,0),
IF(header_row_id=expenses_header_row, MATCH(expenses_max_row,C:C,0),
IF(header_row_id=savings_header_row, MATCH(savings_max_row,C:C,0), ""))),"")</f>
        <v>39</v>
      </c>
      <c r="O23" s="69" t="str">
        <f t="shared" si="3"/>
        <v>$K$23:$K$39</v>
      </c>
      <c r="P23">
        <f t="shared" ca="1" si="4"/>
        <v>1</v>
      </c>
      <c r="Q23" s="47" t="str">
        <f t="shared" si="5"/>
        <v>$L$23:$L$39</v>
      </c>
      <c r="R23" s="7">
        <f t="shared" ca="1" si="6"/>
        <v>1</v>
      </c>
      <c r="S23" s="6">
        <f t="shared" ca="1" si="7"/>
        <v>11</v>
      </c>
      <c r="T23" t="str">
        <f t="shared" si="8"/>
        <v>$S$23:$S$39</v>
      </c>
      <c r="U23">
        <f t="shared" ca="1" si="9"/>
        <v>1</v>
      </c>
      <c r="V23" t="str">
        <f t="shared" si="10"/>
        <v>$U$23:$U$23</v>
      </c>
      <c r="W23" s="7">
        <f t="shared" ca="1" si="11"/>
        <v>1</v>
      </c>
      <c r="X23" s="70">
        <f t="shared" ca="1" si="12"/>
        <v>23</v>
      </c>
      <c r="Y23" s="73">
        <f t="shared" ca="1" si="13"/>
        <v>0</v>
      </c>
      <c r="Z23" s="76">
        <f t="shared" ca="1" si="14"/>
        <v>0</v>
      </c>
      <c r="AA23" s="76">
        <f t="shared" ca="1" si="15"/>
        <v>0</v>
      </c>
      <c r="AB23" s="75" t="str">
        <f t="shared" ca="1" si="16"/>
        <v>-</v>
      </c>
      <c r="AC23" s="76">
        <f t="shared" ca="1" si="17"/>
        <v>0</v>
      </c>
      <c r="AD23" s="76">
        <f t="shared" ca="1" si="18"/>
        <v>0</v>
      </c>
      <c r="AF23" s="6"/>
      <c r="AK23" s="7"/>
      <c r="AM23" s="6"/>
      <c r="AR23" s="7"/>
    </row>
    <row r="24" spans="3:44" x14ac:dyDescent="0.25">
      <c r="C24" s="64" cm="1">
        <f t="array" ref="C24">IF(C23=-1,-1,
IF(C23&lt;income_max_row,C23+1,
IF(C23=income_max_row,income_total_row,
IF(C23=income_total_row,"/1",
IF(C23="/1",expenses_header_row,
IF(C23&lt;expenses_max_row,C23+1,
IF(C23=expenses_max_row,expenses_total_row,
IF(C23=expenses_total_row,"/2",
IF(C23="/2",savings_header_row,
IF(C23&lt;savings_max_row,C23+1,
IF(C23=savings_max_row,savings_total_rows,-1)))))))))))</f>
        <v>24</v>
      </c>
      <c r="D24" s="7">
        <f t="shared" si="0"/>
        <v>22</v>
      </c>
      <c r="E24" s="6" cm="1">
        <f t="array" ref="E24">1*OR(C24=income_header_row,row_id=expenses_header_row,row_id=savings_header_row)</f>
        <v>0</v>
      </c>
      <c r="F24">
        <f t="shared" si="1"/>
        <v>1</v>
      </c>
      <c r="G24" cm="1">
        <f t="array" ref="G24">1*OR(row_id=income_total_row,row_id=expenses_total_row,row_id=savings_total_rows)</f>
        <v>0</v>
      </c>
      <c r="H24" s="7">
        <f t="shared" si="2"/>
        <v>0</v>
      </c>
      <c r="I24" s="6" t="str" cm="1">
        <f t="array" ref="I24">IFERROR(INDEX('Budget Planning'!C:C,header_row_id),"")</f>
        <v>Expenses</v>
      </c>
      <c r="J24" cm="1">
        <f t="array" ref="J24">IFERROR(INDEX('Budget Planning'!C:C,row_id),"")</f>
        <v>0</v>
      </c>
      <c r="K24" s="47" cm="1">
        <f t="array" aca="1" ref="K24"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4" s="68" cm="1">
        <f t="array" aca="1" ref="L24" ca="1">IF(OR(is_header,is_empty),"",
INDEX('Budget Planning'!E:AE, row_id,
MATCH(IF(selected_period="Total Year",selected_year,DATE(selected_year,selected_period,1)),'Budget Planning'!$E$9:$AE$9,0)))</f>
        <v>0</v>
      </c>
      <c r="M24" s="6" cm="1">
        <f t="array" ref="M24">IF(is_cat,
IF(header_row_id=income_header_row, MATCH(income_min_row,C:C,0),
IF(header_row_id=expenses_header_row, MATCH(expenses_min_row,C:C,0),
IF(header_row_id=savings_header_row, MATCH(savings_min_row,C:C,0), ""))),"")</f>
        <v>23</v>
      </c>
      <c r="N24" s="7" cm="1">
        <f t="array" ref="N24">IF(is_cat,
IF(header_row_id=income_header_row, MATCH(income_max_row,C:C,0),
IF(header_row_id=expenses_header_row, MATCH(expenses_max_row,C:C,0),
IF(header_row_id=savings_header_row, MATCH(savings_max_row,C:C,0), ""))),"")</f>
        <v>39</v>
      </c>
      <c r="O24" s="69" t="str">
        <f t="shared" si="3"/>
        <v>$K$23:$K$39</v>
      </c>
      <c r="P24">
        <f t="shared" ca="1" si="4"/>
        <v>1</v>
      </c>
      <c r="Q24" s="47" t="str">
        <f t="shared" si="5"/>
        <v>$L$23:$L$39</v>
      </c>
      <c r="R24" s="7">
        <f t="shared" ca="1" si="6"/>
        <v>1</v>
      </c>
      <c r="S24" s="6">
        <f t="shared" ca="1" si="7"/>
        <v>11</v>
      </c>
      <c r="T24" t="str">
        <f t="shared" si="8"/>
        <v>$S$23:$S$39</v>
      </c>
      <c r="U24">
        <f t="shared" ca="1" si="9"/>
        <v>1</v>
      </c>
      <c r="V24" t="str">
        <f t="shared" si="10"/>
        <v>$U$23:$U$24</v>
      </c>
      <c r="W24" s="7">
        <f t="shared" ca="1" si="11"/>
        <v>2</v>
      </c>
      <c r="X24" s="70">
        <f t="shared" ca="1" si="12"/>
        <v>24</v>
      </c>
      <c r="Y24" s="73">
        <f t="shared" ca="1" si="13"/>
        <v>0</v>
      </c>
      <c r="Z24" s="76">
        <f t="shared" ca="1" si="14"/>
        <v>0</v>
      </c>
      <c r="AA24" s="76">
        <f t="shared" ca="1" si="15"/>
        <v>0</v>
      </c>
      <c r="AB24" s="75" t="str">
        <f t="shared" ca="1" si="16"/>
        <v>-</v>
      </c>
      <c r="AC24" s="76">
        <f t="shared" ca="1" si="17"/>
        <v>0</v>
      </c>
      <c r="AD24" s="76">
        <f t="shared" ca="1" si="18"/>
        <v>0</v>
      </c>
      <c r="AF24" s="8"/>
      <c r="AG24" s="9"/>
      <c r="AH24" s="9"/>
      <c r="AI24" s="9"/>
      <c r="AJ24" s="9"/>
      <c r="AK24" s="10"/>
      <c r="AM24" s="8"/>
      <c r="AN24" s="9"/>
      <c r="AO24" s="9"/>
      <c r="AP24" s="9"/>
      <c r="AQ24" s="9"/>
      <c r="AR24" s="10"/>
    </row>
    <row r="25" spans="3:44" x14ac:dyDescent="0.25">
      <c r="C25" s="64" cm="1">
        <f t="array" ref="C25">IF(C24=-1,-1,
IF(C24&lt;income_max_row,C24+1,
IF(C24=income_max_row,income_total_row,
IF(C24=income_total_row,"/1",
IF(C24="/1",expenses_header_row,
IF(C24&lt;expenses_max_row,C24+1,
IF(C24=expenses_max_row,expenses_total_row,
IF(C24=expenses_total_row,"/2",
IF(C24="/2",savings_header_row,
IF(C24&lt;savings_max_row,C24+1,
IF(C24=savings_max_row,savings_total_rows,-1)))))))))))</f>
        <v>25</v>
      </c>
      <c r="D25" s="7">
        <f t="shared" si="0"/>
        <v>22</v>
      </c>
      <c r="E25" s="6" cm="1">
        <f t="array" ref="E25">1*OR(C25=income_header_row,row_id=expenses_header_row,row_id=savings_header_row)</f>
        <v>0</v>
      </c>
      <c r="F25">
        <f t="shared" si="1"/>
        <v>1</v>
      </c>
      <c r="G25" cm="1">
        <f t="array" ref="G25">1*OR(row_id=income_total_row,row_id=expenses_total_row,row_id=savings_total_rows)</f>
        <v>0</v>
      </c>
      <c r="H25" s="7">
        <f t="shared" si="2"/>
        <v>0</v>
      </c>
      <c r="I25" s="6" t="str" cm="1">
        <f t="array" ref="I25">IFERROR(INDEX('Budget Planning'!C:C,header_row_id),"")</f>
        <v>Expenses</v>
      </c>
      <c r="J25" cm="1">
        <f t="array" ref="J25">IFERROR(INDEX('Budget Planning'!C:C,row_id),"")</f>
        <v>0</v>
      </c>
      <c r="K25" s="47" cm="1">
        <f t="array" aca="1" ref="K25"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5" s="68" cm="1">
        <f t="array" aca="1" ref="L25" ca="1">IF(OR(is_header,is_empty),"",
INDEX('Budget Planning'!E:AE, row_id,
MATCH(IF(selected_period="Total Year",selected_year,DATE(selected_year,selected_period,1)),'Budget Planning'!$E$9:$AE$9,0)))</f>
        <v>0</v>
      </c>
      <c r="M25" s="6" cm="1">
        <f t="array" ref="M25">IF(is_cat,
IF(header_row_id=income_header_row, MATCH(income_min_row,C:C,0),
IF(header_row_id=expenses_header_row, MATCH(expenses_min_row,C:C,0),
IF(header_row_id=savings_header_row, MATCH(savings_min_row,C:C,0), ""))),"")</f>
        <v>23</v>
      </c>
      <c r="N25" s="7" cm="1">
        <f t="array" ref="N25">IF(is_cat,
IF(header_row_id=income_header_row, MATCH(income_max_row,C:C,0),
IF(header_row_id=expenses_header_row, MATCH(expenses_max_row,C:C,0),
IF(header_row_id=savings_header_row, MATCH(savings_max_row,C:C,0), ""))),"")</f>
        <v>39</v>
      </c>
      <c r="O25" s="69" t="str">
        <f t="shared" si="3"/>
        <v>$K$23:$K$39</v>
      </c>
      <c r="P25">
        <f t="shared" ca="1" si="4"/>
        <v>1</v>
      </c>
      <c r="Q25" s="47" t="str">
        <f t="shared" si="5"/>
        <v>$L$23:$L$39</v>
      </c>
      <c r="R25" s="7">
        <f t="shared" ca="1" si="6"/>
        <v>1</v>
      </c>
      <c r="S25" s="6">
        <f t="shared" ca="1" si="7"/>
        <v>11</v>
      </c>
      <c r="T25" t="str">
        <f t="shared" si="8"/>
        <v>$S$23:$S$39</v>
      </c>
      <c r="U25">
        <f t="shared" ca="1" si="9"/>
        <v>1</v>
      </c>
      <c r="V25" t="str">
        <f t="shared" si="10"/>
        <v>$U$23:$U$25</v>
      </c>
      <c r="W25" s="7">
        <f t="shared" ca="1" si="11"/>
        <v>3</v>
      </c>
      <c r="X25" s="70">
        <f t="shared" ca="1" si="12"/>
        <v>25</v>
      </c>
      <c r="Y25" s="73">
        <f t="shared" ca="1" si="13"/>
        <v>0</v>
      </c>
      <c r="Z25" s="76">
        <f t="shared" ca="1" si="14"/>
        <v>0</v>
      </c>
      <c r="AA25" s="76">
        <f t="shared" ca="1" si="15"/>
        <v>0</v>
      </c>
      <c r="AB25" s="75" t="str">
        <f t="shared" ca="1" si="16"/>
        <v>-</v>
      </c>
      <c r="AC25" s="76">
        <f t="shared" ca="1" si="17"/>
        <v>0</v>
      </c>
      <c r="AD25" s="76">
        <f t="shared" ca="1" si="18"/>
        <v>0</v>
      </c>
    </row>
    <row r="26" spans="3:44" x14ac:dyDescent="0.25">
      <c r="C26" s="64" cm="1">
        <f t="array" ref="C26">IF(C25=-1,-1,
IF(C25&lt;income_max_row,C25+1,
IF(C25=income_max_row,income_total_row,
IF(C25=income_total_row,"/1",
IF(C25="/1",expenses_header_row,
IF(C25&lt;expenses_max_row,C25+1,
IF(C25=expenses_max_row,expenses_total_row,
IF(C25=expenses_total_row,"/2",
IF(C25="/2",savings_header_row,
IF(C25&lt;savings_max_row,C25+1,
IF(C25=savings_max_row,savings_total_rows,-1)))))))))))</f>
        <v>26</v>
      </c>
      <c r="D26" s="7">
        <f t="shared" si="0"/>
        <v>22</v>
      </c>
      <c r="E26" s="6" cm="1">
        <f t="array" ref="E26">1*OR(C26=income_header_row,row_id=expenses_header_row,row_id=savings_header_row)</f>
        <v>0</v>
      </c>
      <c r="F26">
        <f t="shared" si="1"/>
        <v>1</v>
      </c>
      <c r="G26" cm="1">
        <f t="array" ref="G26">1*OR(row_id=income_total_row,row_id=expenses_total_row,row_id=savings_total_rows)</f>
        <v>0</v>
      </c>
      <c r="H26" s="7">
        <f t="shared" si="2"/>
        <v>0</v>
      </c>
      <c r="I26" s="6" t="str" cm="1">
        <f t="array" ref="I26">IFERROR(INDEX('Budget Planning'!C:C,header_row_id),"")</f>
        <v>Expenses</v>
      </c>
      <c r="J26" cm="1">
        <f t="array" ref="J26">IFERROR(INDEX('Budget Planning'!C:C,row_id),"")</f>
        <v>0</v>
      </c>
      <c r="K26" s="47" cm="1">
        <f t="array" aca="1" ref="K26"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6" s="68" cm="1">
        <f t="array" aca="1" ref="L26" ca="1">IF(OR(is_header,is_empty),"",
INDEX('Budget Planning'!E:AE, row_id,
MATCH(IF(selected_period="Total Year",selected_year,DATE(selected_year,selected_period,1)),'Budget Planning'!$E$9:$AE$9,0)))</f>
        <v>0</v>
      </c>
      <c r="M26" s="6" cm="1">
        <f t="array" ref="M26">IF(is_cat,
IF(header_row_id=income_header_row, MATCH(income_min_row,C:C,0),
IF(header_row_id=expenses_header_row, MATCH(expenses_min_row,C:C,0),
IF(header_row_id=savings_header_row, MATCH(savings_min_row,C:C,0), ""))),"")</f>
        <v>23</v>
      </c>
      <c r="N26" s="7" cm="1">
        <f t="array" ref="N26">IF(is_cat,
IF(header_row_id=income_header_row, MATCH(income_max_row,C:C,0),
IF(header_row_id=expenses_header_row, MATCH(expenses_max_row,C:C,0),
IF(header_row_id=savings_header_row, MATCH(savings_max_row,C:C,0), ""))),"")</f>
        <v>39</v>
      </c>
      <c r="O26" s="69" t="str">
        <f t="shared" si="3"/>
        <v>$K$23:$K$39</v>
      </c>
      <c r="P26">
        <f t="shared" ca="1" si="4"/>
        <v>1</v>
      </c>
      <c r="Q26" s="47" t="str">
        <f t="shared" si="5"/>
        <v>$L$23:$L$39</v>
      </c>
      <c r="R26" s="7">
        <f t="shared" ca="1" si="6"/>
        <v>1</v>
      </c>
      <c r="S26" s="6">
        <f t="shared" ca="1" si="7"/>
        <v>11</v>
      </c>
      <c r="T26" t="str">
        <f t="shared" si="8"/>
        <v>$S$23:$S$39</v>
      </c>
      <c r="U26">
        <f t="shared" ca="1" si="9"/>
        <v>1</v>
      </c>
      <c r="V26" t="str">
        <f t="shared" si="10"/>
        <v>$U$23:$U$26</v>
      </c>
      <c r="W26" s="7">
        <f t="shared" ca="1" si="11"/>
        <v>4</v>
      </c>
      <c r="X26" s="70">
        <f t="shared" ca="1" si="12"/>
        <v>26</v>
      </c>
      <c r="Y26" s="73">
        <f t="shared" ca="1" si="13"/>
        <v>0</v>
      </c>
      <c r="Z26" s="76">
        <f t="shared" ca="1" si="14"/>
        <v>0</v>
      </c>
      <c r="AA26" s="76">
        <f t="shared" ca="1" si="15"/>
        <v>0</v>
      </c>
      <c r="AB26" s="75" t="str">
        <f t="shared" ca="1" si="16"/>
        <v>-</v>
      </c>
      <c r="AC26" s="76">
        <f t="shared" ca="1" si="17"/>
        <v>0</v>
      </c>
      <c r="AD26" s="76">
        <f t="shared" ca="1" si="18"/>
        <v>0</v>
      </c>
      <c r="AF26" s="77"/>
      <c r="AG26" s="78"/>
      <c r="AH26" s="78"/>
      <c r="AI26" s="78"/>
      <c r="AJ26" s="78"/>
      <c r="AK26" s="79"/>
      <c r="AM26" s="77"/>
      <c r="AN26" s="78"/>
      <c r="AO26" s="78"/>
      <c r="AP26" s="78"/>
      <c r="AQ26" s="78"/>
      <c r="AR26" s="79"/>
    </row>
    <row r="27" spans="3:44" x14ac:dyDescent="0.25">
      <c r="C27" s="64" cm="1">
        <f t="array" ref="C27">IF(C26=-1,-1,
IF(C26&lt;income_max_row,C26+1,
IF(C26=income_max_row,income_total_row,
IF(C26=income_total_row,"/1",
IF(C26="/1",expenses_header_row,
IF(C26&lt;expenses_max_row,C26+1,
IF(C26=expenses_max_row,expenses_total_row,
IF(C26=expenses_total_row,"/2",
IF(C26="/2",savings_header_row,
IF(C26&lt;savings_max_row,C26+1,
IF(C26=savings_max_row,savings_total_rows,-1)))))))))))</f>
        <v>27</v>
      </c>
      <c r="D27" s="7">
        <f t="shared" si="0"/>
        <v>22</v>
      </c>
      <c r="E27" s="6" cm="1">
        <f t="array" ref="E27">1*OR(C27=income_header_row,row_id=expenses_header_row,row_id=savings_header_row)</f>
        <v>0</v>
      </c>
      <c r="F27">
        <f t="shared" si="1"/>
        <v>1</v>
      </c>
      <c r="G27" cm="1">
        <f t="array" ref="G27">1*OR(row_id=income_total_row,row_id=expenses_total_row,row_id=savings_total_rows)</f>
        <v>0</v>
      </c>
      <c r="H27" s="7">
        <f t="shared" si="2"/>
        <v>0</v>
      </c>
      <c r="I27" s="6" t="str" cm="1">
        <f t="array" ref="I27">IFERROR(INDEX('Budget Planning'!C:C,header_row_id),"")</f>
        <v>Expenses</v>
      </c>
      <c r="J27" cm="1">
        <f t="array" ref="J27">IFERROR(INDEX('Budget Planning'!C:C,row_id),"")</f>
        <v>0</v>
      </c>
      <c r="K27" s="47" cm="1">
        <f t="array" aca="1" ref="K27"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7" s="68" cm="1">
        <f t="array" aca="1" ref="L27" ca="1">IF(OR(is_header,is_empty),"",
INDEX('Budget Planning'!E:AE, row_id,
MATCH(IF(selected_period="Total Year",selected_year,DATE(selected_year,selected_period,1)),'Budget Planning'!$E$9:$AE$9,0)))</f>
        <v>0</v>
      </c>
      <c r="M27" s="6" cm="1">
        <f t="array" ref="M27">IF(is_cat,
IF(header_row_id=income_header_row, MATCH(income_min_row,C:C,0),
IF(header_row_id=expenses_header_row, MATCH(expenses_min_row,C:C,0),
IF(header_row_id=savings_header_row, MATCH(savings_min_row,C:C,0), ""))),"")</f>
        <v>23</v>
      </c>
      <c r="N27" s="7" cm="1">
        <f t="array" ref="N27">IF(is_cat,
IF(header_row_id=income_header_row, MATCH(income_max_row,C:C,0),
IF(header_row_id=expenses_header_row, MATCH(expenses_max_row,C:C,0),
IF(header_row_id=savings_header_row, MATCH(savings_max_row,C:C,0), ""))),"")</f>
        <v>39</v>
      </c>
      <c r="O27" s="69" t="str">
        <f t="shared" si="3"/>
        <v>$K$23:$K$39</v>
      </c>
      <c r="P27">
        <f t="shared" ca="1" si="4"/>
        <v>1</v>
      </c>
      <c r="Q27" s="47" t="str">
        <f t="shared" si="5"/>
        <v>$L$23:$L$39</v>
      </c>
      <c r="R27" s="7">
        <f t="shared" ca="1" si="6"/>
        <v>1</v>
      </c>
      <c r="S27" s="6">
        <f t="shared" ca="1" si="7"/>
        <v>11</v>
      </c>
      <c r="T27" t="str">
        <f t="shared" si="8"/>
        <v>$S$23:$S$39</v>
      </c>
      <c r="U27">
        <f t="shared" ca="1" si="9"/>
        <v>1</v>
      </c>
      <c r="V27" t="str">
        <f t="shared" si="10"/>
        <v>$U$23:$U$27</v>
      </c>
      <c r="W27" s="7">
        <f t="shared" ca="1" si="11"/>
        <v>5</v>
      </c>
      <c r="X27" s="70">
        <f t="shared" ca="1" si="12"/>
        <v>27</v>
      </c>
      <c r="Y27" s="73">
        <f t="shared" ca="1" si="13"/>
        <v>0</v>
      </c>
      <c r="Z27" s="76">
        <f t="shared" ca="1" si="14"/>
        <v>0</v>
      </c>
      <c r="AA27" s="76">
        <f t="shared" ca="1" si="15"/>
        <v>0</v>
      </c>
      <c r="AB27" s="75" t="str">
        <f t="shared" ca="1" si="16"/>
        <v>-</v>
      </c>
      <c r="AC27" s="76">
        <f t="shared" ca="1" si="17"/>
        <v>0</v>
      </c>
      <c r="AD27" s="76">
        <f t="shared" ca="1" si="18"/>
        <v>0</v>
      </c>
      <c r="AF27" s="6"/>
      <c r="AK27" s="7"/>
      <c r="AM27" s="6"/>
      <c r="AR27" s="7"/>
    </row>
    <row r="28" spans="3:44" x14ac:dyDescent="0.25">
      <c r="C28" s="64" cm="1">
        <f t="array" ref="C28">IF(C27=-1,-1,
IF(C27&lt;income_max_row,C27+1,
IF(C27=income_max_row,income_total_row,
IF(C27=income_total_row,"/1",
IF(C27="/1",expenses_header_row,
IF(C27&lt;expenses_max_row,C27+1,
IF(C27=expenses_max_row,expenses_total_row,
IF(C27=expenses_total_row,"/2",
IF(C27="/2",savings_header_row,
IF(C27&lt;savings_max_row,C27+1,
IF(C27=savings_max_row,savings_total_rows,-1)))))))))))</f>
        <v>28</v>
      </c>
      <c r="D28" s="7">
        <f t="shared" si="0"/>
        <v>22</v>
      </c>
      <c r="E28" s="6" cm="1">
        <f t="array" ref="E28">1*OR(C28=income_header_row,row_id=expenses_header_row,row_id=savings_header_row)</f>
        <v>0</v>
      </c>
      <c r="F28">
        <f t="shared" si="1"/>
        <v>1</v>
      </c>
      <c r="G28" cm="1">
        <f t="array" ref="G28">1*OR(row_id=income_total_row,row_id=expenses_total_row,row_id=savings_total_rows)</f>
        <v>0</v>
      </c>
      <c r="H28" s="7">
        <f t="shared" si="2"/>
        <v>0</v>
      </c>
      <c r="I28" s="6" t="str" cm="1">
        <f t="array" ref="I28">IFERROR(INDEX('Budget Planning'!C:C,header_row_id),"")</f>
        <v>Expenses</v>
      </c>
      <c r="J28" cm="1">
        <f t="array" ref="J28">IFERROR(INDEX('Budget Planning'!C:C,row_id),"")</f>
        <v>0</v>
      </c>
      <c r="K28" s="47" cm="1">
        <f t="array" aca="1" ref="K28"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8" s="68" cm="1">
        <f t="array" aca="1" ref="L28" ca="1">IF(OR(is_header,is_empty),"",
INDEX('Budget Planning'!E:AE, row_id,
MATCH(IF(selected_period="Total Year",selected_year,DATE(selected_year,selected_period,1)),'Budget Planning'!$E$9:$AE$9,0)))</f>
        <v>0</v>
      </c>
      <c r="M28" s="6" cm="1">
        <f t="array" ref="M28">IF(is_cat,
IF(header_row_id=income_header_row, MATCH(income_min_row,C:C,0),
IF(header_row_id=expenses_header_row, MATCH(expenses_min_row,C:C,0),
IF(header_row_id=savings_header_row, MATCH(savings_min_row,C:C,0), ""))),"")</f>
        <v>23</v>
      </c>
      <c r="N28" s="7" cm="1">
        <f t="array" ref="N28">IF(is_cat,
IF(header_row_id=income_header_row, MATCH(income_max_row,C:C,0),
IF(header_row_id=expenses_header_row, MATCH(expenses_max_row,C:C,0),
IF(header_row_id=savings_header_row, MATCH(savings_max_row,C:C,0), ""))),"")</f>
        <v>39</v>
      </c>
      <c r="O28" s="69" t="str">
        <f t="shared" si="3"/>
        <v>$K$23:$K$39</v>
      </c>
      <c r="P28">
        <f t="shared" ca="1" si="4"/>
        <v>1</v>
      </c>
      <c r="Q28" s="47" t="str">
        <f t="shared" si="5"/>
        <v>$L$23:$L$39</v>
      </c>
      <c r="R28" s="7">
        <f t="shared" ca="1" si="6"/>
        <v>1</v>
      </c>
      <c r="S28" s="6">
        <f t="shared" ca="1" si="7"/>
        <v>11</v>
      </c>
      <c r="T28" t="str">
        <f t="shared" si="8"/>
        <v>$S$23:$S$39</v>
      </c>
      <c r="U28">
        <f t="shared" ca="1" si="9"/>
        <v>1</v>
      </c>
      <c r="V28" t="str">
        <f t="shared" si="10"/>
        <v>$U$23:$U$28</v>
      </c>
      <c r="W28" s="7">
        <f t="shared" ca="1" si="11"/>
        <v>6</v>
      </c>
      <c r="X28" s="70">
        <f t="shared" ca="1" si="12"/>
        <v>28</v>
      </c>
      <c r="Y28" s="73">
        <f t="shared" ca="1" si="13"/>
        <v>0</v>
      </c>
      <c r="Z28" s="76">
        <f t="shared" ca="1" si="14"/>
        <v>0</v>
      </c>
      <c r="AA28" s="76">
        <f t="shared" ca="1" si="15"/>
        <v>0</v>
      </c>
      <c r="AB28" s="75" t="str">
        <f t="shared" ca="1" si="16"/>
        <v>-</v>
      </c>
      <c r="AC28" s="76">
        <f t="shared" ca="1" si="17"/>
        <v>0</v>
      </c>
      <c r="AD28" s="76">
        <f t="shared" ca="1" si="18"/>
        <v>0</v>
      </c>
      <c r="AF28" s="6"/>
      <c r="AK28" s="7"/>
      <c r="AM28" s="6"/>
      <c r="AR28" s="7"/>
    </row>
    <row r="29" spans="3:44" x14ac:dyDescent="0.25">
      <c r="C29" s="64" cm="1">
        <f t="array" ref="C29">IF(C28=-1,-1,
IF(C28&lt;income_max_row,C28+1,
IF(C28=income_max_row,income_total_row,
IF(C28=income_total_row,"/1",
IF(C28="/1",expenses_header_row,
IF(C28&lt;expenses_max_row,C28+1,
IF(C28=expenses_max_row,expenses_total_row,
IF(C28=expenses_total_row,"/2",
IF(C28="/2",savings_header_row,
IF(C28&lt;savings_max_row,C28+1,
IF(C28=savings_max_row,savings_total_rows,-1)))))))))))</f>
        <v>29</v>
      </c>
      <c r="D29" s="7">
        <f t="shared" si="0"/>
        <v>22</v>
      </c>
      <c r="E29" s="6" cm="1">
        <f t="array" ref="E29">1*OR(C29=income_header_row,row_id=expenses_header_row,row_id=savings_header_row)</f>
        <v>0</v>
      </c>
      <c r="F29">
        <f t="shared" si="1"/>
        <v>1</v>
      </c>
      <c r="G29" cm="1">
        <f t="array" ref="G29">1*OR(row_id=income_total_row,row_id=expenses_total_row,row_id=savings_total_rows)</f>
        <v>0</v>
      </c>
      <c r="H29" s="7">
        <f t="shared" si="2"/>
        <v>0</v>
      </c>
      <c r="I29" s="6" t="str" cm="1">
        <f t="array" ref="I29">IFERROR(INDEX('Budget Planning'!C:C,header_row_id),"")</f>
        <v>Expenses</v>
      </c>
      <c r="J29" cm="1">
        <f t="array" ref="J29">IFERROR(INDEX('Budget Planning'!C:C,row_id),"")</f>
        <v>0</v>
      </c>
      <c r="K29" s="47" cm="1">
        <f t="array" aca="1" ref="K29"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29" s="68" cm="1">
        <f t="array" aca="1" ref="L29" ca="1">IF(OR(is_header,is_empty),"",
INDEX('Budget Planning'!E:AE, row_id,
MATCH(IF(selected_period="Total Year",selected_year,DATE(selected_year,selected_period,1)),'Budget Planning'!$E$9:$AE$9,0)))</f>
        <v>0</v>
      </c>
      <c r="M29" s="6" cm="1">
        <f t="array" ref="M29">IF(is_cat,
IF(header_row_id=income_header_row, MATCH(income_min_row,C:C,0),
IF(header_row_id=expenses_header_row, MATCH(expenses_min_row,C:C,0),
IF(header_row_id=savings_header_row, MATCH(savings_min_row,C:C,0), ""))),"")</f>
        <v>23</v>
      </c>
      <c r="N29" s="7" cm="1">
        <f t="array" ref="N29">IF(is_cat,
IF(header_row_id=income_header_row, MATCH(income_max_row,C:C,0),
IF(header_row_id=expenses_header_row, MATCH(expenses_max_row,C:C,0),
IF(header_row_id=savings_header_row, MATCH(savings_max_row,C:C,0), ""))),"")</f>
        <v>39</v>
      </c>
      <c r="O29" s="69" t="str">
        <f t="shared" si="3"/>
        <v>$K$23:$K$39</v>
      </c>
      <c r="P29">
        <f t="shared" ca="1" si="4"/>
        <v>1</v>
      </c>
      <c r="Q29" s="47" t="str">
        <f t="shared" si="5"/>
        <v>$L$23:$L$39</v>
      </c>
      <c r="R29" s="7">
        <f t="shared" ca="1" si="6"/>
        <v>1</v>
      </c>
      <c r="S29" s="6">
        <f t="shared" ca="1" si="7"/>
        <v>11</v>
      </c>
      <c r="T29" t="str">
        <f t="shared" si="8"/>
        <v>$S$23:$S$39</v>
      </c>
      <c r="U29">
        <f t="shared" ca="1" si="9"/>
        <v>1</v>
      </c>
      <c r="V29" t="str">
        <f t="shared" si="10"/>
        <v>$U$23:$U$29</v>
      </c>
      <c r="W29" s="7">
        <f t="shared" ca="1" si="11"/>
        <v>7</v>
      </c>
      <c r="X29" s="70">
        <f t="shared" ca="1" si="12"/>
        <v>29</v>
      </c>
      <c r="Y29" s="73">
        <f t="shared" ca="1" si="13"/>
        <v>0</v>
      </c>
      <c r="Z29" s="76">
        <f t="shared" ca="1" si="14"/>
        <v>0</v>
      </c>
      <c r="AA29" s="76">
        <f t="shared" ca="1" si="15"/>
        <v>0</v>
      </c>
      <c r="AB29" s="75" t="str">
        <f t="shared" ca="1" si="16"/>
        <v>-</v>
      </c>
      <c r="AC29" s="76">
        <f t="shared" ca="1" si="17"/>
        <v>0</v>
      </c>
      <c r="AD29" s="76">
        <f t="shared" ca="1" si="18"/>
        <v>0</v>
      </c>
      <c r="AF29" s="6"/>
      <c r="AI29" s="88" t="str">
        <f>Calculations!I35</f>
        <v/>
      </c>
      <c r="AJ29" s="89" t="str">
        <f>Calculations!J35</f>
        <v/>
      </c>
      <c r="AK29" s="7"/>
      <c r="AM29" s="6"/>
      <c r="AP29" s="88" t="str">
        <f>Calculations!M35</f>
        <v/>
      </c>
      <c r="AQ29" s="89" t="str">
        <f>Calculations!N35</f>
        <v/>
      </c>
      <c r="AR29" s="7"/>
    </row>
    <row r="30" spans="3:44" x14ac:dyDescent="0.25">
      <c r="C30" s="64" cm="1">
        <f t="array" ref="C30">IF(C29=-1,-1,
IF(C29&lt;income_max_row,C29+1,
IF(C29=income_max_row,income_total_row,
IF(C29=income_total_row,"/1",
IF(C29="/1",expenses_header_row,
IF(C29&lt;expenses_max_row,C29+1,
IF(C29=expenses_max_row,expenses_total_row,
IF(C29=expenses_total_row,"/2",
IF(C29="/2",savings_header_row,
IF(C29&lt;savings_max_row,C29+1,
IF(C29=savings_max_row,savings_total_rows,-1)))))))))))</f>
        <v>30</v>
      </c>
      <c r="D30" s="7">
        <f t="shared" si="0"/>
        <v>22</v>
      </c>
      <c r="E30" s="6" cm="1">
        <f t="array" ref="E30">1*OR(C30=income_header_row,row_id=expenses_header_row,row_id=savings_header_row)</f>
        <v>0</v>
      </c>
      <c r="F30">
        <f t="shared" si="1"/>
        <v>1</v>
      </c>
      <c r="G30" cm="1">
        <f t="array" ref="G30">1*OR(row_id=income_total_row,row_id=expenses_total_row,row_id=savings_total_rows)</f>
        <v>0</v>
      </c>
      <c r="H30" s="7">
        <f t="shared" si="2"/>
        <v>0</v>
      </c>
      <c r="I30" s="6" t="str" cm="1">
        <f t="array" ref="I30">IFERROR(INDEX('Budget Planning'!C:C,header_row_id),"")</f>
        <v>Expenses</v>
      </c>
      <c r="J30" cm="1">
        <f t="array" ref="J30">IFERROR(INDEX('Budget Planning'!C:C,row_id),"")</f>
        <v>0</v>
      </c>
      <c r="K30" s="47" cm="1">
        <f t="array" aca="1" ref="K30"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0" s="68" cm="1">
        <f t="array" aca="1" ref="L30" ca="1">IF(OR(is_header,is_empty),"",
INDEX('Budget Planning'!E:AE, row_id,
MATCH(IF(selected_period="Total Year",selected_year,DATE(selected_year,selected_period,1)),'Budget Planning'!$E$9:$AE$9,0)))</f>
        <v>0</v>
      </c>
      <c r="M30" s="6" cm="1">
        <f t="array" ref="M30">IF(is_cat,
IF(header_row_id=income_header_row, MATCH(income_min_row,C:C,0),
IF(header_row_id=expenses_header_row, MATCH(expenses_min_row,C:C,0),
IF(header_row_id=savings_header_row, MATCH(savings_min_row,C:C,0), ""))),"")</f>
        <v>23</v>
      </c>
      <c r="N30" s="7" cm="1">
        <f t="array" ref="N30">IF(is_cat,
IF(header_row_id=income_header_row, MATCH(income_max_row,C:C,0),
IF(header_row_id=expenses_header_row, MATCH(expenses_max_row,C:C,0),
IF(header_row_id=savings_header_row, MATCH(savings_max_row,C:C,0), ""))),"")</f>
        <v>39</v>
      </c>
      <c r="O30" s="69" t="str">
        <f t="shared" si="3"/>
        <v>$K$23:$K$39</v>
      </c>
      <c r="P30">
        <f t="shared" ca="1" si="4"/>
        <v>1</v>
      </c>
      <c r="Q30" s="47" t="str">
        <f t="shared" si="5"/>
        <v>$L$23:$L$39</v>
      </c>
      <c r="R30" s="7">
        <f t="shared" ca="1" si="6"/>
        <v>1</v>
      </c>
      <c r="S30" s="6">
        <f t="shared" ca="1" si="7"/>
        <v>11</v>
      </c>
      <c r="T30" t="str">
        <f t="shared" si="8"/>
        <v>$S$23:$S$39</v>
      </c>
      <c r="U30">
        <f t="shared" ca="1" si="9"/>
        <v>1</v>
      </c>
      <c r="V30" t="str">
        <f t="shared" si="10"/>
        <v>$U$23:$U$30</v>
      </c>
      <c r="W30" s="7">
        <f t="shared" ca="1" si="11"/>
        <v>8</v>
      </c>
      <c r="X30" s="70">
        <f t="shared" ca="1" si="12"/>
        <v>30</v>
      </c>
      <c r="Y30" s="73">
        <f t="shared" ca="1" si="13"/>
        <v>0</v>
      </c>
      <c r="Z30" s="76">
        <f t="shared" ca="1" si="14"/>
        <v>0</v>
      </c>
      <c r="AA30" s="76">
        <f t="shared" ca="1" si="15"/>
        <v>0</v>
      </c>
      <c r="AB30" s="75" t="str">
        <f t="shared" ca="1" si="16"/>
        <v>-</v>
      </c>
      <c r="AC30" s="76">
        <f t="shared" ca="1" si="17"/>
        <v>0</v>
      </c>
      <c r="AD30" s="76">
        <f t="shared" ca="1" si="18"/>
        <v>0</v>
      </c>
      <c r="AF30" s="6"/>
      <c r="AI30" s="88" t="str">
        <f>Calculations!I36</f>
        <v/>
      </c>
      <c r="AJ30" s="89" t="str">
        <f>Calculations!J36</f>
        <v/>
      </c>
      <c r="AK30" s="7"/>
      <c r="AM30" s="6"/>
      <c r="AP30" s="88" t="str">
        <f>Calculations!M36</f>
        <v/>
      </c>
      <c r="AQ30" s="89" t="str">
        <f>Calculations!N36</f>
        <v/>
      </c>
      <c r="AR30" s="7"/>
    </row>
    <row r="31" spans="3:44" x14ac:dyDescent="0.25">
      <c r="C31" s="64" cm="1">
        <f t="array" ref="C31">IF(C30=-1,-1,
IF(C30&lt;income_max_row,C30+1,
IF(C30=income_max_row,income_total_row,
IF(C30=income_total_row,"/1",
IF(C30="/1",expenses_header_row,
IF(C30&lt;expenses_max_row,C30+1,
IF(C30=expenses_max_row,expenses_total_row,
IF(C30=expenses_total_row,"/2",
IF(C30="/2",savings_header_row,
IF(C30&lt;savings_max_row,C30+1,
IF(C30=savings_max_row,savings_total_rows,-1)))))))))))</f>
        <v>31</v>
      </c>
      <c r="D31" s="7">
        <f t="shared" si="0"/>
        <v>22</v>
      </c>
      <c r="E31" s="6" cm="1">
        <f t="array" ref="E31">1*OR(C31=income_header_row,row_id=expenses_header_row,row_id=savings_header_row)</f>
        <v>0</v>
      </c>
      <c r="F31">
        <f t="shared" si="1"/>
        <v>1</v>
      </c>
      <c r="G31" cm="1">
        <f t="array" ref="G31">1*OR(row_id=income_total_row,row_id=expenses_total_row,row_id=savings_total_rows)</f>
        <v>0</v>
      </c>
      <c r="H31" s="7">
        <f t="shared" si="2"/>
        <v>0</v>
      </c>
      <c r="I31" s="6" t="str" cm="1">
        <f t="array" ref="I31">IFERROR(INDEX('Budget Planning'!C:C,header_row_id),"")</f>
        <v>Expenses</v>
      </c>
      <c r="J31" cm="1">
        <f t="array" ref="J31">IFERROR(INDEX('Budget Planning'!C:C,row_id),"")</f>
        <v>0</v>
      </c>
      <c r="K31" s="47" cm="1">
        <f t="array" aca="1" ref="K31"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1" s="68" cm="1">
        <f t="array" aca="1" ref="L31" ca="1">IF(OR(is_header,is_empty),"",
INDEX('Budget Planning'!E:AE, row_id,
MATCH(IF(selected_period="Total Year",selected_year,DATE(selected_year,selected_period,1)),'Budget Planning'!$E$9:$AE$9,0)))</f>
        <v>0</v>
      </c>
      <c r="M31" s="6" cm="1">
        <f t="array" ref="M31">IF(is_cat,
IF(header_row_id=income_header_row, MATCH(income_min_row,C:C,0),
IF(header_row_id=expenses_header_row, MATCH(expenses_min_row,C:C,0),
IF(header_row_id=savings_header_row, MATCH(savings_min_row,C:C,0), ""))),"")</f>
        <v>23</v>
      </c>
      <c r="N31" s="7" cm="1">
        <f t="array" ref="N31">IF(is_cat,
IF(header_row_id=income_header_row, MATCH(income_max_row,C:C,0),
IF(header_row_id=expenses_header_row, MATCH(expenses_max_row,C:C,0),
IF(header_row_id=savings_header_row, MATCH(savings_max_row,C:C,0), ""))),"")</f>
        <v>39</v>
      </c>
      <c r="O31" s="69" t="str">
        <f t="shared" si="3"/>
        <v>$K$23:$K$39</v>
      </c>
      <c r="P31">
        <f t="shared" ca="1" si="4"/>
        <v>1</v>
      </c>
      <c r="Q31" s="47" t="str">
        <f t="shared" si="5"/>
        <v>$L$23:$L$39</v>
      </c>
      <c r="R31" s="7">
        <f t="shared" ca="1" si="6"/>
        <v>1</v>
      </c>
      <c r="S31" s="6">
        <f t="shared" ca="1" si="7"/>
        <v>11</v>
      </c>
      <c r="T31" t="str">
        <f t="shared" si="8"/>
        <v>$S$23:$S$39</v>
      </c>
      <c r="U31">
        <f t="shared" ca="1" si="9"/>
        <v>1</v>
      </c>
      <c r="V31" t="str">
        <f t="shared" si="10"/>
        <v>$U$23:$U$31</v>
      </c>
      <c r="W31" s="7">
        <f t="shared" ca="1" si="11"/>
        <v>9</v>
      </c>
      <c r="X31" s="70">
        <f t="shared" ca="1" si="12"/>
        <v>31</v>
      </c>
      <c r="Y31" s="73">
        <f t="shared" ca="1" si="13"/>
        <v>0</v>
      </c>
      <c r="Z31" s="76">
        <f t="shared" ca="1" si="14"/>
        <v>0</v>
      </c>
      <c r="AA31" s="76">
        <f t="shared" ca="1" si="15"/>
        <v>0</v>
      </c>
      <c r="AB31" s="75" t="str">
        <f t="shared" ca="1" si="16"/>
        <v>-</v>
      </c>
      <c r="AC31" s="76">
        <f t="shared" ca="1" si="17"/>
        <v>0</v>
      </c>
      <c r="AD31" s="76">
        <f t="shared" ca="1" si="18"/>
        <v>0</v>
      </c>
      <c r="AF31" s="6"/>
      <c r="AI31" s="88" t="str">
        <f>Calculations!I37</f>
        <v/>
      </c>
      <c r="AJ31" s="89" t="str">
        <f>Calculations!J37</f>
        <v/>
      </c>
      <c r="AK31" s="7"/>
      <c r="AM31" s="6"/>
      <c r="AP31" s="88" t="str">
        <f>Calculations!M37</f>
        <v/>
      </c>
      <c r="AQ31" s="89" t="str">
        <f>Calculations!N37</f>
        <v/>
      </c>
      <c r="AR31" s="7"/>
    </row>
    <row r="32" spans="3:44" x14ac:dyDescent="0.25">
      <c r="C32" s="64" cm="1">
        <f t="array" ref="C32">IF(C31=-1,-1,
IF(C31&lt;income_max_row,C31+1,
IF(C31=income_max_row,income_total_row,
IF(C31=income_total_row,"/1",
IF(C31="/1",expenses_header_row,
IF(C31&lt;expenses_max_row,C31+1,
IF(C31=expenses_max_row,expenses_total_row,
IF(C31=expenses_total_row,"/2",
IF(C31="/2",savings_header_row,
IF(C31&lt;savings_max_row,C31+1,
IF(C31=savings_max_row,savings_total_rows,-1)))))))))))</f>
        <v>32</v>
      </c>
      <c r="D32" s="7">
        <f t="shared" si="0"/>
        <v>22</v>
      </c>
      <c r="E32" s="6" cm="1">
        <f t="array" ref="E32">1*OR(C32=income_header_row,row_id=expenses_header_row,row_id=savings_header_row)</f>
        <v>0</v>
      </c>
      <c r="F32">
        <f t="shared" si="1"/>
        <v>1</v>
      </c>
      <c r="G32" cm="1">
        <f t="array" ref="G32">1*OR(row_id=income_total_row,row_id=expenses_total_row,row_id=savings_total_rows)</f>
        <v>0</v>
      </c>
      <c r="H32" s="7">
        <f t="shared" si="2"/>
        <v>0</v>
      </c>
      <c r="I32" s="6" t="str" cm="1">
        <f t="array" ref="I32">IFERROR(INDEX('Budget Planning'!C:C,header_row_id),"")</f>
        <v>Expenses</v>
      </c>
      <c r="J32" cm="1">
        <f t="array" ref="J32">IFERROR(INDEX('Budget Planning'!C:C,row_id),"")</f>
        <v>0</v>
      </c>
      <c r="K32" s="47" cm="1">
        <f t="array" aca="1" ref="K32"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2" s="68" cm="1">
        <f t="array" aca="1" ref="L32" ca="1">IF(OR(is_header,is_empty),"",
INDEX('Budget Planning'!E:AE, row_id,
MATCH(IF(selected_period="Total Year",selected_year,DATE(selected_year,selected_period,1)),'Budget Planning'!$E$9:$AE$9,0)))</f>
        <v>0</v>
      </c>
      <c r="M32" s="6" cm="1">
        <f t="array" ref="M32">IF(is_cat,
IF(header_row_id=income_header_row, MATCH(income_min_row,C:C,0),
IF(header_row_id=expenses_header_row, MATCH(expenses_min_row,C:C,0),
IF(header_row_id=savings_header_row, MATCH(savings_min_row,C:C,0), ""))),"")</f>
        <v>23</v>
      </c>
      <c r="N32" s="7" cm="1">
        <f t="array" ref="N32">IF(is_cat,
IF(header_row_id=income_header_row, MATCH(income_max_row,C:C,0),
IF(header_row_id=expenses_header_row, MATCH(expenses_max_row,C:C,0),
IF(header_row_id=savings_header_row, MATCH(savings_max_row,C:C,0), ""))),"")</f>
        <v>39</v>
      </c>
      <c r="O32" s="69" t="str">
        <f t="shared" si="3"/>
        <v>$K$23:$K$39</v>
      </c>
      <c r="P32">
        <f t="shared" ca="1" si="4"/>
        <v>1</v>
      </c>
      <c r="Q32" s="47" t="str">
        <f t="shared" si="5"/>
        <v>$L$23:$L$39</v>
      </c>
      <c r="R32" s="7">
        <f t="shared" ca="1" si="6"/>
        <v>1</v>
      </c>
      <c r="S32" s="6">
        <f t="shared" ca="1" si="7"/>
        <v>11</v>
      </c>
      <c r="T32" t="str">
        <f t="shared" si="8"/>
        <v>$S$23:$S$39</v>
      </c>
      <c r="U32">
        <f t="shared" ca="1" si="9"/>
        <v>1</v>
      </c>
      <c r="V32" t="str">
        <f t="shared" si="10"/>
        <v>$U$23:$U$32</v>
      </c>
      <c r="W32" s="7">
        <f t="shared" ca="1" si="11"/>
        <v>10</v>
      </c>
      <c r="X32" s="70">
        <f t="shared" ca="1" si="12"/>
        <v>32</v>
      </c>
      <c r="Y32" s="73">
        <f t="shared" ca="1" si="13"/>
        <v>0</v>
      </c>
      <c r="Z32" s="76">
        <f t="shared" ca="1" si="14"/>
        <v>0</v>
      </c>
      <c r="AA32" s="76">
        <f t="shared" ca="1" si="15"/>
        <v>0</v>
      </c>
      <c r="AB32" s="75" t="str">
        <f t="shared" ca="1" si="16"/>
        <v>-</v>
      </c>
      <c r="AC32" s="76">
        <f t="shared" ca="1" si="17"/>
        <v>0</v>
      </c>
      <c r="AD32" s="76">
        <f t="shared" ca="1" si="18"/>
        <v>0</v>
      </c>
      <c r="AF32" s="6"/>
      <c r="AI32" s="88" t="str">
        <f>Calculations!I38</f>
        <v/>
      </c>
      <c r="AJ32" s="89" t="str">
        <f>Calculations!J38</f>
        <v/>
      </c>
      <c r="AK32" s="7"/>
      <c r="AM32" s="6"/>
      <c r="AP32" s="88" t="str">
        <f>Calculations!M38</f>
        <v/>
      </c>
      <c r="AQ32" s="89" t="str">
        <f>Calculations!N38</f>
        <v/>
      </c>
      <c r="AR32" s="7"/>
    </row>
    <row r="33" spans="3:44" x14ac:dyDescent="0.25">
      <c r="C33" s="64" cm="1">
        <f t="array" ref="C33">IF(C32=-1,-1,
IF(C32&lt;income_max_row,C32+1,
IF(C32=income_max_row,income_total_row,
IF(C32=income_total_row,"/1",
IF(C32="/1",expenses_header_row,
IF(C32&lt;expenses_max_row,C32+1,
IF(C32=expenses_max_row,expenses_total_row,
IF(C32=expenses_total_row,"/2",
IF(C32="/2",savings_header_row,
IF(C32&lt;savings_max_row,C32+1,
IF(C32=savings_max_row,savings_total_rows,-1)))))))))))</f>
        <v>33</v>
      </c>
      <c r="D33" s="7">
        <f t="shared" si="0"/>
        <v>22</v>
      </c>
      <c r="E33" s="6" cm="1">
        <f t="array" ref="E33">1*OR(C33=income_header_row,row_id=expenses_header_row,row_id=savings_header_row)</f>
        <v>0</v>
      </c>
      <c r="F33">
        <f t="shared" si="1"/>
        <v>1</v>
      </c>
      <c r="G33" cm="1">
        <f t="array" ref="G33">1*OR(row_id=income_total_row,row_id=expenses_total_row,row_id=savings_total_rows)</f>
        <v>0</v>
      </c>
      <c r="H33" s="7">
        <f t="shared" si="2"/>
        <v>0</v>
      </c>
      <c r="I33" s="6" t="str" cm="1">
        <f t="array" ref="I33">IFERROR(INDEX('Budget Planning'!C:C,header_row_id),"")</f>
        <v>Expenses</v>
      </c>
      <c r="J33" cm="1">
        <f t="array" ref="J33">IFERROR(INDEX('Budget Planning'!C:C,row_id),"")</f>
        <v>0</v>
      </c>
      <c r="K33" s="47" cm="1">
        <f t="array" aca="1" ref="K33"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3" s="68" cm="1">
        <f t="array" aca="1" ref="L33" ca="1">IF(OR(is_header,is_empty),"",
INDEX('Budget Planning'!E:AE, row_id,
MATCH(IF(selected_period="Total Year",selected_year,DATE(selected_year,selected_period,1)),'Budget Planning'!$E$9:$AE$9,0)))</f>
        <v>0</v>
      </c>
      <c r="M33" s="6" cm="1">
        <f t="array" ref="M33">IF(is_cat,
IF(header_row_id=income_header_row, MATCH(income_min_row,C:C,0),
IF(header_row_id=expenses_header_row, MATCH(expenses_min_row,C:C,0),
IF(header_row_id=savings_header_row, MATCH(savings_min_row,C:C,0), ""))),"")</f>
        <v>23</v>
      </c>
      <c r="N33" s="7" cm="1">
        <f t="array" ref="N33">IF(is_cat,
IF(header_row_id=income_header_row, MATCH(income_max_row,C:C,0),
IF(header_row_id=expenses_header_row, MATCH(expenses_max_row,C:C,0),
IF(header_row_id=savings_header_row, MATCH(savings_max_row,C:C,0), ""))),"")</f>
        <v>39</v>
      </c>
      <c r="O33" s="69" t="str">
        <f t="shared" si="3"/>
        <v>$K$23:$K$39</v>
      </c>
      <c r="P33">
        <f t="shared" ca="1" si="4"/>
        <v>1</v>
      </c>
      <c r="Q33" s="47" t="str">
        <f t="shared" si="5"/>
        <v>$L$23:$L$39</v>
      </c>
      <c r="R33" s="7">
        <f t="shared" ca="1" si="6"/>
        <v>1</v>
      </c>
      <c r="S33" s="6">
        <f t="shared" ca="1" si="7"/>
        <v>11</v>
      </c>
      <c r="T33" t="str">
        <f t="shared" si="8"/>
        <v>$S$23:$S$39</v>
      </c>
      <c r="U33">
        <f t="shared" ca="1" si="9"/>
        <v>1</v>
      </c>
      <c r="V33" t="str">
        <f t="shared" si="10"/>
        <v>$U$23:$U$33</v>
      </c>
      <c r="W33" s="7">
        <f t="shared" ca="1" si="11"/>
        <v>11</v>
      </c>
      <c r="X33" s="70">
        <f t="shared" ca="1" si="12"/>
        <v>33</v>
      </c>
      <c r="Y33" s="73">
        <f t="shared" ca="1" si="13"/>
        <v>0</v>
      </c>
      <c r="Z33" s="76">
        <f t="shared" ca="1" si="14"/>
        <v>0</v>
      </c>
      <c r="AA33" s="76">
        <f t="shared" ca="1" si="15"/>
        <v>0</v>
      </c>
      <c r="AB33" s="75" t="str">
        <f t="shared" ca="1" si="16"/>
        <v>-</v>
      </c>
      <c r="AC33" s="76">
        <f t="shared" ca="1" si="17"/>
        <v>0</v>
      </c>
      <c r="AD33" s="76">
        <f t="shared" ca="1" si="18"/>
        <v>0</v>
      </c>
      <c r="AF33" s="6"/>
      <c r="AI33" s="88" t="str">
        <f>Calculations!I39</f>
        <v/>
      </c>
      <c r="AJ33" s="89" t="str">
        <f>Calculations!J39</f>
        <v/>
      </c>
      <c r="AK33" s="7"/>
      <c r="AM33" s="6"/>
      <c r="AP33" s="88" t="str">
        <f>Calculations!M39</f>
        <v/>
      </c>
      <c r="AQ33" s="89" t="str">
        <f>Calculations!N39</f>
        <v/>
      </c>
      <c r="AR33" s="7"/>
    </row>
    <row r="34" spans="3:44" x14ac:dyDescent="0.25">
      <c r="C34" s="64" cm="1">
        <f t="array" ref="C34">IF(C33=-1,-1,
IF(C33&lt;income_max_row,C33+1,
IF(C33=income_max_row,income_total_row,
IF(C33=income_total_row,"/1",
IF(C33="/1",expenses_header_row,
IF(C33&lt;expenses_max_row,C33+1,
IF(C33=expenses_max_row,expenses_total_row,
IF(C33=expenses_total_row,"/2",
IF(C33="/2",savings_header_row,
IF(C33&lt;savings_max_row,C33+1,
IF(C33=savings_max_row,savings_total_rows,-1)))))))))))</f>
        <v>34</v>
      </c>
      <c r="D34" s="7">
        <f t="shared" si="0"/>
        <v>22</v>
      </c>
      <c r="E34" s="6" cm="1">
        <f t="array" ref="E34">1*OR(C34=income_header_row,row_id=expenses_header_row,row_id=savings_header_row)</f>
        <v>0</v>
      </c>
      <c r="F34">
        <f t="shared" si="1"/>
        <v>1</v>
      </c>
      <c r="G34" cm="1">
        <f t="array" ref="G34">1*OR(row_id=income_total_row,row_id=expenses_total_row,row_id=savings_total_rows)</f>
        <v>0</v>
      </c>
      <c r="H34" s="7">
        <f t="shared" si="2"/>
        <v>0</v>
      </c>
      <c r="I34" s="6" t="str" cm="1">
        <f t="array" ref="I34">IFERROR(INDEX('Budget Planning'!C:C,header_row_id),"")</f>
        <v>Expenses</v>
      </c>
      <c r="J34" cm="1">
        <f t="array" ref="J34">IFERROR(INDEX('Budget Planning'!C:C,row_id),"")</f>
        <v>0</v>
      </c>
      <c r="K34" s="47" cm="1">
        <f t="array" aca="1" ref="K34"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4" s="68" cm="1">
        <f t="array" aca="1" ref="L34" ca="1">IF(OR(is_header,is_empty),"",
INDEX('Budget Planning'!E:AE, row_id,
MATCH(IF(selected_period="Total Year",selected_year,DATE(selected_year,selected_period,1)),'Budget Planning'!$E$9:$AE$9,0)))</f>
        <v>0</v>
      </c>
      <c r="M34" s="6" cm="1">
        <f t="array" ref="M34">IF(is_cat,
IF(header_row_id=income_header_row, MATCH(income_min_row,C:C,0),
IF(header_row_id=expenses_header_row, MATCH(expenses_min_row,C:C,0),
IF(header_row_id=savings_header_row, MATCH(savings_min_row,C:C,0), ""))),"")</f>
        <v>23</v>
      </c>
      <c r="N34" s="7" cm="1">
        <f t="array" ref="N34">IF(is_cat,
IF(header_row_id=income_header_row, MATCH(income_max_row,C:C,0),
IF(header_row_id=expenses_header_row, MATCH(expenses_max_row,C:C,0),
IF(header_row_id=savings_header_row, MATCH(savings_max_row,C:C,0), ""))),"")</f>
        <v>39</v>
      </c>
      <c r="O34" s="69" t="str">
        <f t="shared" si="3"/>
        <v>$K$23:$K$39</v>
      </c>
      <c r="P34">
        <f t="shared" ca="1" si="4"/>
        <v>1</v>
      </c>
      <c r="Q34" s="47" t="str">
        <f t="shared" si="5"/>
        <v>$L$23:$L$39</v>
      </c>
      <c r="R34" s="7">
        <f t="shared" ca="1" si="6"/>
        <v>1</v>
      </c>
      <c r="S34" s="6">
        <f t="shared" ca="1" si="7"/>
        <v>11</v>
      </c>
      <c r="T34" t="str">
        <f t="shared" si="8"/>
        <v>$S$23:$S$39</v>
      </c>
      <c r="U34">
        <f t="shared" ca="1" si="9"/>
        <v>1</v>
      </c>
      <c r="V34" t="str">
        <f t="shared" si="10"/>
        <v>$U$23:$U$34</v>
      </c>
      <c r="W34" s="7">
        <f t="shared" ca="1" si="11"/>
        <v>12</v>
      </c>
      <c r="X34" s="70">
        <f t="shared" ca="1" si="12"/>
        <v>34</v>
      </c>
      <c r="Y34" s="73">
        <f t="shared" ca="1" si="13"/>
        <v>0</v>
      </c>
      <c r="Z34" s="76">
        <f t="shared" ca="1" si="14"/>
        <v>0</v>
      </c>
      <c r="AA34" s="76">
        <f t="shared" ca="1" si="15"/>
        <v>0</v>
      </c>
      <c r="AB34" s="75" t="str">
        <f t="shared" ca="1" si="16"/>
        <v>-</v>
      </c>
      <c r="AC34" s="76">
        <f t="shared" ca="1" si="17"/>
        <v>0</v>
      </c>
      <c r="AD34" s="76">
        <f t="shared" ca="1" si="18"/>
        <v>0</v>
      </c>
      <c r="AF34" s="6"/>
      <c r="AI34" s="88" t="str">
        <f ca="1">Calculations!I40</f>
        <v/>
      </c>
      <c r="AJ34" s="89" t="str">
        <f ca="1">Calculations!J40</f>
        <v/>
      </c>
      <c r="AK34" s="7"/>
      <c r="AM34" s="6"/>
      <c r="AP34" s="88" t="str">
        <f ca="1">Calculations!M40</f>
        <v/>
      </c>
      <c r="AQ34" s="89" t="str">
        <f ca="1">Calculations!N40</f>
        <v/>
      </c>
      <c r="AR34" s="7"/>
    </row>
    <row r="35" spans="3:44" x14ac:dyDescent="0.25">
      <c r="C35" s="64" cm="1">
        <f t="array" ref="C35">IF(C34=-1,-1,
IF(C34&lt;income_max_row,C34+1,
IF(C34=income_max_row,income_total_row,
IF(C34=income_total_row,"/1",
IF(C34="/1",expenses_header_row,
IF(C34&lt;expenses_max_row,C34+1,
IF(C34=expenses_max_row,expenses_total_row,
IF(C34=expenses_total_row,"/2",
IF(C34="/2",savings_header_row,
IF(C34&lt;savings_max_row,C34+1,
IF(C34=savings_max_row,savings_total_rows,-1)))))))))))</f>
        <v>35</v>
      </c>
      <c r="D35" s="7">
        <f t="shared" si="0"/>
        <v>22</v>
      </c>
      <c r="E35" s="6" cm="1">
        <f t="array" ref="E35">1*OR(C35=income_header_row,row_id=expenses_header_row,row_id=savings_header_row)</f>
        <v>0</v>
      </c>
      <c r="F35">
        <f t="shared" si="1"/>
        <v>1</v>
      </c>
      <c r="G35" cm="1">
        <f t="array" ref="G35">1*OR(row_id=income_total_row,row_id=expenses_total_row,row_id=savings_total_rows)</f>
        <v>0</v>
      </c>
      <c r="H35" s="7">
        <f t="shared" si="2"/>
        <v>0</v>
      </c>
      <c r="I35" s="6" t="str" cm="1">
        <f t="array" ref="I35">IFERROR(INDEX('Budget Planning'!C:C,header_row_id),"")</f>
        <v>Expenses</v>
      </c>
      <c r="J35" cm="1">
        <f t="array" ref="J35">IFERROR(INDEX('Budget Planning'!C:C,row_id),"")</f>
        <v>0</v>
      </c>
      <c r="K35" s="47" cm="1">
        <f t="array" aca="1" ref="K35"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5" s="68" cm="1">
        <f t="array" aca="1" ref="L35" ca="1">IF(OR(is_header,is_empty),"",
INDEX('Budget Planning'!E:AE, row_id,
MATCH(IF(selected_period="Total Year",selected_year,DATE(selected_year,selected_period,1)),'Budget Planning'!$E$9:$AE$9,0)))</f>
        <v>0</v>
      </c>
      <c r="M35" s="6" cm="1">
        <f t="array" ref="M35">IF(is_cat,
IF(header_row_id=income_header_row, MATCH(income_min_row,C:C,0),
IF(header_row_id=expenses_header_row, MATCH(expenses_min_row,C:C,0),
IF(header_row_id=savings_header_row, MATCH(savings_min_row,C:C,0), ""))),"")</f>
        <v>23</v>
      </c>
      <c r="N35" s="7" cm="1">
        <f t="array" ref="N35">IF(is_cat,
IF(header_row_id=income_header_row, MATCH(income_max_row,C:C,0),
IF(header_row_id=expenses_header_row, MATCH(expenses_max_row,C:C,0),
IF(header_row_id=savings_header_row, MATCH(savings_max_row,C:C,0), ""))),"")</f>
        <v>39</v>
      </c>
      <c r="O35" s="69" t="str">
        <f t="shared" si="3"/>
        <v>$K$23:$K$39</v>
      </c>
      <c r="P35">
        <f t="shared" ca="1" si="4"/>
        <v>1</v>
      </c>
      <c r="Q35" s="47" t="str">
        <f t="shared" si="5"/>
        <v>$L$23:$L$39</v>
      </c>
      <c r="R35" s="7">
        <f t="shared" ca="1" si="6"/>
        <v>1</v>
      </c>
      <c r="S35" s="6">
        <f t="shared" ca="1" si="7"/>
        <v>11</v>
      </c>
      <c r="T35" t="str">
        <f t="shared" si="8"/>
        <v>$S$23:$S$39</v>
      </c>
      <c r="U35">
        <f t="shared" ca="1" si="9"/>
        <v>1</v>
      </c>
      <c r="V35" t="str">
        <f t="shared" si="10"/>
        <v>$U$23:$U$35</v>
      </c>
      <c r="W35" s="7">
        <f t="shared" ca="1" si="11"/>
        <v>13</v>
      </c>
      <c r="X35" s="70">
        <f t="shared" ca="1" si="12"/>
        <v>35</v>
      </c>
      <c r="Y35" s="73">
        <f t="shared" ca="1" si="13"/>
        <v>0</v>
      </c>
      <c r="Z35" s="76">
        <f t="shared" ca="1" si="14"/>
        <v>0</v>
      </c>
      <c r="AA35" s="76">
        <f t="shared" ca="1" si="15"/>
        <v>0</v>
      </c>
      <c r="AB35" s="75" t="str">
        <f t="shared" ca="1" si="16"/>
        <v>-</v>
      </c>
      <c r="AC35" s="76">
        <f t="shared" ca="1" si="17"/>
        <v>0</v>
      </c>
      <c r="AD35" s="76">
        <f t="shared" ca="1" si="18"/>
        <v>0</v>
      </c>
      <c r="AF35" s="6"/>
      <c r="AI35" s="90" t="str">
        <f>Calculations!I41</f>
        <v>Total</v>
      </c>
      <c r="AJ35" s="91">
        <f ca="1">Calculations!J41</f>
        <v>0</v>
      </c>
      <c r="AK35" s="7"/>
      <c r="AM35" s="6"/>
      <c r="AP35" s="90" t="str">
        <f>Calculations!M41</f>
        <v>Total</v>
      </c>
      <c r="AQ35" s="91">
        <f ca="1">Calculations!N41</f>
        <v>0</v>
      </c>
      <c r="AR35" s="7"/>
    </row>
    <row r="36" spans="3:44" x14ac:dyDescent="0.25">
      <c r="C36" s="64" cm="1">
        <f t="array" ref="C36">IF(C35=-1,-1,
IF(C35&lt;income_max_row,C35+1,
IF(C35=income_max_row,income_total_row,
IF(C35=income_total_row,"/1",
IF(C35="/1",expenses_header_row,
IF(C35&lt;expenses_max_row,C35+1,
IF(C35=expenses_max_row,expenses_total_row,
IF(C35=expenses_total_row,"/2",
IF(C35="/2",savings_header_row,
IF(C35&lt;savings_max_row,C35+1,
IF(C35=savings_max_row,savings_total_rows,-1)))))))))))</f>
        <v>36</v>
      </c>
      <c r="D36" s="7">
        <f t="shared" si="0"/>
        <v>22</v>
      </c>
      <c r="E36" s="6" cm="1">
        <f t="array" ref="E36">1*OR(C36=income_header_row,row_id=expenses_header_row,row_id=savings_header_row)</f>
        <v>0</v>
      </c>
      <c r="F36">
        <f t="shared" si="1"/>
        <v>1</v>
      </c>
      <c r="G36" cm="1">
        <f t="array" ref="G36">1*OR(row_id=income_total_row,row_id=expenses_total_row,row_id=savings_total_rows)</f>
        <v>0</v>
      </c>
      <c r="H36" s="7">
        <f t="shared" si="2"/>
        <v>0</v>
      </c>
      <c r="I36" s="6" t="str" cm="1">
        <f t="array" ref="I36">IFERROR(INDEX('Budget Planning'!C:C,header_row_id),"")</f>
        <v>Expenses</v>
      </c>
      <c r="J36" cm="1">
        <f t="array" ref="J36">IFERROR(INDEX('Budget Planning'!C:C,row_id),"")</f>
        <v>0</v>
      </c>
      <c r="K36" s="47" cm="1">
        <f t="array" aca="1" ref="K36"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6" s="68" cm="1">
        <f t="array" aca="1" ref="L36" ca="1">IF(OR(is_header,is_empty),"",
INDEX('Budget Planning'!E:AE, row_id,
MATCH(IF(selected_period="Total Year",selected_year,DATE(selected_year,selected_period,1)),'Budget Planning'!$E$9:$AE$9,0)))</f>
        <v>0</v>
      </c>
      <c r="M36" s="6" cm="1">
        <f t="array" ref="M36">IF(is_cat,
IF(header_row_id=income_header_row, MATCH(income_min_row,C:C,0),
IF(header_row_id=expenses_header_row, MATCH(expenses_min_row,C:C,0),
IF(header_row_id=savings_header_row, MATCH(savings_min_row,C:C,0), ""))),"")</f>
        <v>23</v>
      </c>
      <c r="N36" s="7" cm="1">
        <f t="array" ref="N36">IF(is_cat,
IF(header_row_id=income_header_row, MATCH(income_max_row,C:C,0),
IF(header_row_id=expenses_header_row, MATCH(expenses_max_row,C:C,0),
IF(header_row_id=savings_header_row, MATCH(savings_max_row,C:C,0), ""))),"")</f>
        <v>39</v>
      </c>
      <c r="O36" s="69" t="str">
        <f t="shared" si="3"/>
        <v>$K$23:$K$39</v>
      </c>
      <c r="P36">
        <f t="shared" ca="1" si="4"/>
        <v>1</v>
      </c>
      <c r="Q36" s="47" t="str">
        <f t="shared" si="5"/>
        <v>$L$23:$L$39</v>
      </c>
      <c r="R36" s="7">
        <f t="shared" ca="1" si="6"/>
        <v>1</v>
      </c>
      <c r="S36" s="6">
        <f t="shared" ca="1" si="7"/>
        <v>11</v>
      </c>
      <c r="T36" t="str">
        <f t="shared" si="8"/>
        <v>$S$23:$S$39</v>
      </c>
      <c r="U36">
        <f t="shared" ca="1" si="9"/>
        <v>1</v>
      </c>
      <c r="V36" t="str">
        <f t="shared" si="10"/>
        <v>$U$23:$U$36</v>
      </c>
      <c r="W36" s="7">
        <f t="shared" ca="1" si="11"/>
        <v>14</v>
      </c>
      <c r="X36" s="70">
        <f t="shared" ca="1" si="12"/>
        <v>36</v>
      </c>
      <c r="Y36" s="73">
        <f t="shared" ca="1" si="13"/>
        <v>0</v>
      </c>
      <c r="Z36" s="76">
        <f t="shared" ca="1" si="14"/>
        <v>0</v>
      </c>
      <c r="AA36" s="76">
        <f t="shared" ca="1" si="15"/>
        <v>0</v>
      </c>
      <c r="AB36" s="75" t="str">
        <f t="shared" ca="1" si="16"/>
        <v>-</v>
      </c>
      <c r="AC36" s="76">
        <f t="shared" ca="1" si="17"/>
        <v>0</v>
      </c>
      <c r="AD36" s="76">
        <f t="shared" ca="1" si="18"/>
        <v>0</v>
      </c>
      <c r="AF36" s="6"/>
      <c r="AI36" s="88"/>
      <c r="AJ36" s="89"/>
      <c r="AK36" s="7"/>
      <c r="AM36" s="6"/>
      <c r="AP36" s="88"/>
      <c r="AQ36" s="89"/>
      <c r="AR36" s="7"/>
    </row>
    <row r="37" spans="3:44" x14ac:dyDescent="0.25">
      <c r="C37" s="64" cm="1">
        <f t="array" ref="C37">IF(C36=-1,-1,
IF(C36&lt;income_max_row,C36+1,
IF(C36=income_max_row,income_total_row,
IF(C36=income_total_row,"/1",
IF(C36="/1",expenses_header_row,
IF(C36&lt;expenses_max_row,C36+1,
IF(C36=expenses_max_row,expenses_total_row,
IF(C36=expenses_total_row,"/2",
IF(C36="/2",savings_header_row,
IF(C36&lt;savings_max_row,C36+1,
IF(C36=savings_max_row,savings_total_rows,-1)))))))))))</f>
        <v>37</v>
      </c>
      <c r="D37" s="7">
        <f t="shared" si="0"/>
        <v>22</v>
      </c>
      <c r="E37" s="6" cm="1">
        <f t="array" ref="E37">1*OR(C37=income_header_row,row_id=expenses_header_row,row_id=savings_header_row)</f>
        <v>0</v>
      </c>
      <c r="F37">
        <f t="shared" si="1"/>
        <v>1</v>
      </c>
      <c r="G37" cm="1">
        <f t="array" ref="G37">1*OR(row_id=income_total_row,row_id=expenses_total_row,row_id=savings_total_rows)</f>
        <v>0</v>
      </c>
      <c r="H37" s="7">
        <f t="shared" si="2"/>
        <v>0</v>
      </c>
      <c r="I37" s="6" t="str" cm="1">
        <f t="array" ref="I37">IFERROR(INDEX('Budget Planning'!C:C,header_row_id),"")</f>
        <v>Expenses</v>
      </c>
      <c r="J37" cm="1">
        <f t="array" ref="J37">IFERROR(INDEX('Budget Planning'!C:C,row_id),"")</f>
        <v>0</v>
      </c>
      <c r="K37" s="47" cm="1">
        <f t="array" aca="1" ref="K37"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7" s="68" cm="1">
        <f t="array" aca="1" ref="L37" ca="1">IF(OR(is_header,is_empty),"",
INDEX('Budget Planning'!E:AE, row_id,
MATCH(IF(selected_period="Total Year",selected_year,DATE(selected_year,selected_period,1)),'Budget Planning'!$E$9:$AE$9,0)))</f>
        <v>0</v>
      </c>
      <c r="M37" s="6" cm="1">
        <f t="array" ref="M37">IF(is_cat,
IF(header_row_id=income_header_row, MATCH(income_min_row,C:C,0),
IF(header_row_id=expenses_header_row, MATCH(expenses_min_row,C:C,0),
IF(header_row_id=savings_header_row, MATCH(savings_min_row,C:C,0), ""))),"")</f>
        <v>23</v>
      </c>
      <c r="N37" s="7" cm="1">
        <f t="array" ref="N37">IF(is_cat,
IF(header_row_id=income_header_row, MATCH(income_max_row,C:C,0),
IF(header_row_id=expenses_header_row, MATCH(expenses_max_row,C:C,0),
IF(header_row_id=savings_header_row, MATCH(savings_max_row,C:C,0), ""))),"")</f>
        <v>39</v>
      </c>
      <c r="O37" s="69" t="str">
        <f t="shared" si="3"/>
        <v>$K$23:$K$39</v>
      </c>
      <c r="P37">
        <f t="shared" ca="1" si="4"/>
        <v>1</v>
      </c>
      <c r="Q37" s="47" t="str">
        <f t="shared" si="5"/>
        <v>$L$23:$L$39</v>
      </c>
      <c r="R37" s="7">
        <f t="shared" ca="1" si="6"/>
        <v>1</v>
      </c>
      <c r="S37" s="6">
        <f t="shared" ca="1" si="7"/>
        <v>11</v>
      </c>
      <c r="T37" t="str">
        <f t="shared" si="8"/>
        <v>$S$23:$S$39</v>
      </c>
      <c r="U37">
        <f t="shared" ca="1" si="9"/>
        <v>1</v>
      </c>
      <c r="V37" t="str">
        <f t="shared" si="10"/>
        <v>$U$23:$U$37</v>
      </c>
      <c r="W37" s="7">
        <f t="shared" ca="1" si="11"/>
        <v>15</v>
      </c>
      <c r="X37" s="70">
        <f t="shared" ca="1" si="12"/>
        <v>37</v>
      </c>
      <c r="Y37" s="73">
        <f t="shared" ca="1" si="13"/>
        <v>0</v>
      </c>
      <c r="Z37" s="76">
        <f t="shared" ca="1" si="14"/>
        <v>0</v>
      </c>
      <c r="AA37" s="76">
        <f t="shared" ca="1" si="15"/>
        <v>0</v>
      </c>
      <c r="AB37" s="75" t="str">
        <f t="shared" ca="1" si="16"/>
        <v>-</v>
      </c>
      <c r="AC37" s="76">
        <f t="shared" ca="1" si="17"/>
        <v>0</v>
      </c>
      <c r="AD37" s="76">
        <f t="shared" ca="1" si="18"/>
        <v>0</v>
      </c>
      <c r="AF37" s="8"/>
      <c r="AG37" s="9"/>
      <c r="AH37" s="9"/>
      <c r="AI37" s="9"/>
      <c r="AJ37" s="9"/>
      <c r="AK37" s="10"/>
      <c r="AM37" s="8"/>
      <c r="AN37" s="9"/>
      <c r="AO37" s="9"/>
      <c r="AP37" s="9"/>
      <c r="AQ37" s="9"/>
      <c r="AR37" s="10"/>
    </row>
    <row r="38" spans="3:44" x14ac:dyDescent="0.25">
      <c r="C38" s="64" cm="1">
        <f t="array" ref="C38">IF(C37=-1,-1,
IF(C37&lt;income_max_row,C37+1,
IF(C37=income_max_row,income_total_row,
IF(C37=income_total_row,"/1",
IF(C37="/1",expenses_header_row,
IF(C37&lt;expenses_max_row,C37+1,
IF(C37=expenses_max_row,expenses_total_row,
IF(C37=expenses_total_row,"/2",
IF(C37="/2",savings_header_row,
IF(C37&lt;savings_max_row,C37+1,
IF(C37=savings_max_row,savings_total_rows,-1)))))))))))</f>
        <v>38</v>
      </c>
      <c r="D38" s="7">
        <f t="shared" si="0"/>
        <v>22</v>
      </c>
      <c r="E38" s="6" cm="1">
        <f t="array" ref="E38">1*OR(C38=income_header_row,row_id=expenses_header_row,row_id=savings_header_row)</f>
        <v>0</v>
      </c>
      <c r="F38">
        <f t="shared" si="1"/>
        <v>1</v>
      </c>
      <c r="G38" cm="1">
        <f t="array" ref="G38">1*OR(row_id=income_total_row,row_id=expenses_total_row,row_id=savings_total_rows)</f>
        <v>0</v>
      </c>
      <c r="H38" s="7">
        <f t="shared" si="2"/>
        <v>0</v>
      </c>
      <c r="I38" s="6" t="str" cm="1">
        <f t="array" ref="I38">IFERROR(INDEX('Budget Planning'!C:C,header_row_id),"")</f>
        <v>Expenses</v>
      </c>
      <c r="J38" cm="1">
        <f t="array" ref="J38">IFERROR(INDEX('Budget Planning'!C:C,row_id),"")</f>
        <v>0</v>
      </c>
      <c r="K38" s="47" cm="1">
        <f t="array" aca="1" ref="K38"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8" s="68" cm="1">
        <f t="array" aca="1" ref="L38" ca="1">IF(OR(is_header,is_empty),"",
INDEX('Budget Planning'!E:AE, row_id,
MATCH(IF(selected_period="Total Year",selected_year,DATE(selected_year,selected_period,1)),'Budget Planning'!$E$9:$AE$9,0)))</f>
        <v>0</v>
      </c>
      <c r="M38" s="6" cm="1">
        <f t="array" ref="M38">IF(is_cat,
IF(header_row_id=income_header_row, MATCH(income_min_row,C:C,0),
IF(header_row_id=expenses_header_row, MATCH(expenses_min_row,C:C,0),
IF(header_row_id=savings_header_row, MATCH(savings_min_row,C:C,0), ""))),"")</f>
        <v>23</v>
      </c>
      <c r="N38" s="7" cm="1">
        <f t="array" ref="N38">IF(is_cat,
IF(header_row_id=income_header_row, MATCH(income_max_row,C:C,0),
IF(header_row_id=expenses_header_row, MATCH(expenses_max_row,C:C,0),
IF(header_row_id=savings_header_row, MATCH(savings_max_row,C:C,0), ""))),"")</f>
        <v>39</v>
      </c>
      <c r="O38" s="69" t="str">
        <f t="shared" si="3"/>
        <v>$K$23:$K$39</v>
      </c>
      <c r="P38">
        <f t="shared" ca="1" si="4"/>
        <v>1</v>
      </c>
      <c r="Q38" s="47" t="str">
        <f t="shared" si="5"/>
        <v>$L$23:$L$39</v>
      </c>
      <c r="R38" s="7">
        <f t="shared" ca="1" si="6"/>
        <v>1</v>
      </c>
      <c r="S38" s="6">
        <f t="shared" ca="1" si="7"/>
        <v>11</v>
      </c>
      <c r="T38" t="str">
        <f t="shared" si="8"/>
        <v>$S$23:$S$39</v>
      </c>
      <c r="U38">
        <f t="shared" ca="1" si="9"/>
        <v>1</v>
      </c>
      <c r="V38" t="str">
        <f t="shared" si="10"/>
        <v>$U$23:$U$38</v>
      </c>
      <c r="W38" s="7">
        <f t="shared" ca="1" si="11"/>
        <v>16</v>
      </c>
      <c r="X38" s="70">
        <f t="shared" ca="1" si="12"/>
        <v>38</v>
      </c>
      <c r="Y38" s="73">
        <f t="shared" ca="1" si="13"/>
        <v>0</v>
      </c>
      <c r="Z38" s="76">
        <f t="shared" ca="1" si="14"/>
        <v>0</v>
      </c>
      <c r="AA38" s="76">
        <f t="shared" ca="1" si="15"/>
        <v>0</v>
      </c>
      <c r="AB38" s="75" t="str">
        <f t="shared" ca="1" si="16"/>
        <v>-</v>
      </c>
      <c r="AC38" s="76">
        <f t="shared" ca="1" si="17"/>
        <v>0</v>
      </c>
      <c r="AD38" s="76">
        <f t="shared" ca="1" si="18"/>
        <v>0</v>
      </c>
    </row>
    <row r="39" spans="3:44" x14ac:dyDescent="0.25">
      <c r="C39" s="64" cm="1">
        <f t="array" ref="C39">IF(C38=-1,-1,
IF(C38&lt;income_max_row,C38+1,
IF(C38=income_max_row,income_total_row,
IF(C38=income_total_row,"/1",
IF(C38="/1",expenses_header_row,
IF(C38&lt;expenses_max_row,C38+1,
IF(C38=expenses_max_row,expenses_total_row,
IF(C38=expenses_total_row,"/2",
IF(C38="/2",savings_header_row,
IF(C38&lt;savings_max_row,C38+1,
IF(C38=savings_max_row,savings_total_rows,-1)))))))))))</f>
        <v>39</v>
      </c>
      <c r="D39" s="7">
        <f t="shared" si="0"/>
        <v>22</v>
      </c>
      <c r="E39" s="6" cm="1">
        <f t="array" ref="E39">1*OR(C39=income_header_row,row_id=expenses_header_row,row_id=savings_header_row)</f>
        <v>0</v>
      </c>
      <c r="F39">
        <f t="shared" si="1"/>
        <v>1</v>
      </c>
      <c r="G39" cm="1">
        <f t="array" ref="G39">1*OR(row_id=income_total_row,row_id=expenses_total_row,row_id=savings_total_rows)</f>
        <v>0</v>
      </c>
      <c r="H39" s="7">
        <f t="shared" si="2"/>
        <v>0</v>
      </c>
      <c r="I39" s="6" t="str" cm="1">
        <f t="array" ref="I39">IFERROR(INDEX('Budget Planning'!C:C,header_row_id),"")</f>
        <v>Expenses</v>
      </c>
      <c r="J39" cm="1">
        <f t="array" ref="J39">IFERROR(INDEX('Budget Planning'!C:C,row_id),"")</f>
        <v>0</v>
      </c>
      <c r="K39" s="47" cm="1">
        <f t="array" aca="1" ref="K39"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39" s="68" cm="1">
        <f t="array" aca="1" ref="L39" ca="1">IF(OR(is_header,is_empty),"",
INDEX('Budget Planning'!E:AE, row_id,
MATCH(IF(selected_period="Total Year",selected_year,DATE(selected_year,selected_period,1)),'Budget Planning'!$E$9:$AE$9,0)))</f>
        <v>0</v>
      </c>
      <c r="M39" s="6" cm="1">
        <f t="array" ref="M39">IF(is_cat,
IF(header_row_id=income_header_row, MATCH(income_min_row,C:C,0),
IF(header_row_id=expenses_header_row, MATCH(expenses_min_row,C:C,0),
IF(header_row_id=savings_header_row, MATCH(savings_min_row,C:C,0), ""))),"")</f>
        <v>23</v>
      </c>
      <c r="N39" s="7" cm="1">
        <f t="array" ref="N39">IF(is_cat,
IF(header_row_id=income_header_row, MATCH(income_max_row,C:C,0),
IF(header_row_id=expenses_header_row, MATCH(expenses_max_row,C:C,0),
IF(header_row_id=savings_header_row, MATCH(savings_max_row,C:C,0), ""))),"")</f>
        <v>39</v>
      </c>
      <c r="O39" s="69" t="str">
        <f t="shared" si="3"/>
        <v>$K$23:$K$39</v>
      </c>
      <c r="P39">
        <f t="shared" ca="1" si="4"/>
        <v>1</v>
      </c>
      <c r="Q39" s="47" t="str">
        <f t="shared" si="5"/>
        <v>$L$23:$L$39</v>
      </c>
      <c r="R39" s="7">
        <f t="shared" ca="1" si="6"/>
        <v>1</v>
      </c>
      <c r="S39" s="6">
        <f t="shared" ca="1" si="7"/>
        <v>11</v>
      </c>
      <c r="T39" t="str">
        <f t="shared" si="8"/>
        <v>$S$23:$S$39</v>
      </c>
      <c r="U39">
        <f t="shared" ca="1" si="9"/>
        <v>1</v>
      </c>
      <c r="V39" t="str">
        <f t="shared" si="10"/>
        <v>$U$23:$U$39</v>
      </c>
      <c r="W39" s="7">
        <f t="shared" ca="1" si="11"/>
        <v>17</v>
      </c>
      <c r="X39" s="70">
        <f t="shared" ca="1" si="12"/>
        <v>39</v>
      </c>
      <c r="Y39" s="73">
        <f t="shared" ca="1" si="13"/>
        <v>0</v>
      </c>
      <c r="Z39" s="76">
        <f t="shared" ca="1" si="14"/>
        <v>0</v>
      </c>
      <c r="AA39" s="76">
        <f t="shared" ca="1" si="15"/>
        <v>0</v>
      </c>
      <c r="AB39" s="75" t="str">
        <f t="shared" ca="1" si="16"/>
        <v>-</v>
      </c>
      <c r="AC39" s="76">
        <f t="shared" ca="1" si="17"/>
        <v>0</v>
      </c>
      <c r="AD39" s="76">
        <f t="shared" ca="1" si="18"/>
        <v>0</v>
      </c>
    </row>
    <row r="40" spans="3:44" x14ac:dyDescent="0.25">
      <c r="C40" s="64" cm="1">
        <f t="array" ref="C40">IF(C39=-1,-1,
IF(C39&lt;income_max_row,C39+1,
IF(C39=income_max_row,income_total_row,
IF(C39=income_total_row,"/1",
IF(C39="/1",expenses_header_row,
IF(C39&lt;expenses_max_row,C39+1,
IF(C39=expenses_max_row,expenses_total_row,
IF(C39=expenses_total_row,"/2",
IF(C39="/2",savings_header_row,
IF(C39&lt;savings_max_row,C39+1,
IF(C39=savings_max_row,savings_total_rows,-1)))))))))))</f>
        <v>40</v>
      </c>
      <c r="D40" s="7">
        <f t="shared" si="0"/>
        <v>22</v>
      </c>
      <c r="E40" s="6" cm="1">
        <f t="array" ref="E40">1*OR(C40=income_header_row,row_id=expenses_header_row,row_id=savings_header_row)</f>
        <v>0</v>
      </c>
      <c r="F40">
        <f t="shared" si="1"/>
        <v>0</v>
      </c>
      <c r="G40" cm="1">
        <f t="array" ref="G40">1*OR(row_id=income_total_row,row_id=expenses_total_row,row_id=savings_total_rows)</f>
        <v>1</v>
      </c>
      <c r="H40" s="7">
        <f t="shared" si="2"/>
        <v>0</v>
      </c>
      <c r="I40" s="6" t="str" cm="1">
        <f t="array" ref="I40">IFERROR(INDEX('Budget Planning'!C:C,header_row_id),"")</f>
        <v>Expenses</v>
      </c>
      <c r="J40" t="str" cm="1">
        <f t="array" ref="J40">IFERROR(INDEX('Budget Planning'!C:C,row_id),"")</f>
        <v>Total</v>
      </c>
      <c r="K40" s="47" cm="1">
        <f t="array" aca="1" ref="K40"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40" s="68" cm="1">
        <f t="array" aca="1" ref="L40" ca="1">IF(OR(is_header,is_empty),"",
INDEX('Budget Planning'!E:AE, row_id,
MATCH(IF(selected_period="Total Year",selected_year,DATE(selected_year,selected_period,1)),'Budget Planning'!$E$9:$AE$9,0)))</f>
        <v>0</v>
      </c>
      <c r="M40" s="6" t="str" cm="1">
        <f t="array" ref="M40">IF(is_cat,
IF(header_row_id=income_header_row, MATCH(income_min_row,C:C,0),
IF(header_row_id=expenses_header_row, MATCH(expenses_min_row,C:C,0),
IF(header_row_id=savings_header_row, MATCH(savings_min_row,C:C,0), ""))),"")</f>
        <v/>
      </c>
      <c r="N40" s="7" t="str" cm="1">
        <f t="array" ref="N40">IF(is_cat,
IF(header_row_id=income_header_row, MATCH(income_max_row,C:C,0),
IF(header_row_id=expenses_header_row, MATCH(expenses_max_row,C:C,0),
IF(header_row_id=savings_header_row, MATCH(savings_max_row,C:C,0), ""))),"")</f>
        <v/>
      </c>
      <c r="O40" s="69" t="str">
        <f t="shared" si="3"/>
        <v/>
      </c>
      <c r="P40" t="str">
        <f t="shared" ca="1" si="4"/>
        <v/>
      </c>
      <c r="Q40" s="47" t="str">
        <f t="shared" si="5"/>
        <v/>
      </c>
      <c r="R40" s="7" t="str">
        <f t="shared" ca="1" si="6"/>
        <v/>
      </c>
      <c r="S40" s="6" t="str">
        <f t="shared" si="7"/>
        <v/>
      </c>
      <c r="T40" t="str">
        <f t="shared" si="8"/>
        <v/>
      </c>
      <c r="U40" t="str">
        <f t="shared" ca="1" si="9"/>
        <v/>
      </c>
      <c r="V40" t="str">
        <f t="shared" si="10"/>
        <v/>
      </c>
      <c r="W40" s="7" t="str">
        <f t="shared" ca="1" si="11"/>
        <v/>
      </c>
      <c r="X40" s="70">
        <f t="shared" si="12"/>
        <v>40</v>
      </c>
      <c r="Y40" s="73" t="str">
        <f t="shared" ca="1" si="13"/>
        <v>Total</v>
      </c>
      <c r="Z40" s="74">
        <f t="shared" ca="1" si="14"/>
        <v>0</v>
      </c>
      <c r="AA40" s="74">
        <f t="shared" ca="1" si="15"/>
        <v>0</v>
      </c>
      <c r="AB40" s="75" t="str">
        <f t="shared" ca="1" si="16"/>
        <v>-</v>
      </c>
      <c r="AC40" s="74">
        <f t="shared" ca="1" si="17"/>
        <v>0</v>
      </c>
      <c r="AD40" s="74">
        <f t="shared" ca="1" si="18"/>
        <v>0</v>
      </c>
    </row>
    <row r="41" spans="3:44" x14ac:dyDescent="0.25">
      <c r="C41" s="64" t="str" cm="1">
        <f t="array" ref="C41">IF(C40=-1,-1,
IF(C40&lt;income_max_row,C40+1,
IF(C40=income_max_row,income_total_row,
IF(C40=income_total_row,"/1",
IF(C40="/1",expenses_header_row,
IF(C40&lt;expenses_max_row,C40+1,
IF(C40=expenses_max_row,expenses_total_row,
IF(C40=expenses_total_row,"/2",
IF(C40="/2",savings_header_row,
IF(C40&lt;savings_max_row,C40+1,
IF(C40=savings_max_row,savings_total_rows,-1)))))))))))</f>
        <v>/2</v>
      </c>
      <c r="D41" s="7">
        <f t="shared" si="0"/>
        <v>-1</v>
      </c>
      <c r="E41" s="6" cm="1">
        <f t="array" ref="E41">1*OR(C41=income_header_row,row_id=expenses_header_row,row_id=savings_header_row)</f>
        <v>0</v>
      </c>
      <c r="F41">
        <f t="shared" si="1"/>
        <v>0</v>
      </c>
      <c r="G41" cm="1">
        <f t="array" ref="G41">1*OR(row_id=income_total_row,row_id=expenses_total_row,row_id=savings_total_rows)</f>
        <v>0</v>
      </c>
      <c r="H41" s="7">
        <f t="shared" si="2"/>
        <v>1</v>
      </c>
      <c r="I41" s="6" t="str" cm="1">
        <f t="array" ref="I41">IFERROR(INDEX('Budget Planning'!C:C,header_row_id),"")</f>
        <v/>
      </c>
      <c r="J41" t="str" cm="1">
        <f t="array" ref="J41">IFERROR(INDEX('Budget Planning'!C:C,row_id),"")</f>
        <v/>
      </c>
      <c r="K41" s="47" t="str" cm="1">
        <f t="array" ref="K4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41" s="68" t="str" cm="1">
        <f t="array" ref="L41">IF(OR(is_header,is_empty),"",
INDEX('Budget Planning'!E:AE, row_id,
MATCH(IF(selected_period="Total Year",selected_year,DATE(selected_year,selected_period,1)),'Budget Planning'!$E$9:$AE$9,0)))</f>
        <v/>
      </c>
      <c r="M41" s="6" t="str" cm="1">
        <f t="array" ref="M41">IF(is_cat,
IF(header_row_id=income_header_row, MATCH(income_min_row,C:C,0),
IF(header_row_id=expenses_header_row, MATCH(expenses_min_row,C:C,0),
IF(header_row_id=savings_header_row, MATCH(savings_min_row,C:C,0), ""))),"")</f>
        <v/>
      </c>
      <c r="N41" s="7" t="str" cm="1">
        <f t="array" ref="N41">IF(is_cat,
IF(header_row_id=income_header_row, MATCH(income_max_row,C:C,0),
IF(header_row_id=expenses_header_row, MATCH(expenses_max_row,C:C,0),
IF(header_row_id=savings_header_row, MATCH(savings_max_row,C:C,0), ""))),"")</f>
        <v/>
      </c>
      <c r="O41" s="69" t="str">
        <f t="shared" si="3"/>
        <v/>
      </c>
      <c r="P41" t="str">
        <f t="shared" ca="1" si="4"/>
        <v/>
      </c>
      <c r="Q41" s="47" t="str">
        <f t="shared" si="5"/>
        <v/>
      </c>
      <c r="R41" s="7" t="str">
        <f t="shared" ca="1" si="6"/>
        <v/>
      </c>
      <c r="S41" s="6" t="str">
        <f t="shared" si="7"/>
        <v/>
      </c>
      <c r="T41" t="str">
        <f t="shared" si="8"/>
        <v/>
      </c>
      <c r="U41" t="str">
        <f t="shared" ca="1" si="9"/>
        <v/>
      </c>
      <c r="V41" t="str">
        <f t="shared" si="10"/>
        <v/>
      </c>
      <c r="W41" s="7" t="str">
        <f t="shared" ca="1" si="11"/>
        <v/>
      </c>
      <c r="X41" s="70" t="str">
        <f t="shared" si="12"/>
        <v>/2</v>
      </c>
      <c r="Y41" s="73" t="str">
        <f t="shared" si="13"/>
        <v/>
      </c>
      <c r="Z41" s="74" t="str">
        <f t="shared" si="14"/>
        <v/>
      </c>
      <c r="AA41" s="76" t="str">
        <f t="shared" si="15"/>
        <v/>
      </c>
      <c r="AB41" s="75" t="str">
        <f t="shared" si="16"/>
        <v/>
      </c>
      <c r="AC41" s="76" t="str">
        <f t="shared" si="17"/>
        <v/>
      </c>
      <c r="AD41" s="74" t="str">
        <f t="shared" si="18"/>
        <v/>
      </c>
    </row>
    <row r="42" spans="3:44" x14ac:dyDescent="0.25">
      <c r="C42" s="64" cm="1">
        <f t="array" ref="C42">IF(C41=-1,-1,
IF(C41&lt;income_max_row,C41+1,
IF(C41=income_max_row,income_total_row,
IF(C41=income_total_row,"/1",
IF(C41="/1",expenses_header_row,
IF(C41&lt;expenses_max_row,C41+1,
IF(C41=expenses_max_row,expenses_total_row,
IF(C41=expenses_total_row,"/2",
IF(C41="/2",savings_header_row,
IF(C41&lt;savings_max_row,C41+1,
IF(C41=savings_max_row,savings_total_rows,-1)))))))))))</f>
        <v>42</v>
      </c>
      <c r="D42" s="7">
        <f t="shared" si="0"/>
        <v>42</v>
      </c>
      <c r="E42" s="6" cm="1">
        <f t="array" ref="E42">1*OR(C42=income_header_row,row_id=expenses_header_row,row_id=savings_header_row)</f>
        <v>1</v>
      </c>
      <c r="F42">
        <f t="shared" si="1"/>
        <v>0</v>
      </c>
      <c r="G42" cm="1">
        <f t="array" ref="G42">1*OR(row_id=income_total_row,row_id=expenses_total_row,row_id=savings_total_rows)</f>
        <v>0</v>
      </c>
      <c r="H42" s="7">
        <f t="shared" si="2"/>
        <v>0</v>
      </c>
      <c r="I42" s="6" t="str" cm="1">
        <f t="array" ref="I42">IFERROR(INDEX('Budget Planning'!C:C,header_row_id),"")</f>
        <v>Savings</v>
      </c>
      <c r="J42" t="str" cm="1">
        <f t="array" ref="J42">IFERROR(INDEX('Budget Planning'!C:C,row_id),"")</f>
        <v>Savings</v>
      </c>
      <c r="K42" s="47" t="str" cm="1">
        <f t="array" ref="K42">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42" s="68" t="str" cm="1">
        <f t="array" ref="L42">IF(OR(is_header,is_empty),"",
INDEX('Budget Planning'!E:AE, row_id,
MATCH(IF(selected_period="Total Year",selected_year,DATE(selected_year,selected_period,1)),'Budget Planning'!$E$9:$AE$9,0)))</f>
        <v/>
      </c>
      <c r="M42" s="6" t="str" cm="1">
        <f t="array" ref="M42">IF(is_cat,
IF(header_row_id=income_header_row, MATCH(income_min_row,C:C,0),
IF(header_row_id=expenses_header_row, MATCH(expenses_min_row,C:C,0),
IF(header_row_id=savings_header_row, MATCH(savings_min_row,C:C,0), ""))),"")</f>
        <v/>
      </c>
      <c r="N42" s="7" t="str" cm="1">
        <f t="array" ref="N42">IF(is_cat,
IF(header_row_id=income_header_row, MATCH(income_max_row,C:C,0),
IF(header_row_id=expenses_header_row, MATCH(expenses_max_row,C:C,0),
IF(header_row_id=savings_header_row, MATCH(savings_max_row,C:C,0), ""))),"")</f>
        <v/>
      </c>
      <c r="O42" s="69" t="str">
        <f t="shared" si="3"/>
        <v/>
      </c>
      <c r="P42" t="str">
        <f t="shared" ca="1" si="4"/>
        <v/>
      </c>
      <c r="Q42" s="47" t="str">
        <f t="shared" si="5"/>
        <v/>
      </c>
      <c r="R42" s="7" t="str">
        <f t="shared" ca="1" si="6"/>
        <v/>
      </c>
      <c r="S42" s="6" t="str">
        <f t="shared" si="7"/>
        <v/>
      </c>
      <c r="T42" t="str">
        <f t="shared" si="8"/>
        <v/>
      </c>
      <c r="U42" t="str">
        <f t="shared" ca="1" si="9"/>
        <v/>
      </c>
      <c r="V42" t="str">
        <f t="shared" si="10"/>
        <v/>
      </c>
      <c r="W42" s="7" t="str">
        <f t="shared" ca="1" si="11"/>
        <v/>
      </c>
      <c r="X42" s="70">
        <f t="shared" si="12"/>
        <v>42</v>
      </c>
      <c r="Y42" s="73" t="str">
        <f t="shared" ca="1" si="13"/>
        <v>Savings</v>
      </c>
      <c r="Z42" s="76" t="str">
        <f t="shared" si="14"/>
        <v>Tracked</v>
      </c>
      <c r="AA42" s="76" t="str">
        <f t="shared" si="15"/>
        <v>Budget</v>
      </c>
      <c r="AB42" s="75" t="str">
        <f t="shared" si="16"/>
        <v xml:space="preserve">% Compl. </v>
      </c>
      <c r="AC42" s="76" t="str">
        <f t="shared" si="17"/>
        <v>Remaining</v>
      </c>
      <c r="AD42" s="76" t="str">
        <f t="shared" si="18"/>
        <v>Excess</v>
      </c>
    </row>
    <row r="43" spans="3:44" x14ac:dyDescent="0.25">
      <c r="C43" s="64" cm="1">
        <f t="array" ref="C43">IF(C42=-1,-1,
IF(C42&lt;income_max_row,C42+1,
IF(C42=income_max_row,income_total_row,
IF(C42=income_total_row,"/1",
IF(C42="/1",expenses_header_row,
IF(C42&lt;expenses_max_row,C42+1,
IF(C42=expenses_max_row,expenses_total_row,
IF(C42=expenses_total_row,"/2",
IF(C42="/2",savings_header_row,
IF(C42&lt;savings_max_row,C42+1,
IF(C42=savings_max_row,savings_total_rows,-1)))))))))))</f>
        <v>43</v>
      </c>
      <c r="D43" s="7">
        <f t="shared" si="0"/>
        <v>42</v>
      </c>
      <c r="E43" s="6" cm="1">
        <f t="array" ref="E43">1*OR(C43=income_header_row,row_id=expenses_header_row,row_id=savings_header_row)</f>
        <v>0</v>
      </c>
      <c r="F43">
        <f t="shared" si="1"/>
        <v>1</v>
      </c>
      <c r="G43" cm="1">
        <f t="array" ref="G43">1*OR(row_id=income_total_row,row_id=expenses_total_row,row_id=savings_total_rows)</f>
        <v>0</v>
      </c>
      <c r="H43" s="7">
        <f t="shared" si="2"/>
        <v>0</v>
      </c>
      <c r="I43" s="6" t="str" cm="1">
        <f t="array" ref="I43">IFERROR(INDEX('Budget Planning'!C:C,header_row_id),"")</f>
        <v>Savings</v>
      </c>
      <c r="J43" cm="1">
        <f t="array" ref="J43">IFERROR(INDEX('Budget Planning'!C:C,row_id),"")</f>
        <v>0</v>
      </c>
      <c r="K43" s="47" cm="1">
        <f t="array" aca="1" ref="K43"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43" s="68" cm="1">
        <f t="array" aca="1" ref="L43" ca="1">IF(OR(is_header,is_empty),"",
INDEX('Budget Planning'!E:AE, row_id,
MATCH(IF(selected_period="Total Year",selected_year,DATE(selected_year,selected_period,1)),'Budget Planning'!$E$9:$AE$9,0)))</f>
        <v>0</v>
      </c>
      <c r="M43" s="6" cm="1">
        <f t="array" ref="M43">IF(is_cat,
IF(header_row_id=income_header_row, MATCH(income_min_row,C:C,0),
IF(header_row_id=expenses_header_row, MATCH(expenses_min_row,C:C,0),
IF(header_row_id=savings_header_row, MATCH(savings_min_row,C:C,0), ""))),"")</f>
        <v>43</v>
      </c>
      <c r="N43" s="7" cm="1">
        <f t="array" ref="N43">IF(is_cat,
IF(header_row_id=income_header_row, MATCH(income_max_row,C:C,0),
IF(header_row_id=expenses_header_row, MATCH(expenses_max_row,C:C,0),
IF(header_row_id=savings_header_row, MATCH(savings_max_row,C:C,0), ""))),"")</f>
        <v>46</v>
      </c>
      <c r="O43" s="69" t="str">
        <f t="shared" si="3"/>
        <v>$K$43:$K$46</v>
      </c>
      <c r="P43">
        <f t="shared" ca="1" si="4"/>
        <v>1</v>
      </c>
      <c r="Q43" s="47" t="str">
        <f t="shared" si="5"/>
        <v>$L$43:$L$46</v>
      </c>
      <c r="R43" s="7">
        <f t="shared" ca="1" si="6"/>
        <v>1</v>
      </c>
      <c r="S43" s="6">
        <f t="shared" ca="1" si="7"/>
        <v>11</v>
      </c>
      <c r="T43" t="str">
        <f t="shared" si="8"/>
        <v>$S$43:$S$46</v>
      </c>
      <c r="U43">
        <f t="shared" ca="1" si="9"/>
        <v>1</v>
      </c>
      <c r="V43" t="str">
        <f t="shared" si="10"/>
        <v>$U$43:$U$43</v>
      </c>
      <c r="W43" s="7">
        <f t="shared" ca="1" si="11"/>
        <v>1</v>
      </c>
      <c r="X43" s="70">
        <f t="shared" ca="1" si="12"/>
        <v>43</v>
      </c>
      <c r="Y43" s="73">
        <f t="shared" ca="1" si="13"/>
        <v>0</v>
      </c>
      <c r="Z43" s="76">
        <f t="shared" ca="1" si="14"/>
        <v>0</v>
      </c>
      <c r="AA43" s="76">
        <f t="shared" ca="1" si="15"/>
        <v>0</v>
      </c>
      <c r="AB43" s="75" t="str">
        <f t="shared" ca="1" si="16"/>
        <v>-</v>
      </c>
      <c r="AC43" s="76">
        <f t="shared" ca="1" si="17"/>
        <v>0</v>
      </c>
      <c r="AD43" s="76">
        <f t="shared" ca="1" si="18"/>
        <v>0</v>
      </c>
    </row>
    <row r="44" spans="3:44" x14ac:dyDescent="0.25">
      <c r="C44" s="64" cm="1">
        <f t="array" ref="C44">IF(C43=-1,-1,
IF(C43&lt;income_max_row,C43+1,
IF(C43=income_max_row,income_total_row,
IF(C43=income_total_row,"/1",
IF(C43="/1",expenses_header_row,
IF(C43&lt;expenses_max_row,C43+1,
IF(C43=expenses_max_row,expenses_total_row,
IF(C43=expenses_total_row,"/2",
IF(C43="/2",savings_header_row,
IF(C43&lt;savings_max_row,C43+1,
IF(C43=savings_max_row,savings_total_rows,-1)))))))))))</f>
        <v>44</v>
      </c>
      <c r="D44" s="7">
        <f t="shared" si="0"/>
        <v>42</v>
      </c>
      <c r="E44" s="6" cm="1">
        <f t="array" ref="E44">1*OR(C44=income_header_row,row_id=expenses_header_row,row_id=savings_header_row)</f>
        <v>0</v>
      </c>
      <c r="F44">
        <f t="shared" si="1"/>
        <v>1</v>
      </c>
      <c r="G44" cm="1">
        <f t="array" ref="G44">1*OR(row_id=income_total_row,row_id=expenses_total_row,row_id=savings_total_rows)</f>
        <v>0</v>
      </c>
      <c r="H44" s="7">
        <f t="shared" si="2"/>
        <v>0</v>
      </c>
      <c r="I44" s="6" t="str" cm="1">
        <f t="array" ref="I44">IFERROR(INDEX('Budget Planning'!C:C,header_row_id),"")</f>
        <v>Savings</v>
      </c>
      <c r="J44" cm="1">
        <f t="array" ref="J44">IFERROR(INDEX('Budget Planning'!C:C,row_id),"")</f>
        <v>0</v>
      </c>
      <c r="K44" s="47" cm="1">
        <f t="array" aca="1" ref="K44"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44" s="68" cm="1">
        <f t="array" aca="1" ref="L44" ca="1">IF(OR(is_header,is_empty),"",
INDEX('Budget Planning'!E:AE, row_id,
MATCH(IF(selected_period="Total Year",selected_year,DATE(selected_year,selected_period,1)),'Budget Planning'!$E$9:$AE$9,0)))</f>
        <v>0</v>
      </c>
      <c r="M44" s="6" cm="1">
        <f t="array" ref="M44">IF(is_cat,
IF(header_row_id=income_header_row, MATCH(income_min_row,C:C,0),
IF(header_row_id=expenses_header_row, MATCH(expenses_min_row,C:C,0),
IF(header_row_id=savings_header_row, MATCH(savings_min_row,C:C,0), ""))),"")</f>
        <v>43</v>
      </c>
      <c r="N44" s="7" cm="1">
        <f t="array" ref="N44">IF(is_cat,
IF(header_row_id=income_header_row, MATCH(income_max_row,C:C,0),
IF(header_row_id=expenses_header_row, MATCH(expenses_max_row,C:C,0),
IF(header_row_id=savings_header_row, MATCH(savings_max_row,C:C,0), ""))),"")</f>
        <v>46</v>
      </c>
      <c r="O44" s="69" t="str">
        <f t="shared" si="3"/>
        <v>$K$43:$K$46</v>
      </c>
      <c r="P44">
        <f t="shared" ca="1" si="4"/>
        <v>1</v>
      </c>
      <c r="Q44" s="47" t="str">
        <f t="shared" si="5"/>
        <v>$L$43:$L$46</v>
      </c>
      <c r="R44" s="7">
        <f t="shared" ca="1" si="6"/>
        <v>1</v>
      </c>
      <c r="S44" s="6">
        <f t="shared" ca="1" si="7"/>
        <v>11</v>
      </c>
      <c r="T44" t="str">
        <f t="shared" si="8"/>
        <v>$S$43:$S$46</v>
      </c>
      <c r="U44">
        <f t="shared" ca="1" si="9"/>
        <v>1</v>
      </c>
      <c r="V44" t="str">
        <f t="shared" si="10"/>
        <v>$U$43:$U$44</v>
      </c>
      <c r="W44" s="7">
        <f t="shared" ca="1" si="11"/>
        <v>2</v>
      </c>
      <c r="X44" s="70">
        <f t="shared" ca="1" si="12"/>
        <v>44</v>
      </c>
      <c r="Y44" s="73">
        <f t="shared" ca="1" si="13"/>
        <v>0</v>
      </c>
      <c r="Z44" s="76">
        <f t="shared" ca="1" si="14"/>
        <v>0</v>
      </c>
      <c r="AA44" s="76">
        <f t="shared" ca="1" si="15"/>
        <v>0</v>
      </c>
      <c r="AB44" s="75" t="str">
        <f t="shared" ca="1" si="16"/>
        <v>-</v>
      </c>
      <c r="AC44" s="76">
        <f t="shared" ca="1" si="17"/>
        <v>0</v>
      </c>
      <c r="AD44" s="76">
        <f t="shared" ca="1" si="18"/>
        <v>0</v>
      </c>
    </row>
    <row r="45" spans="3:44" x14ac:dyDescent="0.25">
      <c r="C45" s="64" cm="1">
        <f t="array" ref="C45">IF(C44=-1,-1,
IF(C44&lt;income_max_row,C44+1,
IF(C44=income_max_row,income_total_row,
IF(C44=income_total_row,"/1",
IF(C44="/1",expenses_header_row,
IF(C44&lt;expenses_max_row,C44+1,
IF(C44=expenses_max_row,expenses_total_row,
IF(C44=expenses_total_row,"/2",
IF(C44="/2",savings_header_row,
IF(C44&lt;savings_max_row,C44+1,
IF(C44=savings_max_row,savings_total_rows,-1)))))))))))</f>
        <v>45</v>
      </c>
      <c r="D45" s="7">
        <f t="shared" si="0"/>
        <v>42</v>
      </c>
      <c r="E45" s="6" cm="1">
        <f t="array" ref="E45">1*OR(C45=income_header_row,row_id=expenses_header_row,row_id=savings_header_row)</f>
        <v>0</v>
      </c>
      <c r="F45">
        <f t="shared" si="1"/>
        <v>1</v>
      </c>
      <c r="G45" cm="1">
        <f t="array" ref="G45">1*OR(row_id=income_total_row,row_id=expenses_total_row,row_id=savings_total_rows)</f>
        <v>0</v>
      </c>
      <c r="H45" s="7">
        <f t="shared" si="2"/>
        <v>0</v>
      </c>
      <c r="I45" s="6" t="str" cm="1">
        <f t="array" ref="I45">IFERROR(INDEX('Budget Planning'!C:C,header_row_id),"")</f>
        <v>Savings</v>
      </c>
      <c r="J45" cm="1">
        <f t="array" ref="J45">IFERROR(INDEX('Budget Planning'!C:C,row_id),"")</f>
        <v>0</v>
      </c>
      <c r="K45" s="47" cm="1">
        <f t="array" aca="1" ref="K45"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45" s="68" cm="1">
        <f t="array" aca="1" ref="L45" ca="1">IF(OR(is_header,is_empty),"",
INDEX('Budget Planning'!E:AE, row_id,
MATCH(IF(selected_period="Total Year",selected_year,DATE(selected_year,selected_period,1)),'Budget Planning'!$E$9:$AE$9,0)))</f>
        <v>0</v>
      </c>
      <c r="M45" s="6" cm="1">
        <f t="array" ref="M45">IF(is_cat,
IF(header_row_id=income_header_row, MATCH(income_min_row,C:C,0),
IF(header_row_id=expenses_header_row, MATCH(expenses_min_row,C:C,0),
IF(header_row_id=savings_header_row, MATCH(savings_min_row,C:C,0), ""))),"")</f>
        <v>43</v>
      </c>
      <c r="N45" s="7" cm="1">
        <f t="array" ref="N45">IF(is_cat,
IF(header_row_id=income_header_row, MATCH(income_max_row,C:C,0),
IF(header_row_id=expenses_header_row, MATCH(expenses_max_row,C:C,0),
IF(header_row_id=savings_header_row, MATCH(savings_max_row,C:C,0), ""))),"")</f>
        <v>46</v>
      </c>
      <c r="O45" s="69" t="str">
        <f t="shared" si="3"/>
        <v>$K$43:$K$46</v>
      </c>
      <c r="P45">
        <f t="shared" ca="1" si="4"/>
        <v>1</v>
      </c>
      <c r="Q45" s="47" t="str">
        <f t="shared" si="5"/>
        <v>$L$43:$L$46</v>
      </c>
      <c r="R45" s="7">
        <f t="shared" ca="1" si="6"/>
        <v>1</v>
      </c>
      <c r="S45" s="6">
        <f t="shared" ca="1" si="7"/>
        <v>11</v>
      </c>
      <c r="T45" t="str">
        <f t="shared" si="8"/>
        <v>$S$43:$S$46</v>
      </c>
      <c r="U45">
        <f t="shared" ca="1" si="9"/>
        <v>1</v>
      </c>
      <c r="V45" t="str">
        <f t="shared" si="10"/>
        <v>$U$43:$U$45</v>
      </c>
      <c r="W45" s="7">
        <f t="shared" ca="1" si="11"/>
        <v>3</v>
      </c>
      <c r="X45" s="70">
        <f t="shared" ca="1" si="12"/>
        <v>45</v>
      </c>
      <c r="Y45" s="73">
        <f t="shared" ca="1" si="13"/>
        <v>0</v>
      </c>
      <c r="Z45" s="76">
        <f t="shared" ca="1" si="14"/>
        <v>0</v>
      </c>
      <c r="AA45" s="76">
        <f t="shared" ca="1" si="15"/>
        <v>0</v>
      </c>
      <c r="AB45" s="75" t="str">
        <f t="shared" ca="1" si="16"/>
        <v>-</v>
      </c>
      <c r="AC45" s="76">
        <f t="shared" ca="1" si="17"/>
        <v>0</v>
      </c>
      <c r="AD45" s="76">
        <f t="shared" ca="1" si="18"/>
        <v>0</v>
      </c>
    </row>
    <row r="46" spans="3:44" x14ac:dyDescent="0.25">
      <c r="C46" s="64" cm="1">
        <f t="array" ref="C46">IF(C45=-1,-1,
IF(C45&lt;income_max_row,C45+1,
IF(C45=income_max_row,income_total_row,
IF(C45=income_total_row,"/1",
IF(C45="/1",expenses_header_row,
IF(C45&lt;expenses_max_row,C45+1,
IF(C45=expenses_max_row,expenses_total_row,
IF(C45=expenses_total_row,"/2",
IF(C45="/2",savings_header_row,
IF(C45&lt;savings_max_row,C45+1,
IF(C45=savings_max_row,savings_total_rows,-1)))))))))))</f>
        <v>46</v>
      </c>
      <c r="D46" s="7">
        <f t="shared" si="0"/>
        <v>42</v>
      </c>
      <c r="E46" s="6" cm="1">
        <f t="array" ref="E46">1*OR(C46=income_header_row,row_id=expenses_header_row,row_id=savings_header_row)</f>
        <v>0</v>
      </c>
      <c r="F46">
        <f t="shared" si="1"/>
        <v>1</v>
      </c>
      <c r="G46" cm="1">
        <f t="array" ref="G46">1*OR(row_id=income_total_row,row_id=expenses_total_row,row_id=savings_total_rows)</f>
        <v>0</v>
      </c>
      <c r="H46" s="7">
        <f t="shared" si="2"/>
        <v>0</v>
      </c>
      <c r="I46" s="6" t="str" cm="1">
        <f t="array" ref="I46">IFERROR(INDEX('Budget Planning'!C:C,header_row_id),"")</f>
        <v>Savings</v>
      </c>
      <c r="J46" cm="1">
        <f t="array" ref="J46">IFERROR(INDEX('Budget Planning'!C:C,row_id),"")</f>
        <v>0</v>
      </c>
      <c r="K46" s="47" cm="1">
        <f t="array" aca="1" ref="K46"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46" s="68" cm="1">
        <f t="array" aca="1" ref="L46" ca="1">IF(OR(is_header,is_empty),"",
INDEX('Budget Planning'!E:AE, row_id,
MATCH(IF(selected_period="Total Year",selected_year,DATE(selected_year,selected_period,1)),'Budget Planning'!$E$9:$AE$9,0)))</f>
        <v>0</v>
      </c>
      <c r="M46" s="6" cm="1">
        <f t="array" ref="M46">IF(is_cat,
IF(header_row_id=income_header_row, MATCH(income_min_row,C:C,0),
IF(header_row_id=expenses_header_row, MATCH(expenses_min_row,C:C,0),
IF(header_row_id=savings_header_row, MATCH(savings_min_row,C:C,0), ""))),"")</f>
        <v>43</v>
      </c>
      <c r="N46" s="7" cm="1">
        <f t="array" ref="N46">IF(is_cat,
IF(header_row_id=income_header_row, MATCH(income_max_row,C:C,0),
IF(header_row_id=expenses_header_row, MATCH(expenses_max_row,C:C,0),
IF(header_row_id=savings_header_row, MATCH(savings_max_row,C:C,0), ""))),"")</f>
        <v>46</v>
      </c>
      <c r="O46" s="69" t="str">
        <f t="shared" si="3"/>
        <v>$K$43:$K$46</v>
      </c>
      <c r="P46">
        <f t="shared" ca="1" si="4"/>
        <v>1</v>
      </c>
      <c r="Q46" s="47" t="str">
        <f t="shared" si="5"/>
        <v>$L$43:$L$46</v>
      </c>
      <c r="R46" s="7">
        <f t="shared" ca="1" si="6"/>
        <v>1</v>
      </c>
      <c r="S46" s="6">
        <f t="shared" ca="1" si="7"/>
        <v>11</v>
      </c>
      <c r="T46" t="str">
        <f t="shared" si="8"/>
        <v>$S$43:$S$46</v>
      </c>
      <c r="U46">
        <f t="shared" ca="1" si="9"/>
        <v>1</v>
      </c>
      <c r="V46" t="str">
        <f t="shared" si="10"/>
        <v>$U$43:$U$46</v>
      </c>
      <c r="W46" s="7">
        <f t="shared" ca="1" si="11"/>
        <v>4</v>
      </c>
      <c r="X46" s="70">
        <f t="shared" ca="1" si="12"/>
        <v>46</v>
      </c>
      <c r="Y46" s="73">
        <f t="shared" ca="1" si="13"/>
        <v>0</v>
      </c>
      <c r="Z46" s="76">
        <f t="shared" ca="1" si="14"/>
        <v>0</v>
      </c>
      <c r="AA46" s="76">
        <f t="shared" ca="1" si="15"/>
        <v>0</v>
      </c>
      <c r="AB46" s="75" t="str">
        <f t="shared" ca="1" si="16"/>
        <v>-</v>
      </c>
      <c r="AC46" s="76">
        <f t="shared" ca="1" si="17"/>
        <v>0</v>
      </c>
      <c r="AD46" s="76">
        <f t="shared" ca="1" si="18"/>
        <v>0</v>
      </c>
    </row>
    <row r="47" spans="3:44" x14ac:dyDescent="0.25">
      <c r="C47" s="64" cm="1">
        <f t="array" ref="C47">IF(C46=-1,-1,
IF(C46&lt;income_max_row,C46+1,
IF(C46=income_max_row,income_total_row,
IF(C46=income_total_row,"/1",
IF(C46="/1",expenses_header_row,
IF(C46&lt;expenses_max_row,C46+1,
IF(C46=expenses_max_row,expenses_total_row,
IF(C46=expenses_total_row,"/2",
IF(C46="/2",savings_header_row,
IF(C46&lt;savings_max_row,C46+1,
IF(C46=savings_max_row,savings_total_rows,-1)))))))))))</f>
        <v>53</v>
      </c>
      <c r="D47" s="7">
        <f t="shared" si="0"/>
        <v>42</v>
      </c>
      <c r="E47" s="6" cm="1">
        <f t="array" ref="E47">1*OR(C47=income_header_row,row_id=expenses_header_row,row_id=savings_header_row)</f>
        <v>0</v>
      </c>
      <c r="F47">
        <f t="shared" si="1"/>
        <v>0</v>
      </c>
      <c r="G47" cm="1">
        <f t="array" ref="G47">1*OR(row_id=income_total_row,row_id=expenses_total_row,row_id=savings_total_rows)</f>
        <v>1</v>
      </c>
      <c r="H47" s="7">
        <f t="shared" si="2"/>
        <v>0</v>
      </c>
      <c r="I47" s="6" t="str" cm="1">
        <f t="array" ref="I47">IFERROR(INDEX('Budget Planning'!C:C,header_row_id),"")</f>
        <v>Savings</v>
      </c>
      <c r="J47" t="str" cm="1">
        <f t="array" ref="J47">IFERROR(INDEX('Budget Planning'!C:C,row_id),"")</f>
        <v>Total</v>
      </c>
      <c r="K47" s="47" cm="1">
        <f t="array" aca="1" ref="K47" ca="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0</v>
      </c>
      <c r="L47" s="68" cm="1">
        <f t="array" aca="1" ref="L47" ca="1">IF(OR(is_header,is_empty),"",
INDEX('Budget Planning'!E:AE, row_id,
MATCH(IF(selected_period="Total Year",selected_year,DATE(selected_year,selected_period,1)),'Budget Planning'!$E$9:$AE$9,0)))</f>
        <v>0</v>
      </c>
      <c r="M47" s="6" t="str" cm="1">
        <f t="array" ref="M47">IF(is_cat,
IF(header_row_id=income_header_row, MATCH(income_min_row,C:C,0),
IF(header_row_id=expenses_header_row, MATCH(expenses_min_row,C:C,0),
IF(header_row_id=savings_header_row, MATCH(savings_min_row,C:C,0), ""))),"")</f>
        <v/>
      </c>
      <c r="N47" s="7" t="str" cm="1">
        <f t="array" ref="N47">IF(is_cat,
IF(header_row_id=income_header_row, MATCH(income_max_row,C:C,0),
IF(header_row_id=expenses_header_row, MATCH(expenses_max_row,C:C,0),
IF(header_row_id=savings_header_row, MATCH(savings_max_row,C:C,0), ""))),"")</f>
        <v/>
      </c>
      <c r="O47" s="69" t="str">
        <f t="shared" si="3"/>
        <v/>
      </c>
      <c r="P47" t="str">
        <f t="shared" ca="1" si="4"/>
        <v/>
      </c>
      <c r="Q47" s="47" t="str">
        <f t="shared" si="5"/>
        <v/>
      </c>
      <c r="R47" s="7" t="str">
        <f t="shared" ca="1" si="6"/>
        <v/>
      </c>
      <c r="S47" s="6" t="str">
        <f t="shared" si="7"/>
        <v/>
      </c>
      <c r="T47" t="str">
        <f t="shared" si="8"/>
        <v/>
      </c>
      <c r="U47" t="str">
        <f t="shared" ca="1" si="9"/>
        <v/>
      </c>
      <c r="V47" t="str">
        <f t="shared" si="10"/>
        <v/>
      </c>
      <c r="W47" s="7" t="str">
        <f t="shared" ca="1" si="11"/>
        <v/>
      </c>
      <c r="X47" s="70">
        <f t="shared" si="12"/>
        <v>53</v>
      </c>
      <c r="Y47" s="73" t="str">
        <f t="shared" ca="1" si="13"/>
        <v>Total</v>
      </c>
      <c r="Z47" s="74">
        <f t="shared" ca="1" si="14"/>
        <v>0</v>
      </c>
      <c r="AA47" s="74">
        <f t="shared" ca="1" si="15"/>
        <v>0</v>
      </c>
      <c r="AB47" s="75" t="str">
        <f t="shared" ca="1" si="16"/>
        <v>-</v>
      </c>
      <c r="AC47" s="74">
        <f t="shared" ca="1" si="17"/>
        <v>0</v>
      </c>
      <c r="AD47" s="74">
        <f t="shared" ca="1" si="18"/>
        <v>0</v>
      </c>
    </row>
    <row r="48" spans="3:44" x14ac:dyDescent="0.25">
      <c r="C48" s="64" cm="1">
        <f t="array" ref="C48">IF(C47=-1,-1,
IF(C47&lt;income_max_row,C47+1,
IF(C47=income_max_row,income_total_row,
IF(C47=income_total_row,"/1",
IF(C47="/1",expenses_header_row,
IF(C47&lt;expenses_max_row,C47+1,
IF(C47=expenses_max_row,expenses_total_row,
IF(C47=expenses_total_row,"/2",
IF(C47="/2",savings_header_row,
IF(C47&lt;savings_max_row,C47+1,
IF(C47=savings_max_row,savings_total_rows,-1)))))))))))</f>
        <v>-1</v>
      </c>
      <c r="D48" s="7">
        <f t="shared" si="0"/>
        <v>-1</v>
      </c>
      <c r="E48" s="6" cm="1">
        <f t="array" ref="E48">1*OR(C48=income_header_row,row_id=expenses_header_row,row_id=savings_header_row)</f>
        <v>0</v>
      </c>
      <c r="F48">
        <f t="shared" si="1"/>
        <v>0</v>
      </c>
      <c r="G48" cm="1">
        <f t="array" ref="G48">1*OR(row_id=income_total_row,row_id=expenses_total_row,row_id=savings_total_rows)</f>
        <v>0</v>
      </c>
      <c r="H48" s="7">
        <f t="shared" si="2"/>
        <v>1</v>
      </c>
      <c r="I48" s="6" t="str" cm="1">
        <f t="array" ref="I48">IFERROR(INDEX('Budget Planning'!C:C,header_row_id),"")</f>
        <v/>
      </c>
      <c r="J48" t="str" cm="1">
        <f t="array" ref="J48">IFERROR(INDEX('Budget Planning'!C:C,row_id),"")</f>
        <v/>
      </c>
      <c r="K48" s="47" t="str" cm="1">
        <f t="array" ref="K48">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48" s="68" t="str" cm="1">
        <f t="array" ref="L48">IF(OR(is_header,is_empty),"",
INDEX('Budget Planning'!E:AE, row_id,
MATCH(IF(selected_period="Total Year",selected_year,DATE(selected_year,selected_period,1)),'Budget Planning'!$E$9:$AE$9,0)))</f>
        <v/>
      </c>
      <c r="M48" s="6" t="str" cm="1">
        <f t="array" ref="M48">IF(is_cat,
IF(header_row_id=income_header_row, MATCH(income_min_row,C:C,0),
IF(header_row_id=expenses_header_row, MATCH(expenses_min_row,C:C,0),
IF(header_row_id=savings_header_row, MATCH(savings_min_row,C:C,0), ""))),"")</f>
        <v/>
      </c>
      <c r="N48" s="7" t="str" cm="1">
        <f t="array" ref="N48">IF(is_cat,
IF(header_row_id=income_header_row, MATCH(income_max_row,C:C,0),
IF(header_row_id=expenses_header_row, MATCH(expenses_max_row,C:C,0),
IF(header_row_id=savings_header_row, MATCH(savings_max_row,C:C,0), ""))),"")</f>
        <v/>
      </c>
      <c r="O48" s="69" t="str">
        <f t="shared" si="3"/>
        <v/>
      </c>
      <c r="P48" t="str">
        <f t="shared" ca="1" si="4"/>
        <v/>
      </c>
      <c r="Q48" s="47" t="str">
        <f t="shared" si="5"/>
        <v/>
      </c>
      <c r="R48" s="7" t="str">
        <f t="shared" ca="1" si="6"/>
        <v/>
      </c>
      <c r="S48" s="6" t="str">
        <f t="shared" si="7"/>
        <v/>
      </c>
      <c r="T48" t="str">
        <f t="shared" si="8"/>
        <v/>
      </c>
      <c r="U48" t="str">
        <f t="shared" ca="1" si="9"/>
        <v/>
      </c>
      <c r="V48" t="str">
        <f t="shared" si="10"/>
        <v/>
      </c>
      <c r="W48" s="7" t="str">
        <f t="shared" ca="1" si="11"/>
        <v/>
      </c>
      <c r="X48" s="70">
        <f t="shared" si="12"/>
        <v>-1</v>
      </c>
      <c r="Y48" s="73" t="str">
        <f t="shared" si="13"/>
        <v/>
      </c>
      <c r="Z48" s="74" t="str">
        <f t="shared" si="14"/>
        <v/>
      </c>
      <c r="AA48" s="74" t="str">
        <f t="shared" si="15"/>
        <v/>
      </c>
      <c r="AB48" s="75" t="str">
        <f t="shared" si="16"/>
        <v/>
      </c>
      <c r="AC48" s="74" t="str">
        <f t="shared" si="17"/>
        <v/>
      </c>
      <c r="AD48" s="74" t="str">
        <f t="shared" si="18"/>
        <v/>
      </c>
    </row>
    <row r="49" spans="3:30" x14ac:dyDescent="0.25">
      <c r="C49" s="64" cm="1">
        <f t="array" ref="C49">IF(C48=-1,-1,
IF(C48&lt;income_max_row,C48+1,
IF(C48=income_max_row,income_total_row,
IF(C48=income_total_row,"/1",
IF(C48="/1",expenses_header_row,
IF(C48&lt;expenses_max_row,C48+1,
IF(C48=expenses_max_row,expenses_total_row,
IF(C48=expenses_total_row,"/2",
IF(C48="/2",savings_header_row,
IF(C48&lt;savings_max_row,C48+1,
IF(C48=savings_max_row,savings_total_rows,-1)))))))))))</f>
        <v>-1</v>
      </c>
      <c r="D49" s="7">
        <f t="shared" si="0"/>
        <v>-1</v>
      </c>
      <c r="E49" s="6" t="b">
        <v>0</v>
      </c>
      <c r="F49">
        <f t="shared" si="1"/>
        <v>0</v>
      </c>
      <c r="G49" cm="1">
        <f t="array" ref="G49">1*OR(row_id=income_total_row,row_id=expenses_total_row,row_id=savings_total_rows)</f>
        <v>0</v>
      </c>
      <c r="H49" s="7">
        <f t="shared" si="2"/>
        <v>1</v>
      </c>
      <c r="I49" s="6" t="str" cm="1">
        <f t="array" ref="I49">IFERROR(INDEX('Budget Planning'!C:C,header_row_id),"")</f>
        <v/>
      </c>
      <c r="J49" t="str" cm="1">
        <f t="array" ref="J49">IFERROR(INDEX('Budget Planning'!C:C,row_id),"")</f>
        <v/>
      </c>
      <c r="K49" s="47" t="str" cm="1">
        <f t="array" ref="K49">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49" s="68" t="str" cm="1">
        <f t="array" ref="L49">IF(OR(is_header,is_empty),"",
INDEX('Budget Planning'!E:AE, row_id,
MATCH(IF(selected_period="Total Year",selected_year,DATE(selected_year,selected_period,1)),'Budget Planning'!$E$9:$AE$9,0)))</f>
        <v/>
      </c>
      <c r="M49" s="6" t="str" cm="1">
        <f t="array" ref="M49">IF(is_cat,
IF(header_row_id=income_header_row, MATCH(income_min_row,C:C,0),
IF(header_row_id=expenses_header_row, MATCH(expenses_min_row,C:C,0),
IF(header_row_id=savings_header_row, MATCH(savings_min_row,C:C,0), ""))),"")</f>
        <v/>
      </c>
      <c r="N49" s="7" t="str" cm="1">
        <f t="array" ref="N49">IF(is_cat,
IF(header_row_id=income_header_row, MATCH(income_max_row,C:C,0),
IF(header_row_id=expenses_header_row, MATCH(expenses_max_row,C:C,0),
IF(header_row_id=savings_header_row, MATCH(savings_max_row,C:C,0), ""))),"")</f>
        <v/>
      </c>
      <c r="O49" s="69" t="str">
        <f t="shared" si="3"/>
        <v/>
      </c>
      <c r="P49" t="str">
        <f t="shared" ca="1" si="4"/>
        <v/>
      </c>
      <c r="Q49" s="47" t="str">
        <f t="shared" si="5"/>
        <v/>
      </c>
      <c r="R49" s="7" t="str">
        <f t="shared" ca="1" si="6"/>
        <v/>
      </c>
      <c r="S49" s="6" t="str">
        <f t="shared" si="7"/>
        <v/>
      </c>
      <c r="T49" t="str">
        <f t="shared" si="8"/>
        <v/>
      </c>
      <c r="U49" t="str">
        <f t="shared" ca="1" si="9"/>
        <v/>
      </c>
      <c r="V49" t="str">
        <f t="shared" si="10"/>
        <v/>
      </c>
      <c r="W49" s="7" t="str">
        <f t="shared" ca="1" si="11"/>
        <v/>
      </c>
      <c r="X49" s="70">
        <f t="shared" si="12"/>
        <v>-1</v>
      </c>
      <c r="Y49" s="73" t="str">
        <f t="shared" si="13"/>
        <v/>
      </c>
      <c r="Z49" s="74" t="str">
        <f t="shared" si="14"/>
        <v/>
      </c>
      <c r="AA49" s="74" t="str">
        <f t="shared" si="15"/>
        <v/>
      </c>
      <c r="AB49" s="75" t="str">
        <f t="shared" si="16"/>
        <v/>
      </c>
      <c r="AC49" s="74" t="str">
        <f t="shared" si="17"/>
        <v/>
      </c>
      <c r="AD49" s="74" t="str">
        <f t="shared" si="18"/>
        <v/>
      </c>
    </row>
    <row r="50" spans="3:30" x14ac:dyDescent="0.25">
      <c r="C50" s="64" cm="1">
        <f t="array" ref="C50">IF(C49=-1,-1,
IF(C49&lt;income_max_row,C49+1,
IF(C49=income_max_row,income_total_row,
IF(C49=income_total_row,"/1",
IF(C49="/1",expenses_header_row,
IF(C49&lt;expenses_max_row,C49+1,
IF(C49=expenses_max_row,expenses_total_row,
IF(C49=expenses_total_row,"/2",
IF(C49="/2",savings_header_row,
IF(C49&lt;savings_max_row,C49+1,
IF(C49=savings_max_row,savings_total_rows,-1)))))))))))</f>
        <v>-1</v>
      </c>
      <c r="D50" s="7">
        <f t="shared" si="0"/>
        <v>-1</v>
      </c>
      <c r="E50" s="6" t="b">
        <v>0</v>
      </c>
      <c r="F50">
        <f t="shared" si="1"/>
        <v>0</v>
      </c>
      <c r="G50" cm="1">
        <f t="array" ref="G50">1*OR(row_id=income_total_row,row_id=expenses_total_row,row_id=savings_total_rows)</f>
        <v>0</v>
      </c>
      <c r="H50" s="7">
        <f t="shared" si="2"/>
        <v>1</v>
      </c>
      <c r="I50" s="6" t="str" cm="1">
        <f t="array" ref="I50">IFERROR(INDEX('Budget Planning'!C:C,header_row_id),"")</f>
        <v/>
      </c>
      <c r="J50" t="str" cm="1">
        <f t="array" ref="J50">IFERROR(INDEX('Budget Planning'!C:C,row_id),"")</f>
        <v/>
      </c>
      <c r="K50" s="47" t="str" cm="1">
        <f t="array" ref="K50">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0" s="68" t="str" cm="1">
        <f t="array" ref="L50">IF(OR(is_header,is_empty),"",
INDEX('Budget Planning'!E:AE, row_id,
MATCH(IF(selected_period="Total Year",selected_year,DATE(selected_year,selected_period,1)),'Budget Planning'!$E$9:$AE$9,0)))</f>
        <v/>
      </c>
      <c r="M50" s="6" t="str" cm="1">
        <f t="array" ref="M50">IF(is_cat,
IF(header_row_id=income_header_row, MATCH(income_min_row,C:C,0),
IF(header_row_id=expenses_header_row, MATCH(expenses_min_row,C:C,0),
IF(header_row_id=savings_header_row, MATCH(savings_min_row,C:C,0), ""))),"")</f>
        <v/>
      </c>
      <c r="N50" s="7" t="str" cm="1">
        <f t="array" ref="N50">IF(is_cat,
IF(header_row_id=income_header_row, MATCH(income_max_row,C:C,0),
IF(header_row_id=expenses_header_row, MATCH(expenses_max_row,C:C,0),
IF(header_row_id=savings_header_row, MATCH(savings_max_row,C:C,0), ""))),"")</f>
        <v/>
      </c>
      <c r="O50" s="69" t="str">
        <f t="shared" si="3"/>
        <v/>
      </c>
      <c r="P50" t="str">
        <f t="shared" ca="1" si="4"/>
        <v/>
      </c>
      <c r="Q50" s="47" t="str">
        <f t="shared" si="5"/>
        <v/>
      </c>
      <c r="R50" s="7" t="str">
        <f t="shared" ca="1" si="6"/>
        <v/>
      </c>
      <c r="S50" s="6" t="str">
        <f t="shared" si="7"/>
        <v/>
      </c>
      <c r="T50" t="str">
        <f t="shared" si="8"/>
        <v/>
      </c>
      <c r="U50" t="str">
        <f t="shared" ca="1" si="9"/>
        <v/>
      </c>
      <c r="V50" t="str">
        <f t="shared" si="10"/>
        <v/>
      </c>
      <c r="W50" s="7" t="str">
        <f t="shared" ca="1" si="11"/>
        <v/>
      </c>
      <c r="X50" s="70">
        <f t="shared" si="12"/>
        <v>-1</v>
      </c>
      <c r="Y50" s="73" t="str">
        <f t="shared" si="13"/>
        <v/>
      </c>
      <c r="Z50" s="74" t="str">
        <f t="shared" si="14"/>
        <v/>
      </c>
      <c r="AA50" s="74" t="str">
        <f t="shared" si="15"/>
        <v/>
      </c>
      <c r="AB50" s="75" t="str">
        <f t="shared" si="16"/>
        <v/>
      </c>
      <c r="AC50" s="74" t="str">
        <f t="shared" si="17"/>
        <v/>
      </c>
      <c r="AD50" s="74" t="str">
        <f t="shared" si="18"/>
        <v/>
      </c>
    </row>
    <row r="51" spans="3:30" x14ac:dyDescent="0.25">
      <c r="C51" s="64" cm="1">
        <f t="array" ref="C51">IF(C50=-1,-1,
IF(C50&lt;income_max_row,C50+1,
IF(C50=income_max_row,income_total_row,
IF(C50=income_total_row,"/1",
IF(C50="/1",expenses_header_row,
IF(C50&lt;expenses_max_row,C50+1,
IF(C50=expenses_max_row,expenses_total_row,
IF(C50=expenses_total_row,"/2",
IF(C50="/2",savings_header_row,
IF(C50&lt;savings_max_row,C50+1,
IF(C50=savings_max_row,savings_total_rows,-1)))))))))))</f>
        <v>-1</v>
      </c>
      <c r="D51" s="7">
        <f t="shared" si="0"/>
        <v>-1</v>
      </c>
      <c r="E51" s="6" cm="1">
        <f t="array" ref="E51">1*OR(C51=income_header_row,row_id=expenses_header_row,row_id=savings_header_row)</f>
        <v>0</v>
      </c>
      <c r="F51">
        <f t="shared" si="1"/>
        <v>0</v>
      </c>
      <c r="G51" cm="1">
        <f t="array" ref="G51">1*OR(row_id=income_total_row,row_id=expenses_total_row,row_id=savings_total_rows)</f>
        <v>0</v>
      </c>
      <c r="H51" s="7">
        <f t="shared" si="2"/>
        <v>1</v>
      </c>
      <c r="I51" s="6" t="str" cm="1">
        <f t="array" ref="I51">IFERROR(INDEX('Budget Planning'!C:C,header_row_id),"")</f>
        <v/>
      </c>
      <c r="J51" t="str" cm="1">
        <f t="array" ref="J51">IFERROR(INDEX('Budget Planning'!C:C,row_id),"")</f>
        <v/>
      </c>
      <c r="K51" s="47" t="str" cm="1">
        <f t="array" ref="K51">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1" s="68" t="str" cm="1">
        <f t="array" ref="L51">IF(OR(is_header,is_empty),"",
INDEX('Budget Planning'!E:AE, row_id,
MATCH(IF(selected_period="Total Year",selected_year,DATE(selected_year,selected_period,1)),'Budget Planning'!$E$9:$AE$9,0)))</f>
        <v/>
      </c>
      <c r="M51" s="6" t="str" cm="1">
        <f t="array" ref="M51">IF(is_cat,
IF(header_row_id=income_header_row, MATCH(income_min_row,C:C,0),
IF(header_row_id=expenses_header_row, MATCH(expenses_min_row,C:C,0),
IF(header_row_id=savings_header_row, MATCH(savings_min_row,C:C,0), ""))),"")</f>
        <v/>
      </c>
      <c r="N51" s="7" t="str" cm="1">
        <f t="array" ref="N51">IF(is_cat,
IF(header_row_id=income_header_row, MATCH(income_max_row,C:C,0),
IF(header_row_id=expenses_header_row, MATCH(expenses_max_row,C:C,0),
IF(header_row_id=savings_header_row, MATCH(savings_max_row,C:C,0), ""))),"")</f>
        <v/>
      </c>
      <c r="O51" s="69" t="str">
        <f t="shared" si="3"/>
        <v/>
      </c>
      <c r="P51" t="str">
        <f t="shared" ca="1" si="4"/>
        <v/>
      </c>
      <c r="Q51" s="47" t="str">
        <f t="shared" si="5"/>
        <v/>
      </c>
      <c r="R51" s="7" t="str">
        <f t="shared" ca="1" si="6"/>
        <v/>
      </c>
      <c r="S51" s="6" t="str">
        <f t="shared" si="7"/>
        <v/>
      </c>
      <c r="T51" t="str">
        <f t="shared" si="8"/>
        <v/>
      </c>
      <c r="U51" t="str">
        <f t="shared" ca="1" si="9"/>
        <v/>
      </c>
      <c r="V51" t="str">
        <f t="shared" si="10"/>
        <v/>
      </c>
      <c r="W51" s="7" t="str">
        <f t="shared" ca="1" si="11"/>
        <v/>
      </c>
      <c r="X51" s="70">
        <f t="shared" si="12"/>
        <v>-1</v>
      </c>
      <c r="Y51" s="73" t="str">
        <f t="shared" si="13"/>
        <v/>
      </c>
      <c r="Z51" s="74" t="str">
        <f t="shared" si="14"/>
        <v/>
      </c>
      <c r="AA51" s="74" t="str">
        <f t="shared" si="15"/>
        <v/>
      </c>
      <c r="AB51" s="75" t="str">
        <f t="shared" si="16"/>
        <v/>
      </c>
      <c r="AC51" s="74" t="str">
        <f t="shared" si="17"/>
        <v/>
      </c>
      <c r="AD51" s="74" t="str">
        <f t="shared" si="18"/>
        <v/>
      </c>
    </row>
    <row r="52" spans="3:30" x14ac:dyDescent="0.25">
      <c r="C52" s="64" cm="1">
        <f t="array" ref="C52">IF(C51=-1,-1,
IF(C51&lt;income_max_row,C51+1,
IF(C51=income_max_row,income_total_row,
IF(C51=income_total_row,"/1",
IF(C51="/1",expenses_header_row,
IF(C51&lt;expenses_max_row,C51+1,
IF(C51=expenses_max_row,expenses_total_row,
IF(C51=expenses_total_row,"/2",
IF(C51="/2",savings_header_row,
IF(C51&lt;savings_max_row,C51+1,
IF(C51=savings_max_row,savings_total_rows,-1)))))))))))</f>
        <v>-1</v>
      </c>
      <c r="D52" s="7">
        <f t="shared" si="0"/>
        <v>-1</v>
      </c>
      <c r="E52" s="6" t="b">
        <v>0</v>
      </c>
      <c r="F52">
        <f t="shared" si="1"/>
        <v>0</v>
      </c>
      <c r="G52" cm="1">
        <f t="array" ref="G52">1*OR(row_id=income_total_row,row_id=expenses_total_row,row_id=savings_total_rows)</f>
        <v>0</v>
      </c>
      <c r="H52" s="7">
        <f t="shared" si="2"/>
        <v>1</v>
      </c>
      <c r="I52" s="6" t="str" cm="1">
        <f t="array" ref="I52">IFERROR(INDEX('Budget Planning'!C:C,header_row_id),"")</f>
        <v/>
      </c>
      <c r="J52" t="str" cm="1">
        <f t="array" ref="J52">IFERROR(INDEX('Budget Planning'!C:C,row_id),"")</f>
        <v/>
      </c>
      <c r="K52" s="47" t="str" cm="1">
        <f t="array" ref="K52">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2" s="68" t="str" cm="1">
        <f t="array" ref="L52">IF(OR(is_header,is_empty),"",
INDEX('Budget Planning'!E:AE, row_id,
MATCH(IF(selected_period="Total Year",selected_year,DATE(selected_year,selected_period,1)),'Budget Planning'!$E$9:$AE$9,0)))</f>
        <v/>
      </c>
      <c r="M52" s="6" t="str" cm="1">
        <f t="array" ref="M52">IF(is_cat,
IF(header_row_id=income_header_row, MATCH(income_min_row,C:C,0),
IF(header_row_id=expenses_header_row, MATCH(expenses_min_row,C:C,0),
IF(header_row_id=savings_header_row, MATCH(savings_min_row,C:C,0), ""))),"")</f>
        <v/>
      </c>
      <c r="N52" s="7" t="str" cm="1">
        <f t="array" ref="N52">IF(is_cat,
IF(header_row_id=income_header_row, MATCH(income_max_row,C:C,0),
IF(header_row_id=expenses_header_row, MATCH(expenses_max_row,C:C,0),
IF(header_row_id=savings_header_row, MATCH(savings_max_row,C:C,0), ""))),"")</f>
        <v/>
      </c>
      <c r="O52" s="69" t="str">
        <f t="shared" si="3"/>
        <v/>
      </c>
      <c r="P52" t="str">
        <f t="shared" ca="1" si="4"/>
        <v/>
      </c>
      <c r="Q52" s="47" t="str">
        <f t="shared" si="5"/>
        <v/>
      </c>
      <c r="R52" s="7" t="str">
        <f t="shared" ca="1" si="6"/>
        <v/>
      </c>
      <c r="S52" s="6" t="str">
        <f t="shared" si="7"/>
        <v/>
      </c>
      <c r="T52" t="str">
        <f t="shared" si="8"/>
        <v/>
      </c>
      <c r="U52" t="str">
        <f t="shared" ca="1" si="9"/>
        <v/>
      </c>
      <c r="V52" t="str">
        <f t="shared" si="10"/>
        <v/>
      </c>
      <c r="W52" s="7" t="str">
        <f t="shared" ca="1" si="11"/>
        <v/>
      </c>
      <c r="X52" s="70">
        <f t="shared" si="12"/>
        <v>-1</v>
      </c>
      <c r="Y52" s="73" t="str">
        <f t="shared" si="13"/>
        <v/>
      </c>
      <c r="Z52" s="74" t="str">
        <f t="shared" si="14"/>
        <v/>
      </c>
      <c r="AA52" s="74" t="str">
        <f t="shared" si="15"/>
        <v/>
      </c>
      <c r="AB52" s="75" t="str">
        <f t="shared" si="16"/>
        <v/>
      </c>
      <c r="AC52" s="74" t="str">
        <f t="shared" si="17"/>
        <v/>
      </c>
      <c r="AD52" s="74" t="str">
        <f t="shared" si="18"/>
        <v/>
      </c>
    </row>
    <row r="53" spans="3:30" x14ac:dyDescent="0.25">
      <c r="C53" s="64" cm="1">
        <f t="array" ref="C53">IF(C52=-1,-1,
IF(C52&lt;income_max_row,C52+1,
IF(C52=income_max_row,income_total_row,
IF(C52=income_total_row,"/1",
IF(C52="/1",expenses_header_row,
IF(C52&lt;expenses_max_row,C52+1,
IF(C52=expenses_max_row,expenses_total_row,
IF(C52=expenses_total_row,"/2",
IF(C52="/2",savings_header_row,
IF(C52&lt;savings_max_row,C52+1,
IF(C52=savings_max_row,savings_total_rows,-1)))))))))))</f>
        <v>-1</v>
      </c>
      <c r="D53" s="7">
        <f t="shared" si="0"/>
        <v>-1</v>
      </c>
      <c r="E53" s="6" cm="1">
        <f t="array" ref="E53">1*OR(C53=income_header_row,row_id=expenses_header_row,row_id=savings_header_row)</f>
        <v>0</v>
      </c>
      <c r="F53">
        <f t="shared" si="1"/>
        <v>0</v>
      </c>
      <c r="G53" cm="1">
        <f t="array" ref="G53">1*OR(row_id=income_total_row,row_id=expenses_total_row,row_id=savings_total_rows)</f>
        <v>0</v>
      </c>
      <c r="H53" s="7">
        <f t="shared" si="2"/>
        <v>1</v>
      </c>
      <c r="I53" s="6" t="str" cm="1">
        <f t="array" ref="I53">IFERROR(INDEX('Budget Planning'!C:C,header_row_id),"")</f>
        <v/>
      </c>
      <c r="J53" t="str" cm="1">
        <f t="array" ref="J53">IFERROR(INDEX('Budget Planning'!C:C,row_id),"")</f>
        <v/>
      </c>
      <c r="K53" s="47" t="str" cm="1">
        <f t="array" ref="K53">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3" s="68" t="str" cm="1">
        <f t="array" ref="L53">IF(OR(is_header,is_empty),"",
INDEX('Budget Planning'!E:AE, row_id,
MATCH(IF(selected_period="Total Year",selected_year,DATE(selected_year,selected_period,1)),'Budget Planning'!$E$9:$AE$9,0)))</f>
        <v/>
      </c>
      <c r="M53" s="6" t="str" cm="1">
        <f t="array" ref="M53">IF(is_cat,
IF(header_row_id=income_header_row, MATCH(income_min_row,C:C,0),
IF(header_row_id=expenses_header_row, MATCH(expenses_min_row,C:C,0),
IF(header_row_id=savings_header_row, MATCH(savings_min_row,C:C,0), ""))),"")</f>
        <v/>
      </c>
      <c r="N53" s="7" t="str" cm="1">
        <f t="array" ref="N53">IF(is_cat,
IF(header_row_id=income_header_row, MATCH(income_max_row,C:C,0),
IF(header_row_id=expenses_header_row, MATCH(expenses_max_row,C:C,0),
IF(header_row_id=savings_header_row, MATCH(savings_max_row,C:C,0), ""))),"")</f>
        <v/>
      </c>
      <c r="O53" s="69" t="str">
        <f t="shared" si="3"/>
        <v/>
      </c>
      <c r="P53" t="str">
        <f t="shared" ca="1" si="4"/>
        <v/>
      </c>
      <c r="Q53" s="47" t="str">
        <f t="shared" si="5"/>
        <v/>
      </c>
      <c r="R53" s="7" t="str">
        <f t="shared" ca="1" si="6"/>
        <v/>
      </c>
      <c r="S53" s="6" t="str">
        <f t="shared" si="7"/>
        <v/>
      </c>
      <c r="T53" t="str">
        <f t="shared" si="8"/>
        <v/>
      </c>
      <c r="U53" t="str">
        <f t="shared" ca="1" si="9"/>
        <v/>
      </c>
      <c r="V53" t="str">
        <f t="shared" si="10"/>
        <v/>
      </c>
      <c r="W53" s="7" t="str">
        <f t="shared" ca="1" si="11"/>
        <v/>
      </c>
      <c r="X53" s="70">
        <f t="shared" si="12"/>
        <v>-1</v>
      </c>
      <c r="Y53" s="73" t="str">
        <f t="shared" si="13"/>
        <v/>
      </c>
      <c r="Z53" s="74" t="str">
        <f t="shared" si="14"/>
        <v/>
      </c>
      <c r="AA53" s="74" t="str">
        <f t="shared" si="15"/>
        <v/>
      </c>
      <c r="AB53" s="75" t="str">
        <f t="shared" si="16"/>
        <v/>
      </c>
      <c r="AC53" s="74" t="str">
        <f t="shared" si="17"/>
        <v/>
      </c>
      <c r="AD53" s="74" t="str">
        <f t="shared" si="18"/>
        <v/>
      </c>
    </row>
    <row r="54" spans="3:30" x14ac:dyDescent="0.25">
      <c r="C54" s="64" cm="1">
        <f t="array" ref="C54">IF(C53=-1,-1,
IF(C53&lt;income_max_row,C53+1,
IF(C53=income_max_row,income_total_row,
IF(C53=income_total_row,"/1",
IF(C53="/1",expenses_header_row,
IF(C53&lt;expenses_max_row,C53+1,
IF(C53=expenses_max_row,expenses_total_row,
IF(C53=expenses_total_row,"/2",
IF(C53="/2",savings_header_row,
IF(C53&lt;savings_max_row,C53+1,
IF(C53=savings_max_row,savings_total_rows,-1)))))))))))</f>
        <v>-1</v>
      </c>
      <c r="D54" s="7">
        <f t="shared" si="0"/>
        <v>-1</v>
      </c>
      <c r="E54" s="6" cm="1">
        <f t="array" ref="E54">1*OR(C54=income_header_row,row_id=expenses_header_row,row_id=savings_header_row)</f>
        <v>0</v>
      </c>
      <c r="F54">
        <f t="shared" si="1"/>
        <v>0</v>
      </c>
      <c r="G54" cm="1">
        <f t="array" ref="G54">1*OR(row_id=income_total_row,row_id=expenses_total_row,row_id=savings_total_rows)</f>
        <v>0</v>
      </c>
      <c r="H54" s="7">
        <f t="shared" si="2"/>
        <v>1</v>
      </c>
      <c r="I54" s="6" t="str" cm="1">
        <f t="array" ref="I54">IFERROR(INDEX('Budget Planning'!C:C,header_row_id),"")</f>
        <v/>
      </c>
      <c r="J54" t="str" cm="1">
        <f t="array" ref="J54">IFERROR(INDEX('Budget Planning'!C:C,row_id),"")</f>
        <v/>
      </c>
      <c r="K54" s="47" t="str" cm="1">
        <f t="array" ref="K54">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4" s="68" t="str" cm="1">
        <f t="array" ref="L54">IF(OR(is_header,is_empty),"",
INDEX('Budget Planning'!E:AE, row_id,
MATCH(IF(selected_period="Total Year",selected_year,DATE(selected_year,selected_period,1)),'Budget Planning'!$E$9:$AE$9,0)))</f>
        <v/>
      </c>
      <c r="M54" s="6" t="str" cm="1">
        <f t="array" ref="M54">IF(is_cat,
IF(header_row_id=income_header_row, MATCH(income_min_row,C:C,0),
IF(header_row_id=expenses_header_row, MATCH(expenses_min_row,C:C,0),
IF(header_row_id=savings_header_row, MATCH(savings_min_row,C:C,0), ""))),"")</f>
        <v/>
      </c>
      <c r="N54" s="7" t="str" cm="1">
        <f t="array" ref="N54">IF(is_cat,
IF(header_row_id=income_header_row, MATCH(income_max_row,C:C,0),
IF(header_row_id=expenses_header_row, MATCH(expenses_max_row,C:C,0),
IF(header_row_id=savings_header_row, MATCH(savings_max_row,C:C,0), ""))),"")</f>
        <v/>
      </c>
      <c r="O54" s="69" t="str">
        <f t="shared" si="3"/>
        <v/>
      </c>
      <c r="P54" t="str">
        <f t="shared" ca="1" si="4"/>
        <v/>
      </c>
      <c r="Q54" s="47" t="str">
        <f t="shared" si="5"/>
        <v/>
      </c>
      <c r="R54" s="7" t="str">
        <f t="shared" ca="1" si="6"/>
        <v/>
      </c>
      <c r="S54" s="6" t="str">
        <f t="shared" si="7"/>
        <v/>
      </c>
      <c r="T54" t="str">
        <f t="shared" si="8"/>
        <v/>
      </c>
      <c r="U54" t="str">
        <f t="shared" ca="1" si="9"/>
        <v/>
      </c>
      <c r="V54" t="str">
        <f t="shared" si="10"/>
        <v/>
      </c>
      <c r="W54" s="7" t="str">
        <f t="shared" ca="1" si="11"/>
        <v/>
      </c>
      <c r="X54" s="70">
        <f t="shared" si="12"/>
        <v>-1</v>
      </c>
      <c r="Y54" s="73" t="str">
        <f t="shared" si="13"/>
        <v/>
      </c>
      <c r="Z54" s="74" t="str">
        <f t="shared" si="14"/>
        <v/>
      </c>
      <c r="AA54" s="74" t="str">
        <f t="shared" si="15"/>
        <v/>
      </c>
      <c r="AB54" s="75" t="str">
        <f t="shared" si="16"/>
        <v/>
      </c>
      <c r="AC54" s="74" t="str">
        <f t="shared" si="17"/>
        <v/>
      </c>
      <c r="AD54" s="74" t="str">
        <f t="shared" si="18"/>
        <v/>
      </c>
    </row>
    <row r="55" spans="3:30" x14ac:dyDescent="0.25">
      <c r="C55" s="64" cm="1">
        <f t="array" ref="C55">IF(C54=-1,-1,
IF(C54&lt;income_max_row,C54+1,
IF(C54=income_max_row,income_total_row,
IF(C54=income_total_row,"/1",
IF(C54="/1",expenses_header_row,
IF(C54&lt;expenses_max_row,C54+1,
IF(C54=expenses_max_row,expenses_total_row,
IF(C54=expenses_total_row,"/2",
IF(C54="/2",savings_header_row,
IF(C54&lt;savings_max_row,C54+1,
IF(C54=savings_max_row,savings_total_rows,-1)))))))))))</f>
        <v>-1</v>
      </c>
      <c r="D55" s="7">
        <f t="shared" si="0"/>
        <v>-1</v>
      </c>
      <c r="E55" s="6" cm="1">
        <f t="array" ref="E55">1*OR(C55=income_header_row,row_id=expenses_header_row,row_id=savings_header_row)</f>
        <v>0</v>
      </c>
      <c r="F55">
        <f t="shared" si="1"/>
        <v>0</v>
      </c>
      <c r="G55" cm="1">
        <f t="array" ref="G55">1*OR(row_id=income_total_row,row_id=expenses_total_row,row_id=savings_total_rows)</f>
        <v>0</v>
      </c>
      <c r="H55" s="7">
        <f t="shared" si="2"/>
        <v>1</v>
      </c>
      <c r="I55" s="6" t="str" cm="1">
        <f t="array" ref="I55">IFERROR(INDEX('Budget Planning'!C:C,header_row_id),"")</f>
        <v/>
      </c>
      <c r="J55" t="str" cm="1">
        <f t="array" ref="J55">IFERROR(INDEX('Budget Planning'!C:C,row_id),"")</f>
        <v/>
      </c>
      <c r="K55" s="47" t="str" cm="1">
        <f t="array" ref="K55">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5" s="68" t="str" cm="1">
        <f t="array" ref="L55">IF(OR(is_header,is_empty),"",
INDEX('Budget Planning'!E:AE, row_id,
MATCH(IF(selected_period="Total Year",selected_year,DATE(selected_year,selected_period,1)),'Budget Planning'!$E$9:$AE$9,0)))</f>
        <v/>
      </c>
      <c r="M55" s="6" t="str" cm="1">
        <f t="array" ref="M55">IF(is_cat,
IF(header_row_id=income_header_row, MATCH(income_min_row,C:C,0),
IF(header_row_id=expenses_header_row, MATCH(expenses_min_row,C:C,0),
IF(header_row_id=savings_header_row, MATCH(savings_min_row,C:C,0), ""))),"")</f>
        <v/>
      </c>
      <c r="N55" s="7" t="str" cm="1">
        <f t="array" ref="N55">IF(is_cat,
IF(header_row_id=income_header_row, MATCH(income_max_row,C:C,0),
IF(header_row_id=expenses_header_row, MATCH(expenses_max_row,C:C,0),
IF(header_row_id=savings_header_row, MATCH(savings_max_row,C:C,0), ""))),"")</f>
        <v/>
      </c>
      <c r="O55" s="69" t="str">
        <f t="shared" si="3"/>
        <v/>
      </c>
      <c r="P55" t="str">
        <f t="shared" ca="1" si="4"/>
        <v/>
      </c>
      <c r="Q55" s="47" t="str">
        <f t="shared" si="5"/>
        <v/>
      </c>
      <c r="R55" s="7" t="str">
        <f t="shared" ca="1" si="6"/>
        <v/>
      </c>
      <c r="S55" s="6" t="str">
        <f t="shared" si="7"/>
        <v/>
      </c>
      <c r="T55" t="str">
        <f t="shared" si="8"/>
        <v/>
      </c>
      <c r="U55" t="str">
        <f t="shared" ca="1" si="9"/>
        <v/>
      </c>
      <c r="V55" t="str">
        <f t="shared" si="10"/>
        <v/>
      </c>
      <c r="W55" s="7" t="str">
        <f t="shared" ca="1" si="11"/>
        <v/>
      </c>
      <c r="X55" s="70">
        <f t="shared" si="12"/>
        <v>-1</v>
      </c>
      <c r="Y55" s="73" t="str">
        <f t="shared" si="13"/>
        <v/>
      </c>
      <c r="Z55" s="74" t="str">
        <f t="shared" si="14"/>
        <v/>
      </c>
      <c r="AA55" s="74" t="str">
        <f t="shared" si="15"/>
        <v/>
      </c>
      <c r="AB55" s="75" t="str">
        <f t="shared" si="16"/>
        <v/>
      </c>
      <c r="AC55" s="74" t="str">
        <f t="shared" si="17"/>
        <v/>
      </c>
      <c r="AD55" s="74" t="str">
        <f t="shared" si="18"/>
        <v/>
      </c>
    </row>
    <row r="56" spans="3:30" x14ac:dyDescent="0.25">
      <c r="C56" s="64" cm="1">
        <f t="array" ref="C56">IF(C55=-1,-1,
IF(C55&lt;income_max_row,C55+1,
IF(C55=income_max_row,income_total_row,
IF(C55=income_total_row,"/1",
IF(C55="/1",expenses_header_row,
IF(C55&lt;expenses_max_row,C55+1,
IF(C55=expenses_max_row,expenses_total_row,
IF(C55=expenses_total_row,"/2",
IF(C55="/2",savings_header_row,
IF(C55&lt;savings_max_row,C55+1,
IF(C55=savings_max_row,savings_total_rows,-1)))))))))))</f>
        <v>-1</v>
      </c>
      <c r="D56" s="7">
        <f t="shared" si="0"/>
        <v>-1</v>
      </c>
      <c r="E56" s="6" cm="1">
        <f t="array" ref="E56">1*OR(C56=income_header_row,row_id=expenses_header_row,row_id=savings_header_row)</f>
        <v>0</v>
      </c>
      <c r="F56">
        <f t="shared" si="1"/>
        <v>0</v>
      </c>
      <c r="G56" cm="1">
        <f t="array" ref="G56">1*OR(row_id=income_total_row,row_id=expenses_total_row,row_id=savings_total_rows)</f>
        <v>0</v>
      </c>
      <c r="H56" s="7">
        <f t="shared" si="2"/>
        <v>1</v>
      </c>
      <c r="I56" s="6" t="str" cm="1">
        <f t="array" ref="I56">IFERROR(INDEX('Budget Planning'!C:C,header_row_id),"")</f>
        <v/>
      </c>
      <c r="J56" t="str" cm="1">
        <f t="array" ref="J56">IFERROR(INDEX('Budget Planning'!C:C,row_id),"")</f>
        <v/>
      </c>
      <c r="K56" s="47" t="str" cm="1">
        <f t="array" ref="K56">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6" s="68" t="str" cm="1">
        <f t="array" ref="L56">IF(OR(is_header,is_empty),"",
INDEX('Budget Planning'!E:AE, row_id,
MATCH(IF(selected_period="Total Year",selected_year,DATE(selected_year,selected_period,1)),'Budget Planning'!$E$9:$AE$9,0)))</f>
        <v/>
      </c>
      <c r="M56" s="6" t="str" cm="1">
        <f t="array" ref="M56">IF(is_cat,
IF(header_row_id=income_header_row, MATCH(income_min_row,C:C,0),
IF(header_row_id=expenses_header_row, MATCH(expenses_min_row,C:C,0),
IF(header_row_id=savings_header_row, MATCH(savings_min_row,C:C,0), ""))),"")</f>
        <v/>
      </c>
      <c r="N56" s="7" t="str" cm="1">
        <f t="array" ref="N56">IF(is_cat,
IF(header_row_id=income_header_row, MATCH(income_max_row,C:C,0),
IF(header_row_id=expenses_header_row, MATCH(expenses_max_row,C:C,0),
IF(header_row_id=savings_header_row, MATCH(savings_max_row,C:C,0), ""))),"")</f>
        <v/>
      </c>
      <c r="O56" s="69" t="str">
        <f t="shared" si="3"/>
        <v/>
      </c>
      <c r="P56" t="str">
        <f t="shared" ca="1" si="4"/>
        <v/>
      </c>
      <c r="Q56" s="47" t="str">
        <f t="shared" si="5"/>
        <v/>
      </c>
      <c r="R56" s="7" t="str">
        <f t="shared" ca="1" si="6"/>
        <v/>
      </c>
      <c r="S56" s="6" t="str">
        <f t="shared" si="7"/>
        <v/>
      </c>
      <c r="T56" t="str">
        <f t="shared" si="8"/>
        <v/>
      </c>
      <c r="U56" t="str">
        <f t="shared" ca="1" si="9"/>
        <v/>
      </c>
      <c r="V56" t="str">
        <f t="shared" si="10"/>
        <v/>
      </c>
      <c r="W56" s="7" t="str">
        <f t="shared" ca="1" si="11"/>
        <v/>
      </c>
      <c r="X56" s="70">
        <f t="shared" si="12"/>
        <v>-1</v>
      </c>
      <c r="Y56" s="73" t="str">
        <f t="shared" si="13"/>
        <v/>
      </c>
      <c r="Z56" s="74" t="str">
        <f t="shared" si="14"/>
        <v/>
      </c>
      <c r="AA56" s="74" t="str">
        <f t="shared" si="15"/>
        <v/>
      </c>
      <c r="AB56" s="75" t="str">
        <f t="shared" si="16"/>
        <v/>
      </c>
      <c r="AC56" s="74" t="str">
        <f t="shared" si="17"/>
        <v/>
      </c>
      <c r="AD56" s="74" t="str">
        <f t="shared" si="18"/>
        <v/>
      </c>
    </row>
    <row r="57" spans="3:30" x14ac:dyDescent="0.25">
      <c r="C57" s="64" cm="1">
        <f t="array" ref="C57">IF(C56=-1,-1,
IF(C56&lt;income_max_row,C56+1,
IF(C56=income_max_row,income_total_row,
IF(C56=income_total_row,"/1",
IF(C56="/1",expenses_header_row,
IF(C56&lt;expenses_max_row,C56+1,
IF(C56=expenses_max_row,expenses_total_row,
IF(C56=expenses_total_row,"/2",
IF(C56="/2",savings_header_row,
IF(C56&lt;savings_max_row,C56+1,
IF(C56=savings_max_row,savings_total_rows,-1)))))))))))</f>
        <v>-1</v>
      </c>
      <c r="D57" s="7">
        <f t="shared" si="0"/>
        <v>-1</v>
      </c>
      <c r="E57" s="6" cm="1">
        <f t="array" ref="E57">1*OR(C57=income_header_row,row_id=expenses_header_row,row_id=savings_header_row)</f>
        <v>0</v>
      </c>
      <c r="F57">
        <f t="shared" si="1"/>
        <v>0</v>
      </c>
      <c r="G57" cm="1">
        <f t="array" ref="G57">1*OR(row_id=income_total_row,row_id=expenses_total_row,row_id=savings_total_rows)</f>
        <v>0</v>
      </c>
      <c r="H57" s="7">
        <f t="shared" si="2"/>
        <v>1</v>
      </c>
      <c r="I57" s="6" t="str" cm="1">
        <f t="array" ref="I57">IFERROR(INDEX('Budget Planning'!C:C,header_row_id),"")</f>
        <v/>
      </c>
      <c r="J57" t="str" cm="1">
        <f t="array" ref="J57">IFERROR(INDEX('Budget Planning'!C:C,row_id),"")</f>
        <v/>
      </c>
      <c r="K57" s="47" t="str" cm="1">
        <f t="array" ref="K57">IF(OR(is_header,is_empty),"",
IF(is_total,
IF(selected_period="Total Year",
SUM(Tracking[Amount]*(Tracking[Type]=type)*(YEAR(Tracking[Effective Date])=selected_year) ),
SUM(Tracking[Amount]*(Tracking[Type]=type)*(YEAR(Tracking[Effective Date])=selected_year)*(MONTH(Tracking[Effective Date])=selected_period) )),
IF(selected_period="Total Year",
SUM(Tracking[Amount]*(Tracking[Type]=type)*(Tracking[Category]=item)*(YEAR(Tracking[Effective Date])=selected_year)),
SUM(Tracking[Amount]*(Tracking[Type]=type)*(Tracking[Category]=item)*(YEAR(Tracking[Effective Date])=selected_year)*(MONTH(Tracking[Effective Date])=selected_period)))))</f>
        <v/>
      </c>
      <c r="L57" s="68" t="str" cm="1">
        <f t="array" ref="L57">IF(OR(is_header,is_empty),"",
INDEX('Budget Planning'!E:AE, row_id,
MATCH(IF(selected_period="Total Year",selected_year,DATE(selected_year,selected_period,1)),'Budget Planning'!$E$9:$AE$9,0)))</f>
        <v/>
      </c>
      <c r="M57" s="6" t="str" cm="1">
        <f t="array" ref="M57">IF(is_cat,
IF(header_row_id=income_header_row, MATCH(income_min_row,C:C,0),
IF(header_row_id=expenses_header_row, MATCH(expenses_min_row,C:C,0),
IF(header_row_id=savings_header_row, MATCH(savings_min_row,C:C,0), ""))),"")</f>
        <v/>
      </c>
      <c r="N57" s="7" t="str" cm="1">
        <f t="array" ref="N57">IF(is_cat,
IF(header_row_id=income_header_row, MATCH(income_max_row,C:C,0),
IF(header_row_id=expenses_header_row, MATCH(expenses_max_row,C:C,0),
IF(header_row_id=savings_header_row, MATCH(savings_max_row,C:C,0), ""))),"")</f>
        <v/>
      </c>
      <c r="O57" s="69" t="str">
        <f t="shared" si="3"/>
        <v/>
      </c>
      <c r="P57" t="str">
        <f t="shared" ca="1" si="4"/>
        <v/>
      </c>
      <c r="Q57" s="47" t="str">
        <f t="shared" si="5"/>
        <v/>
      </c>
      <c r="R57" s="7" t="str">
        <f t="shared" ca="1" si="6"/>
        <v/>
      </c>
      <c r="S57" s="6" t="str">
        <f t="shared" si="7"/>
        <v/>
      </c>
      <c r="T57" t="str">
        <f t="shared" si="8"/>
        <v/>
      </c>
      <c r="U57" t="str">
        <f t="shared" ca="1" si="9"/>
        <v/>
      </c>
      <c r="V57" t="str">
        <f t="shared" si="10"/>
        <v/>
      </c>
      <c r="W57" s="7" t="str">
        <f t="shared" ca="1" si="11"/>
        <v/>
      </c>
      <c r="X57" s="70">
        <f t="shared" si="12"/>
        <v>-1</v>
      </c>
      <c r="Y57" s="73" t="str">
        <f t="shared" si="13"/>
        <v/>
      </c>
      <c r="Z57" s="74" t="str">
        <f t="shared" si="14"/>
        <v/>
      </c>
      <c r="AA57" s="74" t="str">
        <f t="shared" si="15"/>
        <v/>
      </c>
      <c r="AB57" s="75" t="str">
        <f t="shared" si="16"/>
        <v/>
      </c>
      <c r="AC57" s="74" t="str">
        <f t="shared" si="17"/>
        <v/>
      </c>
      <c r="AD57" s="74" t="str">
        <f t="shared" si="18"/>
        <v/>
      </c>
    </row>
    <row r="58" spans="3:30" x14ac:dyDescent="0.25">
      <c r="C58" s="64"/>
      <c r="D58" s="7"/>
      <c r="E58" s="6"/>
      <c r="H58" s="7"/>
      <c r="I58" s="6"/>
    </row>
    <row r="59" spans="3:30" x14ac:dyDescent="0.25">
      <c r="C59" s="64"/>
      <c r="D59" s="7"/>
      <c r="E59" s="6"/>
      <c r="H59" s="7"/>
      <c r="I59" s="6"/>
    </row>
    <row r="60" spans="3:30" x14ac:dyDescent="0.25">
      <c r="C60" s="64"/>
      <c r="D60" s="7"/>
      <c r="E60" s="6"/>
      <c r="H60" s="7"/>
      <c r="I60" s="6"/>
    </row>
    <row r="61" spans="3:30" x14ac:dyDescent="0.25">
      <c r="C61" s="64"/>
      <c r="D61" s="7"/>
      <c r="E61" s="6"/>
      <c r="H61" s="7"/>
      <c r="I61" s="6"/>
    </row>
    <row r="62" spans="3:30" x14ac:dyDescent="0.25">
      <c r="C62" s="64"/>
      <c r="D62" s="7"/>
      <c r="E62" s="6"/>
      <c r="H62" s="7"/>
      <c r="I62" s="6"/>
    </row>
    <row r="63" spans="3:30" x14ac:dyDescent="0.25">
      <c r="C63" s="64"/>
      <c r="D63" s="7"/>
      <c r="E63" s="6"/>
      <c r="H63" s="7"/>
      <c r="I63" s="6"/>
    </row>
    <row r="64" spans="3:30" x14ac:dyDescent="0.25">
      <c r="C64" s="64"/>
      <c r="D64" s="7"/>
      <c r="E64" s="6"/>
      <c r="H64" s="7"/>
      <c r="I64" s="6"/>
    </row>
    <row r="65" spans="3:9" x14ac:dyDescent="0.25">
      <c r="C65" s="64"/>
      <c r="D65" s="7"/>
      <c r="E65" s="6"/>
      <c r="H65" s="7"/>
      <c r="I65" s="6"/>
    </row>
  </sheetData>
  <mergeCells count="8">
    <mergeCell ref="Y11:AD11"/>
    <mergeCell ref="AF11:AR11"/>
    <mergeCell ref="AQ5:AR5"/>
    <mergeCell ref="AQ6:AR6"/>
    <mergeCell ref="AN6:AP6"/>
    <mergeCell ref="AQ8:AR8"/>
    <mergeCell ref="AN9:AP9"/>
    <mergeCell ref="AQ9:AR9"/>
  </mergeCells>
  <conditionalFormatting sqref="Y13:AD57">
    <cfRule type="expression" dxfId="36" priority="19" stopIfTrue="1">
      <formula>row_id=income_header_row</formula>
    </cfRule>
    <cfRule type="expression" dxfId="35" priority="20" stopIfTrue="1">
      <formula>row_id=expenses_header_row</formula>
    </cfRule>
    <cfRule type="expression" dxfId="34" priority="21" stopIfTrue="1">
      <formula>row_id=savings_header_row</formula>
    </cfRule>
    <cfRule type="expression" dxfId="33" priority="24" stopIfTrue="1">
      <formula>is_total</formula>
    </cfRule>
  </conditionalFormatting>
  <conditionalFormatting sqref="AB13:AB57">
    <cfRule type="dataBar" priority="28">
      <dataBar>
        <cfvo type="num" val="0"/>
        <cfvo type="num" val="1"/>
        <color theme="0" tint="-0.249977111117893"/>
      </dataBar>
      <extLst>
        <ext xmlns:x14="http://schemas.microsoft.com/office/spreadsheetml/2009/9/main" uri="{B025F937-C7B1-47D3-B67F-A62EFF666E3E}">
          <x14:id>{9C335AC0-6820-433B-9B9B-40D68C5E920D}</x14:id>
        </ext>
      </extLst>
    </cfRule>
  </conditionalFormatting>
  <conditionalFormatting sqref="AB14:AB57">
    <cfRule type="expression" dxfId="32" priority="25" stopIfTrue="1">
      <formula>AND(OR(is_cat,is_total), out_budget&gt;0, out_percentage_completed&gt;=1, header_row_id=expenses_header_row)</formula>
    </cfRule>
    <cfRule type="expression" dxfId="31" priority="26" stopIfTrue="1">
      <formula>AND(OR(is_cat,is_total), out_budget&gt;0, out_percentage_completed&gt;=1, header_row_id=savings_header_row)</formula>
    </cfRule>
    <cfRule type="expression" dxfId="30" priority="27" stopIfTrue="1">
      <formula>AND(OR(is_cat,is_total), out_budget&gt;0, out_percentage_completed&gt;=1, header_row_id=income_header_row)</formula>
    </cfRule>
  </conditionalFormatting>
  <conditionalFormatting sqref="AH16">
    <cfRule type="expression" dxfId="29" priority="14">
      <formula>AI16&lt;&gt;""</formula>
    </cfRule>
  </conditionalFormatting>
  <conditionalFormatting sqref="AH17">
    <cfRule type="expression" dxfId="28" priority="15">
      <formula>AI17&lt;&gt;""</formula>
    </cfRule>
  </conditionalFormatting>
  <conditionalFormatting sqref="AH18">
    <cfRule type="expression" dxfId="27" priority="16">
      <formula>AI18&lt;&gt;""</formula>
    </cfRule>
  </conditionalFormatting>
  <conditionalFormatting sqref="AH19">
    <cfRule type="expression" dxfId="26" priority="17">
      <formula>AI19&lt;&gt;""</formula>
    </cfRule>
  </conditionalFormatting>
  <conditionalFormatting sqref="AH20">
    <cfRule type="expression" dxfId="25" priority="13">
      <formula>AI20&lt;&gt;""</formula>
    </cfRule>
  </conditionalFormatting>
  <conditionalFormatting sqref="AH21">
    <cfRule type="expression" dxfId="24" priority="18">
      <formula>AI21&lt;&gt;""</formula>
    </cfRule>
  </conditionalFormatting>
  <conditionalFormatting sqref="AH29">
    <cfRule type="expression" dxfId="23" priority="8">
      <formula>AI29&lt;&gt;""</formula>
    </cfRule>
  </conditionalFormatting>
  <conditionalFormatting sqref="AH30">
    <cfRule type="expression" dxfId="22" priority="9">
      <formula>AI30&lt;&gt;""</formula>
    </cfRule>
  </conditionalFormatting>
  <conditionalFormatting sqref="AH31">
    <cfRule type="expression" dxfId="21" priority="10">
      <formula>AI31&lt;&gt;""</formula>
    </cfRule>
  </conditionalFormatting>
  <conditionalFormatting sqref="AH32">
    <cfRule type="expression" dxfId="20" priority="11">
      <formula>AI32&lt;&gt;""</formula>
    </cfRule>
  </conditionalFormatting>
  <conditionalFormatting sqref="AH33">
    <cfRule type="expression" dxfId="19" priority="7">
      <formula>AI33&lt;&gt;""</formula>
    </cfRule>
  </conditionalFormatting>
  <conditionalFormatting sqref="AH34">
    <cfRule type="expression" dxfId="18" priority="12">
      <formula>AI34&lt;&gt;""</formula>
    </cfRule>
  </conditionalFormatting>
  <conditionalFormatting sqref="AO29">
    <cfRule type="expression" dxfId="17" priority="2">
      <formula>AP29&lt;&gt;""</formula>
    </cfRule>
  </conditionalFormatting>
  <conditionalFormatting sqref="AO30">
    <cfRule type="expression" dxfId="16" priority="3">
      <formula>AP30&lt;&gt;""</formula>
    </cfRule>
  </conditionalFormatting>
  <conditionalFormatting sqref="AO31">
    <cfRule type="expression" dxfId="15" priority="4">
      <formula>AP31&lt;&gt;""</formula>
    </cfRule>
  </conditionalFormatting>
  <conditionalFormatting sqref="AO32">
    <cfRule type="expression" dxfId="14" priority="5">
      <formula>AP32&lt;&gt;""</formula>
    </cfRule>
  </conditionalFormatting>
  <conditionalFormatting sqref="AO33">
    <cfRule type="expression" dxfId="13" priority="1">
      <formula>AP33&lt;&gt;""</formula>
    </cfRule>
  </conditionalFormatting>
  <conditionalFormatting sqref="AO34">
    <cfRule type="expression" dxfId="12" priority="6">
      <formula>AP34&lt;&gt;""</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4" r:id="rId3" name="Check Box 6">
              <controlPr defaultSize="0" autoFill="0" autoLine="0" autoPict="0">
                <anchor moveWithCells="1">
                  <from>
                    <xdr:col>41</xdr:col>
                    <xdr:colOff>228600</xdr:colOff>
                    <xdr:row>12</xdr:row>
                    <xdr:rowOff>47625</xdr:rowOff>
                  </from>
                  <to>
                    <xdr:col>42</xdr:col>
                    <xdr:colOff>66675</xdr:colOff>
                    <xdr:row>13</xdr:row>
                    <xdr:rowOff>142875</xdr:rowOff>
                  </to>
                </anchor>
              </controlPr>
            </control>
          </mc:Choice>
        </mc:AlternateContent>
        <mc:AlternateContent xmlns:mc="http://schemas.openxmlformats.org/markup-compatibility/2006">
          <mc:Choice Requires="x14">
            <control shapeId="2055" r:id="rId4" name="Check Box 7">
              <controlPr defaultSize="0" autoFill="0" autoLine="0" autoPict="0">
                <anchor moveWithCells="1">
                  <from>
                    <xdr:col>41</xdr:col>
                    <xdr:colOff>228600</xdr:colOff>
                    <xdr:row>13</xdr:row>
                    <xdr:rowOff>47625</xdr:rowOff>
                  </from>
                  <to>
                    <xdr:col>42</xdr:col>
                    <xdr:colOff>66675</xdr:colOff>
                    <xdr:row>14</xdr:row>
                    <xdr:rowOff>114300</xdr:rowOff>
                  </to>
                </anchor>
              </controlPr>
            </control>
          </mc:Choice>
        </mc:AlternateContent>
        <mc:AlternateContent xmlns:mc="http://schemas.openxmlformats.org/markup-compatibility/2006">
          <mc:Choice Requires="x14">
            <control shapeId="2056" r:id="rId5" name="Check Box 8">
              <controlPr defaultSize="0" autoFill="0" autoLine="0" autoPict="0">
                <anchor moveWithCells="1">
                  <from>
                    <xdr:col>41</xdr:col>
                    <xdr:colOff>885825</xdr:colOff>
                    <xdr:row>12</xdr:row>
                    <xdr:rowOff>47625</xdr:rowOff>
                  </from>
                  <to>
                    <xdr:col>43</xdr:col>
                    <xdr:colOff>28575</xdr:colOff>
                    <xdr:row>13</xdr:row>
                    <xdr:rowOff>142875</xdr:rowOff>
                  </to>
                </anchor>
              </controlPr>
            </control>
          </mc:Choice>
        </mc:AlternateContent>
        <mc:AlternateContent xmlns:mc="http://schemas.openxmlformats.org/markup-compatibility/2006">
          <mc:Choice Requires="x14">
            <control shapeId="2057" r:id="rId6" name="Check Box 9">
              <controlPr defaultSize="0" autoFill="0" autoLine="0" autoPict="0">
                <anchor moveWithCells="1">
                  <from>
                    <xdr:col>41</xdr:col>
                    <xdr:colOff>885825</xdr:colOff>
                    <xdr:row>13</xdr:row>
                    <xdr:rowOff>38100</xdr:rowOff>
                  </from>
                  <to>
                    <xdr:col>43</xdr:col>
                    <xdr:colOff>28575</xdr:colOff>
                    <xdr:row>14</xdr:row>
                    <xdr:rowOff>133350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C335AC0-6820-433B-9B9B-40D68C5E920D}">
            <x14:dataBar minLength="0" maxLength="100" gradient="0">
              <x14:cfvo type="num">
                <xm:f>0</xm:f>
              </x14:cfvo>
              <x14:cfvo type="num">
                <xm:f>1</xm:f>
              </x14:cfvo>
              <x14:negativeFillColor rgb="FFFF0000"/>
              <x14:axisColor rgb="FF000000"/>
            </x14:dataBar>
          </x14:cfRule>
          <xm:sqref>AB13:AB57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62B6A4A-6797-47B9-A49B-6E5305CE5A6F}">
          <x14:formula1>
            <xm:f>'Dropdown Data'!$C$8:$C$18</xm:f>
          </x14:formula1>
          <xm:sqref>AQ6</xm:sqref>
        </x14:dataValidation>
        <x14:dataValidation type="list" allowBlank="1" showInputMessage="1" showErrorMessage="1" xr:uid="{2797C26A-BC0A-428B-9013-B93FC26F9C9F}">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1AF9E-1526-4F79-B0DB-EC93358AEE97}">
  <sheetPr>
    <tabColor theme="4"/>
  </sheetPr>
  <dimension ref="C1:R102"/>
  <sheetViews>
    <sheetView showGridLines="0" zoomScale="70" zoomScaleNormal="70" workbookViewId="0">
      <selection activeCell="F40" sqref="F40"/>
    </sheetView>
  </sheetViews>
  <sheetFormatPr defaultRowHeight="15" x14ac:dyDescent="0.25"/>
  <cols>
    <col min="1" max="2" width="4" customWidth="1"/>
    <col min="3" max="3" width="2.85546875" customWidth="1"/>
    <col min="4" max="4" width="29.28515625" customWidth="1"/>
    <col min="5" max="5" width="35.28515625" bestFit="1" customWidth="1"/>
    <col min="6" max="6" width="16" customWidth="1"/>
    <col min="7" max="7" width="9.5703125" customWidth="1"/>
    <col min="8" max="8" width="29.28515625" customWidth="1"/>
    <col min="9" max="9" width="35.28515625" customWidth="1"/>
    <col min="10" max="10" width="13" customWidth="1"/>
    <col min="11" max="11" width="9.140625" customWidth="1"/>
    <col min="12" max="12" width="29.28515625" customWidth="1"/>
    <col min="13" max="13" width="32.42578125" customWidth="1"/>
    <col min="14" max="14" width="26.85546875" customWidth="1"/>
    <col min="15" max="15" width="24.7109375" customWidth="1"/>
    <col min="16" max="16" width="32.42578125" customWidth="1"/>
    <col min="17" max="17" width="26.85546875" customWidth="1"/>
    <col min="18" max="18" width="24.7109375" customWidth="1"/>
  </cols>
  <sheetData>
    <row r="1" spans="3:9" s="2" customFormat="1" x14ac:dyDescent="0.25"/>
    <row r="2" spans="3:9" s="2" customFormat="1" ht="35.25" customHeight="1" x14ac:dyDescent="0.25">
      <c r="C2" s="101" t="s">
        <v>4</v>
      </c>
      <c r="D2" s="101"/>
      <c r="E2" s="101"/>
      <c r="F2" s="101"/>
    </row>
    <row r="3" spans="3:9" s="2" customFormat="1" x14ac:dyDescent="0.25"/>
    <row r="6" spans="3:9" x14ac:dyDescent="0.25">
      <c r="C6" s="102" t="s">
        <v>30</v>
      </c>
      <c r="D6" s="102"/>
      <c r="E6" s="102"/>
      <c r="F6" s="102"/>
    </row>
    <row r="8" spans="3:9" x14ac:dyDescent="0.25">
      <c r="D8" s="11" t="s">
        <v>31</v>
      </c>
      <c r="E8" s="44" cm="1">
        <f t="array" aca="1" ref="E8" ca="1">current_date</f>
        <v>45352</v>
      </c>
    </row>
    <row r="9" spans="3:9" x14ac:dyDescent="0.25">
      <c r="D9" s="11" t="s">
        <v>32</v>
      </c>
      <c r="E9" s="44">
        <f>MAX(Tracking[Date])</f>
        <v>0</v>
      </c>
      <c r="I9" s="56"/>
    </row>
    <row r="10" spans="3:9" x14ac:dyDescent="0.25">
      <c r="D10" s="11" t="s">
        <v>33</v>
      </c>
      <c r="E10" s="46" t="str">
        <f>IF(E9=0,"","("&amp;_xlfn.DAYS(E9,E8)&amp;" Days ago)")</f>
        <v/>
      </c>
    </row>
    <row r="11" spans="3:9" x14ac:dyDescent="0.25">
      <c r="D11" s="11" t="s">
        <v>34</v>
      </c>
      <c r="E11">
        <f>COUNT(Tracking[Date])</f>
        <v>0</v>
      </c>
    </row>
    <row r="12" spans="3:9" x14ac:dyDescent="0.25">
      <c r="D12" s="11" t="s">
        <v>35</v>
      </c>
      <c r="E12" s="45" t="str" cm="1">
        <f t="array" aca="1" ref="E12" ca="1">"("&amp;SUMPRODUCT((YEAR(Tracking[Date])=YEAR(current_date)))&amp;" This year)"</f>
        <v>(0 This year)</v>
      </c>
    </row>
    <row r="13" spans="3:9" x14ac:dyDescent="0.25">
      <c r="D13" s="11" t="s">
        <v>36</v>
      </c>
      <c r="E13" s="48" t="str">
        <f>_xlfn.IFNA(INDEX(Tracking[Balance], MATCH(Calculations!E9,Tracking[Date],0)),"-")</f>
        <v>-</v>
      </c>
    </row>
    <row r="14" spans="3:9" x14ac:dyDescent="0.25">
      <c r="D14" s="11" t="s">
        <v>37</v>
      </c>
      <c r="E14" t="str">
        <f>IF(E13&gt;=0, " of tracked income left to be allocated", "allocated not covered by income")</f>
        <v xml:space="preserve"> of tracked income left to be allocated</v>
      </c>
    </row>
    <row r="17" spans="3:14" x14ac:dyDescent="0.25">
      <c r="C17" s="102" t="s">
        <v>47</v>
      </c>
      <c r="D17" s="102"/>
      <c r="E17" s="102"/>
      <c r="F17" s="102"/>
    </row>
    <row r="19" spans="3:14" x14ac:dyDescent="0.25">
      <c r="D19" s="11" t="s">
        <v>48</v>
      </c>
      <c r="E19" cm="1">
        <f t="array" aca="1" ref="E19" ca="1">IF('Budget Dashboard'!$AQ$6="Current Year",YEAR(current_date),'Budget Dashboard'!$AQ$6)</f>
        <v>2024</v>
      </c>
    </row>
    <row r="20" spans="3:14" x14ac:dyDescent="0.25">
      <c r="D20" s="57" t="s">
        <v>49</v>
      </c>
      <c r="E20" s="58" t="str" cm="1">
        <f t="array" ref="E20">IF('Budget Dashboard'!$AQ$9="Total Year","Total Year",IF('Budget Dashboard'!$AQ$9="Current Month",MONTH(current_date),MONTH('Budget Dashboard'!$AQ$9)))</f>
        <v>Total Year</v>
      </c>
    </row>
    <row r="21" spans="3:14" x14ac:dyDescent="0.25">
      <c r="D21" s="11" t="s">
        <v>50</v>
      </c>
      <c r="E21" s="45" t="str">
        <f>IF(selected_period="Total Year","Total Year",TEXT(DATE(selected_year,selected_period,1),"mmmm"))</f>
        <v>Total Year</v>
      </c>
    </row>
    <row r="22" spans="3:14" x14ac:dyDescent="0.25">
      <c r="D22" s="11" t="s">
        <v>92</v>
      </c>
      <c r="E22">
        <f ca="1">IF(selected_period="Total Year",DATE(selected_year,12,31) - DATE(selected_year-1,12,31),DAY(EOMONTH(DATE(selected_year,selected_period,1), 0)))</f>
        <v>366</v>
      </c>
    </row>
    <row r="23" spans="3:14" x14ac:dyDescent="0.25">
      <c r="D23" s="11" t="s">
        <v>94</v>
      </c>
      <c r="E23" cm="1">
        <f t="array" aca="1" ref="E23" ca="1">IF(selected_year=YEAR(current_date),
IF(selected_period="Total Year", current_date-DATE(selected_year-1,12,31),
IF(selected_period=MONTH(current_date),DAY(current_date),
IF(selected_period&lt;MONTH(current_date),E22,0))),
IF(selected_year&lt;YEAR(current_date),E22,0))</f>
        <v>61</v>
      </c>
    </row>
    <row r="24" spans="3:14" x14ac:dyDescent="0.25">
      <c r="D24" s="11" t="s">
        <v>93</v>
      </c>
      <c r="E24" s="72">
        <f ca="1">E23/E22</f>
        <v>0.16666666666666666</v>
      </c>
    </row>
    <row r="25" spans="3:14" x14ac:dyDescent="0.25">
      <c r="D25" s="11" t="s">
        <v>95</v>
      </c>
      <c r="E25" s="114">
        <f ca="1">F41-(J41+N41)</f>
        <v>0</v>
      </c>
    </row>
    <row r="26" spans="3:14" x14ac:dyDescent="0.25">
      <c r="D26" s="11" t="s">
        <v>37</v>
      </c>
      <c r="E26" t="str">
        <f ca="1">IF(E25&gt;=0, " of tracked income left to be allocated", "allocated not covered by income")</f>
        <v xml:space="preserve"> of tracked income left to be allocated</v>
      </c>
    </row>
    <row r="27" spans="3:14" x14ac:dyDescent="0.25">
      <c r="D27" s="11" t="s">
        <v>96</v>
      </c>
      <c r="E27" s="115" t="str">
        <f ca="1">IFERROR(IF(saving_rate_calculation_type="% allocated to Savings",N41/F41,(F41-J41)/F41),"-")</f>
        <v>-</v>
      </c>
    </row>
    <row r="32" spans="3:14" x14ac:dyDescent="0.25">
      <c r="D32" s="81" t="s">
        <v>73</v>
      </c>
      <c r="E32" s="80"/>
      <c r="F32" s="80"/>
      <c r="G32" s="80"/>
      <c r="H32" s="80"/>
      <c r="I32" s="80"/>
      <c r="J32" s="80"/>
      <c r="K32" s="80"/>
      <c r="L32" s="80"/>
      <c r="M32" s="80"/>
      <c r="N32" s="80"/>
    </row>
    <row r="34" spans="4:14" x14ac:dyDescent="0.25">
      <c r="D34" s="82" t="s">
        <v>9</v>
      </c>
      <c r="E34" s="82" t="s">
        <v>19</v>
      </c>
      <c r="F34" s="82" t="s">
        <v>20</v>
      </c>
      <c r="H34" s="82" t="s">
        <v>12</v>
      </c>
      <c r="I34" s="82" t="s">
        <v>19</v>
      </c>
      <c r="J34" s="82" t="s">
        <v>20</v>
      </c>
      <c r="L34" s="82" t="s">
        <v>14</v>
      </c>
      <c r="M34" s="82" t="s">
        <v>19</v>
      </c>
      <c r="N34" s="82" t="s">
        <v>20</v>
      </c>
    </row>
    <row r="35" spans="4:14" x14ac:dyDescent="0.25">
      <c r="D35" s="4">
        <v>1</v>
      </c>
      <c r="E35" s="4" t="str" cm="1">
        <f t="array" ref="E35">IF(F35="","",INDEX('Budget Dashboard'!$J:$J,MATCH(income_header_row+Calculations!D35,'Budget Dashboard'!$X:$X,0)))</f>
        <v/>
      </c>
      <c r="F35" s="85" t="str" cm="1">
        <f t="array" ref="F35">IF(D35&gt;COUNTA(income[]),"",
IF(INDEX('Budget Dashboard'!$K:$K,MATCH(income_header_row+Calculations!D35,'Budget Dashboard'!$X:$X,0))=0,"",
INDEX('Budget Dashboard'!$K:$K,MATCH(income_header_row+Calculations!D35,'Budget Dashboard'!$X:$X,0))))</f>
        <v/>
      </c>
      <c r="H35" s="4">
        <v>1</v>
      </c>
      <c r="I35" s="4" t="str" cm="1">
        <f t="array" ref="I35">IF(J35="","",INDEX('Budget Dashboard'!$J:$J,MATCH(expenses_header_row+Calculations!H35,'Budget Dashboard'!$X:$X,0)))</f>
        <v/>
      </c>
      <c r="J35" s="85" t="str" cm="1">
        <f t="array" ref="J35">IF(H35&gt;COUNTA(Expenses[]),"",
IF(INDEX('Budget Dashboard'!$K:$K,MATCH(expenses_header_row+Calculations!H35,'Budget Dashboard'!$X:$X,0))=0,"",
INDEX('Budget Dashboard'!$K:$K,MATCH(expenses_header_row+Calculations!H35,'Budget Dashboard'!$X:$X,0))))</f>
        <v/>
      </c>
      <c r="L35" s="4">
        <v>1</v>
      </c>
      <c r="M35" s="4" t="str" cm="1">
        <f t="array" ref="M35">IF(N35="","",INDEX('Budget Dashboard'!$J:$J,MATCH(savings_header_row+Calculations!L35,'Budget Dashboard'!$X:$X,0)))</f>
        <v/>
      </c>
      <c r="N35" s="85" t="str" cm="1">
        <f t="array" ref="N35">IF(L35&gt;COUNTA(Savings[]),"",
IF(INDEX('Budget Dashboard'!$K:$K,MATCH(savings_header_row+Calculations!L35,'Budget Dashboard'!$X:$X,0))=0,"",
INDEX('Budget Dashboard'!$K:$K,MATCH(savings_header_row+Calculations!L35,'Budget Dashboard'!$X:$X,0))))</f>
        <v/>
      </c>
    </row>
    <row r="36" spans="4:14" x14ac:dyDescent="0.25">
      <c r="D36" s="4">
        <v>2</v>
      </c>
      <c r="E36" s="4" t="str" cm="1">
        <f t="array" ref="E36">IF(F36="","",INDEX('Budget Dashboard'!$J:$J,MATCH(income_header_row+Calculations!D36,'Budget Dashboard'!$X:$X,0)))</f>
        <v/>
      </c>
      <c r="F36" s="85" t="str" cm="1">
        <f t="array" ref="F36">IF(D36&gt;COUNTA(income[]),"",
IF(INDEX('Budget Dashboard'!$K:$K,MATCH(income_header_row+Calculations!D36,'Budget Dashboard'!$X:$X,0))=0,"",
INDEX('Budget Dashboard'!$K:$K,MATCH(income_header_row+Calculations!D36,'Budget Dashboard'!$X:$X,0))))</f>
        <v/>
      </c>
      <c r="H36" s="4">
        <v>2</v>
      </c>
      <c r="I36" s="4" t="str" cm="1">
        <f t="array" ref="I36">IF(J36="","",INDEX('Budget Dashboard'!$J:$J,MATCH(expenses_header_row+Calculations!H36,'Budget Dashboard'!$X:$X,0)))</f>
        <v/>
      </c>
      <c r="J36" s="85" t="str" cm="1">
        <f t="array" ref="J36">IF(H36&gt;COUNTA(Expenses[]),"",
IF(INDEX('Budget Dashboard'!$K:$K,MATCH(expenses_header_row+Calculations!H36,'Budget Dashboard'!$X:$X,0))=0,"",
INDEX('Budget Dashboard'!$K:$K,MATCH(expenses_header_row+Calculations!H36,'Budget Dashboard'!$X:$X,0))))</f>
        <v/>
      </c>
      <c r="L36" s="4">
        <v>2</v>
      </c>
      <c r="M36" s="4" t="str" cm="1">
        <f t="array" ref="M36">IF(N36="","",INDEX('Budget Dashboard'!$J:$J,MATCH(savings_header_row+Calculations!L36,'Budget Dashboard'!$X:$X,0)))</f>
        <v/>
      </c>
      <c r="N36" s="85" t="str" cm="1">
        <f t="array" ref="N36">IF(L36&gt;COUNTA(Savings[]),"",
IF(INDEX('Budget Dashboard'!$K:$K,MATCH(savings_header_row+Calculations!L36,'Budget Dashboard'!$X:$X,0))=0,"",
INDEX('Budget Dashboard'!$K:$K,MATCH(savings_header_row+Calculations!L36,'Budget Dashboard'!$X:$X,0))))</f>
        <v/>
      </c>
    </row>
    <row r="37" spans="4:14" x14ac:dyDescent="0.25">
      <c r="D37" s="4">
        <v>3</v>
      </c>
      <c r="E37" s="4" t="str" cm="1">
        <f t="array" ref="E37">IF(F37="","",INDEX('Budget Dashboard'!$J:$J,MATCH(income_header_row+Calculations!D37,'Budget Dashboard'!$X:$X,0)))</f>
        <v/>
      </c>
      <c r="F37" s="85" t="str" cm="1">
        <f t="array" ref="F37">IF(D37&gt;COUNTA(income[]),"",
IF(INDEX('Budget Dashboard'!$K:$K,MATCH(income_header_row+Calculations!D37,'Budget Dashboard'!$X:$X,0))=0,"",
INDEX('Budget Dashboard'!$K:$K,MATCH(income_header_row+Calculations!D37,'Budget Dashboard'!$X:$X,0))))</f>
        <v/>
      </c>
      <c r="H37" s="4">
        <v>3</v>
      </c>
      <c r="I37" s="4" t="str" cm="1">
        <f t="array" ref="I37">IF(J37="","",INDEX('Budget Dashboard'!$J:$J,MATCH(expenses_header_row+Calculations!H37,'Budget Dashboard'!$X:$X,0)))</f>
        <v/>
      </c>
      <c r="J37" s="85" t="str" cm="1">
        <f t="array" ref="J37">IF(H37&gt;COUNTA(Expenses[]),"",
IF(INDEX('Budget Dashboard'!$K:$K,MATCH(expenses_header_row+Calculations!H37,'Budget Dashboard'!$X:$X,0))=0,"",
INDEX('Budget Dashboard'!$K:$K,MATCH(expenses_header_row+Calculations!H37,'Budget Dashboard'!$X:$X,0))))</f>
        <v/>
      </c>
      <c r="L37" s="4">
        <v>3</v>
      </c>
      <c r="M37" s="4" t="str" cm="1">
        <f t="array" ref="M37">IF(N37="","",INDEX('Budget Dashboard'!$J:$J,MATCH(savings_header_row+Calculations!L37,'Budget Dashboard'!$X:$X,0)))</f>
        <v/>
      </c>
      <c r="N37" s="85" t="str" cm="1">
        <f t="array" ref="N37">IF(L37&gt;COUNTA(Savings[]),"",
IF(INDEX('Budget Dashboard'!$K:$K,MATCH(savings_header_row+Calculations!L37,'Budget Dashboard'!$X:$X,0))=0,"",
INDEX('Budget Dashboard'!$K:$K,MATCH(savings_header_row+Calculations!L37,'Budget Dashboard'!$X:$X,0))))</f>
        <v/>
      </c>
    </row>
    <row r="38" spans="4:14" x14ac:dyDescent="0.25">
      <c r="D38" s="4">
        <v>4</v>
      </c>
      <c r="E38" s="4" t="str" cm="1">
        <f t="array" ref="E38">IF(F38="","",INDEX('Budget Dashboard'!$J:$J,MATCH(income_header_row+Calculations!D38,'Budget Dashboard'!$X:$X,0)))</f>
        <v/>
      </c>
      <c r="F38" s="85" t="str" cm="1">
        <f t="array" ref="F38">IF(D38&gt;COUNTA(income[]),"",
IF(INDEX('Budget Dashboard'!$K:$K,MATCH(income_header_row+Calculations!D38,'Budget Dashboard'!$X:$X,0))=0,"",
INDEX('Budget Dashboard'!$K:$K,MATCH(income_header_row+Calculations!D38,'Budget Dashboard'!$X:$X,0))))</f>
        <v/>
      </c>
      <c r="H38" s="4">
        <v>4</v>
      </c>
      <c r="I38" s="4" t="str" cm="1">
        <f t="array" ref="I38">IF(J38="","",INDEX('Budget Dashboard'!$J:$J,MATCH(expenses_header_row+Calculations!H38,'Budget Dashboard'!$X:$X,0)))</f>
        <v/>
      </c>
      <c r="J38" s="85" t="str" cm="1">
        <f t="array" ref="J38">IF(H38&gt;COUNTA(Expenses[]),"",
IF(INDEX('Budget Dashboard'!$K:$K,MATCH(expenses_header_row+Calculations!H38,'Budget Dashboard'!$X:$X,0))=0,"",
INDEX('Budget Dashboard'!$K:$K,MATCH(expenses_header_row+Calculations!H38,'Budget Dashboard'!$X:$X,0))))</f>
        <v/>
      </c>
      <c r="L38" s="4">
        <v>4</v>
      </c>
      <c r="M38" s="4" t="str" cm="1">
        <f t="array" ref="M38">IF(N38="","",INDEX('Budget Dashboard'!$J:$J,MATCH(savings_header_row+Calculations!L38,'Budget Dashboard'!$X:$X,0)))</f>
        <v/>
      </c>
      <c r="N38" s="85" t="str" cm="1">
        <f t="array" ref="N38">IF(L38&gt;COUNTA(Savings[]),"",
IF(INDEX('Budget Dashboard'!$K:$K,MATCH(savings_header_row+Calculations!L38,'Budget Dashboard'!$X:$X,0))=0,"",
INDEX('Budget Dashboard'!$K:$K,MATCH(savings_header_row+Calculations!L38,'Budget Dashboard'!$X:$X,0))))</f>
        <v/>
      </c>
    </row>
    <row r="39" spans="4:14" x14ac:dyDescent="0.25">
      <c r="D39" s="4">
        <v>5</v>
      </c>
      <c r="E39" s="4" t="str" cm="1">
        <f t="array" ref="E39">IF(F39="","",INDEX('Budget Dashboard'!$J:$J,MATCH(income_header_row+Calculations!D39,'Budget Dashboard'!$X:$X,0)))</f>
        <v/>
      </c>
      <c r="F39" s="85" t="str" cm="1">
        <f t="array" ref="F39">IF(D39&gt;COUNTA(income[]),"",
IF(INDEX('Budget Dashboard'!$K:$K,MATCH(income_header_row+Calculations!D39,'Budget Dashboard'!$X:$X,0))=0,"",
INDEX('Budget Dashboard'!$K:$K,MATCH(income_header_row+Calculations!D39,'Budget Dashboard'!$X:$X,0))))</f>
        <v/>
      </c>
      <c r="H39" s="4">
        <v>5</v>
      </c>
      <c r="I39" s="4" t="str" cm="1">
        <f t="array" ref="I39">IF(J39="","",INDEX('Budget Dashboard'!$J:$J,MATCH(expenses_header_row+Calculations!H39,'Budget Dashboard'!$X:$X,0)))</f>
        <v/>
      </c>
      <c r="J39" s="85" t="str" cm="1">
        <f t="array" ref="J39">IF(H39&gt;COUNTA(Expenses[]),"",
IF(INDEX('Budget Dashboard'!$K:$K,MATCH(expenses_header_row+Calculations!H39,'Budget Dashboard'!$X:$X,0))=0,"",
INDEX('Budget Dashboard'!$K:$K,MATCH(expenses_header_row+Calculations!H39,'Budget Dashboard'!$X:$X,0))))</f>
        <v/>
      </c>
      <c r="L39" s="4">
        <v>5</v>
      </c>
      <c r="M39" s="4" t="str" cm="1">
        <f t="array" ref="M39">IF(N39="","",INDEX('Budget Dashboard'!$J:$J,MATCH(savings_header_row+Calculations!L39,'Budget Dashboard'!$X:$X,0)))</f>
        <v/>
      </c>
      <c r="N39" s="85" t="str" cm="1">
        <f t="array" ref="N39">IF(L39&gt;COUNTA(Savings[]),"",
IF(INDEX('Budget Dashboard'!$K:$K,MATCH(savings_header_row+Calculations!L39,'Budget Dashboard'!$X:$X,0))=0,"",
INDEX('Budget Dashboard'!$K:$K,MATCH(savings_header_row+Calculations!L39,'Budget Dashboard'!$X:$X,0))))</f>
        <v/>
      </c>
    </row>
    <row r="40" spans="4:14" ht="15.75" thickBot="1" x14ac:dyDescent="0.3">
      <c r="D40" s="83">
        <v>6</v>
      </c>
      <c r="E40" s="83" t="str">
        <f ca="1">IF(F40="","","Other")</f>
        <v/>
      </c>
      <c r="F40" s="86" t="str">
        <f ca="1">IF(F41-(SUM(F35:F39))=0,"",F41-(SUM(F35:F39)))</f>
        <v/>
      </c>
      <c r="H40" s="83">
        <v>6</v>
      </c>
      <c r="I40" s="83" t="str">
        <f ca="1">IF(J40="","","Other")</f>
        <v/>
      </c>
      <c r="J40" s="86" t="str">
        <f ca="1">IF(J41-(SUM(J35:J39))=0,"",J41-(SUM(J35:J39)))</f>
        <v/>
      </c>
      <c r="L40" s="83">
        <v>6</v>
      </c>
      <c r="M40" s="83" t="str">
        <f ca="1">IF(N40="", "", "Other")</f>
        <v/>
      </c>
      <c r="N40" s="86" t="str">
        <f ca="1">IF(N41-(SUM(N35:N39))=0,"",N41-(SUM(N35:N39)))</f>
        <v/>
      </c>
    </row>
    <row r="41" spans="4:14" ht="15.75" thickTop="1" x14ac:dyDescent="0.25">
      <c r="D41" s="4"/>
      <c r="E41" s="84" t="s">
        <v>11</v>
      </c>
      <c r="F41" s="87" cm="1">
        <f t="array" aca="1" ref="F41" ca="1">INDEX('Budget Dashboard'!$K:$K,MATCH(income_total_row,'Budget Dashboard'!$X:$X,0))</f>
        <v>0</v>
      </c>
      <c r="H41" s="4"/>
      <c r="I41" s="84" t="s">
        <v>11</v>
      </c>
      <c r="J41" s="87" cm="1">
        <f t="array" aca="1" ref="J41" ca="1">INDEX('Budget Dashboard'!$K:$K,MATCH(expenses_total_row,'Budget Dashboard'!$X:$X,0))</f>
        <v>0</v>
      </c>
      <c r="L41" s="4"/>
      <c r="M41" s="84" t="s">
        <v>11</v>
      </c>
      <c r="N41" s="87" cm="1">
        <f t="array" aca="1" ref="N41" ca="1">INDEX('Budget Dashboard'!$K:$K,MATCH(savings_total_rows,'Budget Dashboard'!$X:$X,0))</f>
        <v>0</v>
      </c>
    </row>
    <row r="47" spans="4:14" x14ac:dyDescent="0.25">
      <c r="D47" s="81" t="s">
        <v>74</v>
      </c>
      <c r="E47" s="80"/>
      <c r="F47" s="80"/>
      <c r="G47" s="80"/>
      <c r="H47" s="80"/>
      <c r="I47" s="80"/>
      <c r="J47" s="80"/>
      <c r="K47" s="80"/>
      <c r="L47" s="80"/>
      <c r="M47" s="80"/>
      <c r="N47" s="80"/>
    </row>
    <row r="49" spans="4:18" x14ac:dyDescent="0.25">
      <c r="D49" s="11" t="s">
        <v>87</v>
      </c>
      <c r="E49" s="111" t="b">
        <v>1</v>
      </c>
    </row>
    <row r="50" spans="4:18" x14ac:dyDescent="0.25">
      <c r="D50" s="11" t="s">
        <v>89</v>
      </c>
      <c r="E50" s="111" t="b">
        <v>1</v>
      </c>
    </row>
    <row r="51" spans="4:18" x14ac:dyDescent="0.25">
      <c r="D51" s="11" t="s">
        <v>88</v>
      </c>
      <c r="E51" s="111" t="b">
        <v>1</v>
      </c>
    </row>
    <row r="52" spans="4:18" x14ac:dyDescent="0.25">
      <c r="D52" s="11" t="s">
        <v>91</v>
      </c>
      <c r="E52" s="111" t="b">
        <v>1</v>
      </c>
    </row>
    <row r="53" spans="4:18" x14ac:dyDescent="0.25">
      <c r="M53" s="95" t="s">
        <v>82</v>
      </c>
      <c r="N53" s="95"/>
      <c r="O53" s="95"/>
      <c r="P53" s="103" t="s">
        <v>86</v>
      </c>
      <c r="Q53" s="103"/>
      <c r="R53" s="103"/>
    </row>
    <row r="54" spans="4:18" s="84" customFormat="1" x14ac:dyDescent="0.25">
      <c r="D54" s="82" t="s">
        <v>75</v>
      </c>
      <c r="E54" s="82" t="s">
        <v>18</v>
      </c>
      <c r="F54" s="82" t="s">
        <v>76</v>
      </c>
      <c r="G54" s="82" t="s">
        <v>77</v>
      </c>
      <c r="H54" s="82" t="s">
        <v>78</v>
      </c>
      <c r="I54" s="82" t="s">
        <v>90</v>
      </c>
      <c r="J54" s="82" t="s">
        <v>79</v>
      </c>
      <c r="K54" s="82" t="s">
        <v>80</v>
      </c>
      <c r="L54" s="82" t="s">
        <v>81</v>
      </c>
      <c r="M54" s="82" t="s">
        <v>83</v>
      </c>
      <c r="N54" s="82" t="s">
        <v>84</v>
      </c>
      <c r="O54" s="82" t="s">
        <v>85</v>
      </c>
      <c r="P54" s="82" t="s">
        <v>83</v>
      </c>
      <c r="Q54" s="82" t="s">
        <v>84</v>
      </c>
      <c r="R54" s="82" t="s">
        <v>85</v>
      </c>
    </row>
    <row r="55" spans="4:18" x14ac:dyDescent="0.25">
      <c r="D55" s="105">
        <f ca="1">DATE(selected_year,1,1)</f>
        <v>45292</v>
      </c>
      <c r="E55" s="108" t="s">
        <v>9</v>
      </c>
      <c r="F55" s="108">
        <f ca="1">MONTH(D55)</f>
        <v>1</v>
      </c>
      <c r="G55" s="108">
        <f>IF(selected_period="Total year",1,IF(selected_period=cc_month,1,0))</f>
        <v>1</v>
      </c>
      <c r="H55" s="108">
        <f>1*$E$49</f>
        <v>1</v>
      </c>
      <c r="I55" s="108">
        <f>1*$E$52</f>
        <v>1</v>
      </c>
      <c r="J55" s="112" cm="1">
        <f t="array" aca="1" ref="J55" ca="1">SUM(Tracking[Amount]*(Tracking[Type]=cc_type)*(YEAR(Tracking[Effective Date])=selected_year)*(MONTH(Tracking[Effective Date])=cc_month) )</f>
        <v>0</v>
      </c>
      <c r="K55" s="112" cm="1">
        <f t="array" aca="1" ref="K55" ca="1">INDEX('Budget Planning'!E:AE, income_total_row,
MATCH(DATE(selected_year,cc_month,1),'Budget Planning'!$E$9:$AE$9,0))</f>
        <v>0</v>
      </c>
      <c r="L55" s="112">
        <f ca="1">cc_budget-cc_tracked</f>
        <v>0</v>
      </c>
      <c r="M55" s="110" cm="1">
        <f t="array" aca="1" ref="M55" ca="1">cc_in_focus*cc_show_type*MIN(cc_tracked,cc_budget)</f>
        <v>0</v>
      </c>
      <c r="N55" s="110" cm="1">
        <f t="array" aca="1" ref="N55" ca="1">cc_in_focus*cc_show_type*cc_show_rem*IF(cc_delta&gt;0,cc_delta,0)</f>
        <v>0</v>
      </c>
      <c r="O55" s="110" cm="1">
        <f t="array" aca="1" ref="O55" ca="1">cc_in_focus*cc_show_type*IF(cc_delta&lt;0,ABS(cc_delta),0)</f>
        <v>0</v>
      </c>
      <c r="P55" s="110" cm="1">
        <f t="array" aca="1" ref="P55" ca="1">NOT(cc_in_focus)*cc_show_type*MIN(cc_tracked,cc_budget)</f>
        <v>0</v>
      </c>
      <c r="Q55" s="110" cm="1">
        <f t="array" aca="1" ref="Q55" ca="1">NOT(cc_in_focus)*cc_show_type*cc_show_rem*IF(cc_delta&gt;0,cc_delta,0)</f>
        <v>0</v>
      </c>
      <c r="R55" s="110" cm="1">
        <f t="array" aca="1" ref="R55" ca="1">NOT(cc_in_focus)*cc_show_type*IF(cc_delta&lt;0,ABS(cc_delta),0)</f>
        <v>0</v>
      </c>
    </row>
    <row r="56" spans="4:18" x14ac:dyDescent="0.25">
      <c r="D56" s="105"/>
      <c r="E56" s="108" t="s">
        <v>12</v>
      </c>
      <c r="F56" s="108">
        <f ca="1">MONTH(D55)</f>
        <v>1</v>
      </c>
      <c r="G56" s="108">
        <f>IF(selected_period="Total year",1,IF(selected_period=cc_month,1,0))</f>
        <v>1</v>
      </c>
      <c r="H56" s="108">
        <f>1*$E$50</f>
        <v>1</v>
      </c>
      <c r="I56" s="108">
        <f t="shared" ref="I56:I57" si="0">1*$E$52</f>
        <v>1</v>
      </c>
      <c r="J56" s="112" cm="1">
        <f t="array" aca="1" ref="J56" ca="1">SUM(Tracking[Amount]*(Tracking[Type]=cc_type)*(YEAR(Tracking[Effective Date])=selected_year)*(MONTH(Tracking[Effective Date])=cc_month) )</f>
        <v>0</v>
      </c>
      <c r="K56" s="112" cm="1">
        <f t="array" aca="1" ref="K56" ca="1">INDEX('Budget Planning'!E:AE, expenses_total_row,
MATCH(DATE(selected_year,cc_month,1),'Budget Planning'!$E$9:$AE$9,0))</f>
        <v>0</v>
      </c>
      <c r="L56" s="112">
        <f ca="1">cc_budget-cc_tracked</f>
        <v>0</v>
      </c>
      <c r="M56" s="110" cm="1">
        <f t="array" aca="1" ref="M56" ca="1">cc_in_focus*cc_show_type*MIN(cc_tracked,cc_budget)</f>
        <v>0</v>
      </c>
      <c r="N56" s="110" cm="1">
        <f t="array" aca="1" ref="N56" ca="1">cc_in_focus*cc_show_type*cc_show_rem*IF(cc_delta&gt;0,cc_delta,0)</f>
        <v>0</v>
      </c>
      <c r="O56" s="110" cm="1">
        <f t="array" aca="1" ref="O56" ca="1">cc_in_focus*cc_show_type*IF(cc_delta&lt;0,ABS(cc_delta),0)</f>
        <v>0</v>
      </c>
      <c r="P56" s="110" cm="1">
        <f t="array" aca="1" ref="P56" ca="1">NOT(cc_in_focus)*cc_show_type*MIN(cc_tracked,cc_budget)</f>
        <v>0</v>
      </c>
      <c r="Q56" s="110" cm="1">
        <f t="array" aca="1" ref="Q56" ca="1">NOT(cc_in_focus)*cc_show_type*cc_show_rem*IF(cc_delta&gt;0,cc_delta,0)</f>
        <v>0</v>
      </c>
      <c r="R56" s="110" cm="1">
        <f t="array" aca="1" ref="R56" ca="1">NOT(cc_in_focus)*cc_show_type*IF(cc_delta&lt;0,ABS(cc_delta),0)</f>
        <v>0</v>
      </c>
    </row>
    <row r="57" spans="4:18" x14ac:dyDescent="0.25">
      <c r="D57" s="105"/>
      <c r="E57" s="108" t="s">
        <v>14</v>
      </c>
      <c r="F57" s="108">
        <f ca="1">MONTH(D55)</f>
        <v>1</v>
      </c>
      <c r="G57" s="108">
        <f>IF(selected_period="Total year",1,IF(selected_period=cc_month,1,0))</f>
        <v>1</v>
      </c>
      <c r="H57" s="108">
        <f>1*$E$51</f>
        <v>1</v>
      </c>
      <c r="I57" s="108">
        <f t="shared" si="0"/>
        <v>1</v>
      </c>
      <c r="J57" s="112" cm="1">
        <f t="array" aca="1" ref="J57" ca="1">SUM(Tracking[Amount]*(Tracking[Type]=cc_type)*(YEAR(Tracking[Effective Date])=selected_year)*(MONTH(Tracking[Effective Date])=cc_month) )</f>
        <v>0</v>
      </c>
      <c r="K57" s="112" cm="1">
        <f t="array" aca="1" ref="K57" ca="1">INDEX('Budget Planning'!E:AE, savings_total_rows,
MATCH(DATE(selected_year,cc_month,1),'Budget Planning'!$E$9:$AE$9,0))</f>
        <v>0</v>
      </c>
      <c r="L57" s="112">
        <f ca="1">cc_budget-cc_tracked</f>
        <v>0</v>
      </c>
      <c r="M57" s="110" cm="1">
        <f t="array" aca="1" ref="M57" ca="1">cc_in_focus*cc_show_type*MIN(cc_tracked,cc_budget)</f>
        <v>0</v>
      </c>
      <c r="N57" s="110" cm="1">
        <f t="array" aca="1" ref="N57" ca="1">cc_in_focus*cc_show_type*cc_show_rem*IF(cc_delta&gt;0,cc_delta,0)</f>
        <v>0</v>
      </c>
      <c r="O57" s="110" cm="1">
        <f t="array" aca="1" ref="O57" ca="1">cc_in_focus*cc_show_type*IF(cc_delta&lt;0,ABS(cc_delta),0)</f>
        <v>0</v>
      </c>
      <c r="P57" s="110" cm="1">
        <f t="array" aca="1" ref="P57" ca="1">NOT(cc_in_focus)*cc_show_type*MIN(cc_tracked,cc_budget)</f>
        <v>0</v>
      </c>
      <c r="Q57" s="110" cm="1">
        <f t="array" aca="1" ref="Q57" ca="1">NOT(cc_in_focus)*cc_show_type*cc_show_rem*IF(cc_delta&gt;0,cc_delta,0)</f>
        <v>0</v>
      </c>
      <c r="R57" s="110" cm="1">
        <f t="array" aca="1" ref="R57" ca="1">NOT(cc_in_focus)*cc_show_type*IF(cc_delta&lt;0,ABS(cc_delta),0)</f>
        <v>0</v>
      </c>
    </row>
    <row r="58" spans="4:18" x14ac:dyDescent="0.25">
      <c r="D58" s="106"/>
      <c r="E58" s="109"/>
      <c r="F58" s="109"/>
      <c r="G58" s="109"/>
      <c r="H58" s="109"/>
      <c r="I58" s="109"/>
      <c r="J58" s="113"/>
      <c r="K58" s="113"/>
      <c r="L58" s="113"/>
      <c r="M58" s="109"/>
      <c r="N58" s="109"/>
      <c r="O58" s="109"/>
      <c r="P58" s="109"/>
      <c r="Q58" s="109"/>
      <c r="R58" s="109"/>
    </row>
    <row r="59" spans="4:18" x14ac:dyDescent="0.25">
      <c r="D59" s="104">
        <f ca="1">DATE(selected_year,2,1)</f>
        <v>45323</v>
      </c>
      <c r="E59" s="107" t="s">
        <v>9</v>
      </c>
      <c r="F59" s="108">
        <f t="shared" ref="F59:F102" ca="1" si="1">MONTH(D59)</f>
        <v>2</v>
      </c>
      <c r="G59" s="108">
        <f>IF(selected_period="Total year",1,IF(selected_period=cc_month,1,0))</f>
        <v>1</v>
      </c>
      <c r="H59" s="108">
        <f t="shared" ref="H59:H102" si="2">1*$E$49</f>
        <v>1</v>
      </c>
      <c r="I59" s="108">
        <f t="shared" ref="I59:I102" si="3">1*$E$52</f>
        <v>1</v>
      </c>
      <c r="J59" s="112" cm="1">
        <f t="array" aca="1" ref="J59" ca="1">SUM(Tracking[Amount]*(Tracking[Type]=cc_type)*(YEAR(Tracking[Effective Date])=selected_year)*(MONTH(Tracking[Effective Date])=cc_month) )</f>
        <v>0</v>
      </c>
      <c r="K59" s="112" cm="1">
        <f t="array" aca="1" ref="K59" ca="1">INDEX('Budget Planning'!E:AE, income_total_row,
MATCH(DATE(selected_year,cc_month,1),'Budget Planning'!$E$9:$AE$9,0))</f>
        <v>0</v>
      </c>
      <c r="L59" s="112">
        <f ca="1">cc_budget-cc_tracked</f>
        <v>0</v>
      </c>
      <c r="M59" s="110" cm="1">
        <f t="array" aca="1" ref="M59" ca="1">cc_in_focus*cc_show_type*MIN(cc_tracked,cc_budget)</f>
        <v>0</v>
      </c>
      <c r="N59" s="110" cm="1">
        <f t="array" aca="1" ref="N59" ca="1">cc_in_focus*cc_show_type*cc_show_rem*IF(cc_delta&gt;0,cc_delta,0)</f>
        <v>0</v>
      </c>
      <c r="O59" s="110" cm="1">
        <f t="array" aca="1" ref="O59" ca="1">cc_in_focus*cc_show_type*IF(cc_delta&lt;0,ABS(cc_delta),0)</f>
        <v>0</v>
      </c>
      <c r="P59" s="110" cm="1">
        <f t="array" aca="1" ref="P59" ca="1">NOT(cc_in_focus)*cc_show_type*MIN(cc_tracked,cc_budget)</f>
        <v>0</v>
      </c>
      <c r="Q59" s="110" cm="1">
        <f t="array" aca="1" ref="Q59" ca="1">NOT(cc_in_focus)*cc_show_type*cc_show_rem*IF(cc_delta&gt;0,cc_delta,0)</f>
        <v>0</v>
      </c>
      <c r="R59" s="110" cm="1">
        <f t="array" aca="1" ref="R59" ca="1">NOT(cc_in_focus)*cc_show_type*IF(cc_delta&lt;0,ABS(cc_delta),0)</f>
        <v>0</v>
      </c>
    </row>
    <row r="60" spans="4:18" x14ac:dyDescent="0.25">
      <c r="D60" s="105"/>
      <c r="E60" s="108" t="s">
        <v>12</v>
      </c>
      <c r="F60" s="108">
        <f t="shared" ref="F60:F102" ca="1" si="4">MONTH(D59)</f>
        <v>2</v>
      </c>
      <c r="G60" s="108">
        <f>IF(selected_period="Total year",1,IF(selected_period=cc_month,1,0))</f>
        <v>1</v>
      </c>
      <c r="H60" s="108">
        <f t="shared" ref="H60:H102" si="5">1*$E$50</f>
        <v>1</v>
      </c>
      <c r="I60" s="108">
        <f t="shared" si="3"/>
        <v>1</v>
      </c>
      <c r="J60" s="112" cm="1">
        <f t="array" aca="1" ref="J60" ca="1">SUM(Tracking[Amount]*(Tracking[Type]=cc_type)*(YEAR(Tracking[Effective Date])=selected_year)*(MONTH(Tracking[Effective Date])=cc_month) )</f>
        <v>0</v>
      </c>
      <c r="K60" s="112" cm="1">
        <f t="array" aca="1" ref="K60" ca="1">INDEX('Budget Planning'!E:AE, expenses_total_row,
MATCH(DATE(selected_year,cc_month,1),'Budget Planning'!$E$9:$AE$9,0))</f>
        <v>0</v>
      </c>
      <c r="L60" s="112">
        <f ca="1">cc_budget-cc_tracked</f>
        <v>0</v>
      </c>
      <c r="M60" s="110" cm="1">
        <f t="array" aca="1" ref="M60" ca="1">cc_in_focus*cc_show_type*MIN(cc_tracked,cc_budget)</f>
        <v>0</v>
      </c>
      <c r="N60" s="110" cm="1">
        <f t="array" aca="1" ref="N60" ca="1">cc_in_focus*cc_show_type*cc_show_rem*IF(cc_delta&gt;0,cc_delta,0)</f>
        <v>0</v>
      </c>
      <c r="O60" s="110" cm="1">
        <f t="array" aca="1" ref="O60" ca="1">cc_in_focus*cc_show_type*IF(cc_delta&lt;0,ABS(cc_delta),0)</f>
        <v>0</v>
      </c>
      <c r="P60" s="110" cm="1">
        <f t="array" aca="1" ref="P60" ca="1">NOT(cc_in_focus)*cc_show_type*MIN(cc_tracked,cc_budget)</f>
        <v>0</v>
      </c>
      <c r="Q60" s="110" cm="1">
        <f t="array" aca="1" ref="Q60" ca="1">NOT(cc_in_focus)*cc_show_type*cc_show_rem*IF(cc_delta&gt;0,cc_delta,0)</f>
        <v>0</v>
      </c>
      <c r="R60" s="110" cm="1">
        <f t="array" aca="1" ref="R60" ca="1">NOT(cc_in_focus)*cc_show_type*IF(cc_delta&lt;0,ABS(cc_delta),0)</f>
        <v>0</v>
      </c>
    </row>
    <row r="61" spans="4:18" x14ac:dyDescent="0.25">
      <c r="D61" s="105"/>
      <c r="E61" s="108" t="s">
        <v>14</v>
      </c>
      <c r="F61" s="108">
        <f t="shared" ref="F61" ca="1" si="6">MONTH(D59)</f>
        <v>2</v>
      </c>
      <c r="G61" s="108">
        <f>IF(selected_period="Total year",1,IF(selected_period=cc_month,1,0))</f>
        <v>1</v>
      </c>
      <c r="H61" s="108">
        <f t="shared" ref="H61:H102" si="7">1*$E$51</f>
        <v>1</v>
      </c>
      <c r="I61" s="108">
        <f t="shared" si="3"/>
        <v>1</v>
      </c>
      <c r="J61" s="112" cm="1">
        <f t="array" aca="1" ref="J61" ca="1">SUM(Tracking[Amount]*(Tracking[Type]=cc_type)*(YEAR(Tracking[Effective Date])=selected_year)*(MONTH(Tracking[Effective Date])=cc_month) )</f>
        <v>0</v>
      </c>
      <c r="K61" s="112" cm="1">
        <f t="array" aca="1" ref="K61" ca="1">INDEX('Budget Planning'!E:AE, savings_total_rows,
MATCH(DATE(selected_year,cc_month,1),'Budget Planning'!$E$9:$AE$9,0))</f>
        <v>0</v>
      </c>
      <c r="L61" s="112">
        <f ca="1">cc_budget-cc_tracked</f>
        <v>0</v>
      </c>
      <c r="M61" s="110" cm="1">
        <f t="array" aca="1" ref="M61" ca="1">cc_in_focus*cc_show_type*MIN(cc_tracked,cc_budget)</f>
        <v>0</v>
      </c>
      <c r="N61" s="110" cm="1">
        <f t="array" aca="1" ref="N61" ca="1">cc_in_focus*cc_show_type*cc_show_rem*IF(cc_delta&gt;0,cc_delta,0)</f>
        <v>0</v>
      </c>
      <c r="O61" s="110" cm="1">
        <f t="array" aca="1" ref="O61" ca="1">cc_in_focus*cc_show_type*IF(cc_delta&lt;0,ABS(cc_delta),0)</f>
        <v>0</v>
      </c>
      <c r="P61" s="110" cm="1">
        <f t="array" aca="1" ref="P61" ca="1">NOT(cc_in_focus)*cc_show_type*MIN(cc_tracked,cc_budget)</f>
        <v>0</v>
      </c>
      <c r="Q61" s="110" cm="1">
        <f t="array" aca="1" ref="Q61" ca="1">NOT(cc_in_focus)*cc_show_type*cc_show_rem*IF(cc_delta&gt;0,cc_delta,0)</f>
        <v>0</v>
      </c>
      <c r="R61" s="110" cm="1">
        <f t="array" aca="1" ref="R61" ca="1">NOT(cc_in_focus)*cc_show_type*IF(cc_delta&lt;0,ABS(cc_delta),0)</f>
        <v>0</v>
      </c>
    </row>
    <row r="62" spans="4:18" x14ac:dyDescent="0.25">
      <c r="D62" s="106"/>
      <c r="E62" s="109"/>
      <c r="F62" s="109"/>
      <c r="G62" s="109"/>
      <c r="H62" s="109"/>
      <c r="I62" s="109"/>
      <c r="J62" s="113"/>
      <c r="K62" s="113"/>
      <c r="L62" s="113"/>
      <c r="M62" s="109"/>
      <c r="N62" s="109"/>
      <c r="O62" s="109"/>
      <c r="P62" s="109"/>
      <c r="Q62" s="109"/>
      <c r="R62" s="109"/>
    </row>
    <row r="63" spans="4:18" x14ac:dyDescent="0.25">
      <c r="D63" s="104">
        <f ca="1">DATE(selected_year,3,1)</f>
        <v>45352</v>
      </c>
      <c r="E63" s="107" t="s">
        <v>9</v>
      </c>
      <c r="F63" s="108">
        <f t="shared" ref="F63:F102" ca="1" si="8">MONTH(D63)</f>
        <v>3</v>
      </c>
      <c r="G63" s="108">
        <f>IF(selected_period="Total year",1,IF(selected_period=cc_month,1,0))</f>
        <v>1</v>
      </c>
      <c r="H63" s="108">
        <f t="shared" ref="H63:H102" si="9">1*$E$49</f>
        <v>1</v>
      </c>
      <c r="I63" s="108">
        <f t="shared" ref="I63:I102" si="10">1*$E$52</f>
        <v>1</v>
      </c>
      <c r="J63" s="112" cm="1">
        <f t="array" aca="1" ref="J63" ca="1">SUM(Tracking[Amount]*(Tracking[Type]=cc_type)*(YEAR(Tracking[Effective Date])=selected_year)*(MONTH(Tracking[Effective Date])=cc_month) )</f>
        <v>0</v>
      </c>
      <c r="K63" s="112" cm="1">
        <f t="array" aca="1" ref="K63" ca="1">INDEX('Budget Planning'!E:AE, income_total_row,
MATCH(DATE(selected_year,cc_month,1),'Budget Planning'!$E$9:$AE$9,0))</f>
        <v>0</v>
      </c>
      <c r="L63" s="112">
        <f ca="1">cc_budget-cc_tracked</f>
        <v>0</v>
      </c>
      <c r="M63" s="110" cm="1">
        <f t="array" aca="1" ref="M63" ca="1">cc_in_focus*cc_show_type*MIN(cc_tracked,cc_budget)</f>
        <v>0</v>
      </c>
      <c r="N63" s="110" cm="1">
        <f t="array" aca="1" ref="N63" ca="1">cc_in_focus*cc_show_type*cc_show_rem*IF(cc_delta&gt;0,cc_delta,0)</f>
        <v>0</v>
      </c>
      <c r="O63" s="110" cm="1">
        <f t="array" aca="1" ref="O63" ca="1">cc_in_focus*cc_show_type*IF(cc_delta&lt;0,ABS(cc_delta),0)</f>
        <v>0</v>
      </c>
      <c r="P63" s="110" cm="1">
        <f t="array" aca="1" ref="P63" ca="1">NOT(cc_in_focus)*cc_show_type*MIN(cc_tracked,cc_budget)</f>
        <v>0</v>
      </c>
      <c r="Q63" s="110" cm="1">
        <f t="array" aca="1" ref="Q63" ca="1">NOT(cc_in_focus)*cc_show_type*cc_show_rem*IF(cc_delta&gt;0,cc_delta,0)</f>
        <v>0</v>
      </c>
      <c r="R63" s="110" cm="1">
        <f t="array" aca="1" ref="R63" ca="1">NOT(cc_in_focus)*cc_show_type*IF(cc_delta&lt;0,ABS(cc_delta),0)</f>
        <v>0</v>
      </c>
    </row>
    <row r="64" spans="4:18" x14ac:dyDescent="0.25">
      <c r="D64" s="105"/>
      <c r="E64" s="108" t="s">
        <v>12</v>
      </c>
      <c r="F64" s="108">
        <f t="shared" ref="F64:F102" ca="1" si="11">MONTH(D63)</f>
        <v>3</v>
      </c>
      <c r="G64" s="108">
        <f>IF(selected_period="Total year",1,IF(selected_period=cc_month,1,0))</f>
        <v>1</v>
      </c>
      <c r="H64" s="108">
        <f t="shared" ref="H64:H102" si="12">1*$E$50</f>
        <v>1</v>
      </c>
      <c r="I64" s="108">
        <f t="shared" si="3"/>
        <v>1</v>
      </c>
      <c r="J64" s="112" cm="1">
        <f t="array" aca="1" ref="J64" ca="1">SUM(Tracking[Amount]*(Tracking[Type]=cc_type)*(YEAR(Tracking[Effective Date])=selected_year)*(MONTH(Tracking[Effective Date])=cc_month) )</f>
        <v>0</v>
      </c>
      <c r="K64" s="112" cm="1">
        <f t="array" aca="1" ref="K64" ca="1">INDEX('Budget Planning'!E:AE, expenses_total_row,
MATCH(DATE(selected_year,cc_month,1),'Budget Planning'!$E$9:$AE$9,0))</f>
        <v>0</v>
      </c>
      <c r="L64" s="112">
        <f ca="1">cc_budget-cc_tracked</f>
        <v>0</v>
      </c>
      <c r="M64" s="110" cm="1">
        <f t="array" aca="1" ref="M64" ca="1">cc_in_focus*cc_show_type*MIN(cc_tracked,cc_budget)</f>
        <v>0</v>
      </c>
      <c r="N64" s="110" cm="1">
        <f t="array" aca="1" ref="N64" ca="1">cc_in_focus*cc_show_type*cc_show_rem*IF(cc_delta&gt;0,cc_delta,0)</f>
        <v>0</v>
      </c>
      <c r="O64" s="110" cm="1">
        <f t="array" aca="1" ref="O64" ca="1">cc_in_focus*cc_show_type*IF(cc_delta&lt;0,ABS(cc_delta),0)</f>
        <v>0</v>
      </c>
      <c r="P64" s="110" cm="1">
        <f t="array" aca="1" ref="P64" ca="1">NOT(cc_in_focus)*cc_show_type*MIN(cc_tracked,cc_budget)</f>
        <v>0</v>
      </c>
      <c r="Q64" s="110" cm="1">
        <f t="array" aca="1" ref="Q64" ca="1">NOT(cc_in_focus)*cc_show_type*cc_show_rem*IF(cc_delta&gt;0,cc_delta,0)</f>
        <v>0</v>
      </c>
      <c r="R64" s="110" cm="1">
        <f t="array" aca="1" ref="R64" ca="1">NOT(cc_in_focus)*cc_show_type*IF(cc_delta&lt;0,ABS(cc_delta),0)</f>
        <v>0</v>
      </c>
    </row>
    <row r="65" spans="4:18" x14ac:dyDescent="0.25">
      <c r="D65" s="105"/>
      <c r="E65" s="108" t="s">
        <v>14</v>
      </c>
      <c r="F65" s="108">
        <f t="shared" ref="F65" ca="1" si="13">MONTH(D63)</f>
        <v>3</v>
      </c>
      <c r="G65" s="108">
        <f>IF(selected_period="Total year",1,IF(selected_period=cc_month,1,0))</f>
        <v>1</v>
      </c>
      <c r="H65" s="108">
        <f t="shared" ref="H65:H102" si="14">1*$E$51</f>
        <v>1</v>
      </c>
      <c r="I65" s="108">
        <f t="shared" si="3"/>
        <v>1</v>
      </c>
      <c r="J65" s="112" cm="1">
        <f t="array" aca="1" ref="J65" ca="1">SUM(Tracking[Amount]*(Tracking[Type]=cc_type)*(YEAR(Tracking[Effective Date])=selected_year)*(MONTH(Tracking[Effective Date])=cc_month) )</f>
        <v>0</v>
      </c>
      <c r="K65" s="112" cm="1">
        <f t="array" aca="1" ref="K65" ca="1">INDEX('Budget Planning'!E:AE, savings_total_rows,
MATCH(DATE(selected_year,cc_month,1),'Budget Planning'!$E$9:$AE$9,0))</f>
        <v>0</v>
      </c>
      <c r="L65" s="112">
        <f ca="1">cc_budget-cc_tracked</f>
        <v>0</v>
      </c>
      <c r="M65" s="110" cm="1">
        <f t="array" aca="1" ref="M65" ca="1">cc_in_focus*cc_show_type*MIN(cc_tracked,cc_budget)</f>
        <v>0</v>
      </c>
      <c r="N65" s="110" cm="1">
        <f t="array" aca="1" ref="N65" ca="1">cc_in_focus*cc_show_type*cc_show_rem*IF(cc_delta&gt;0,cc_delta,0)</f>
        <v>0</v>
      </c>
      <c r="O65" s="110" cm="1">
        <f t="array" aca="1" ref="O65" ca="1">cc_in_focus*cc_show_type*IF(cc_delta&lt;0,ABS(cc_delta),0)</f>
        <v>0</v>
      </c>
      <c r="P65" s="110" cm="1">
        <f t="array" aca="1" ref="P65" ca="1">NOT(cc_in_focus)*cc_show_type*MIN(cc_tracked,cc_budget)</f>
        <v>0</v>
      </c>
      <c r="Q65" s="110" cm="1">
        <f t="array" aca="1" ref="Q65" ca="1">NOT(cc_in_focus)*cc_show_type*cc_show_rem*IF(cc_delta&gt;0,cc_delta,0)</f>
        <v>0</v>
      </c>
      <c r="R65" s="110" cm="1">
        <f t="array" aca="1" ref="R65" ca="1">NOT(cc_in_focus)*cc_show_type*IF(cc_delta&lt;0,ABS(cc_delta),0)</f>
        <v>0</v>
      </c>
    </row>
    <row r="66" spans="4:18" x14ac:dyDescent="0.25">
      <c r="D66" s="106"/>
      <c r="E66" s="109"/>
      <c r="F66" s="109"/>
      <c r="G66" s="109"/>
      <c r="H66" s="109"/>
      <c r="I66" s="109"/>
      <c r="J66" s="113"/>
      <c r="K66" s="113"/>
      <c r="L66" s="113"/>
      <c r="M66" s="109"/>
      <c r="N66" s="109"/>
      <c r="O66" s="109"/>
      <c r="P66" s="109"/>
      <c r="Q66" s="109"/>
      <c r="R66" s="109"/>
    </row>
    <row r="67" spans="4:18" x14ac:dyDescent="0.25">
      <c r="D67" s="104">
        <f ca="1">DATE(selected_year,4,1)</f>
        <v>45383</v>
      </c>
      <c r="E67" s="107" t="s">
        <v>9</v>
      </c>
      <c r="F67" s="108">
        <f t="shared" ref="F67:F102" ca="1" si="15">MONTH(D67)</f>
        <v>4</v>
      </c>
      <c r="G67" s="108">
        <f>IF(selected_period="Total year",1,IF(selected_period=cc_month,1,0))</f>
        <v>1</v>
      </c>
      <c r="H67" s="108">
        <f t="shared" ref="H67:H102" si="16">1*$E$49</f>
        <v>1</v>
      </c>
      <c r="I67" s="108">
        <f t="shared" ref="I67:I102" si="17">1*$E$52</f>
        <v>1</v>
      </c>
      <c r="J67" s="112" cm="1">
        <f t="array" aca="1" ref="J67" ca="1">SUM(Tracking[Amount]*(Tracking[Type]=cc_type)*(YEAR(Tracking[Effective Date])=selected_year)*(MONTH(Tracking[Effective Date])=cc_month) )</f>
        <v>0</v>
      </c>
      <c r="K67" s="112" cm="1">
        <f t="array" aca="1" ref="K67" ca="1">INDEX('Budget Planning'!E:AE, income_total_row,
MATCH(DATE(selected_year,cc_month,1),'Budget Planning'!$E$9:$AE$9,0))</f>
        <v>0</v>
      </c>
      <c r="L67" s="112">
        <f ca="1">cc_budget-cc_tracked</f>
        <v>0</v>
      </c>
      <c r="M67" s="110" cm="1">
        <f t="array" aca="1" ref="M67" ca="1">cc_in_focus*cc_show_type*MIN(cc_tracked,cc_budget)</f>
        <v>0</v>
      </c>
      <c r="N67" s="110" cm="1">
        <f t="array" aca="1" ref="N67" ca="1">cc_in_focus*cc_show_type*cc_show_rem*IF(cc_delta&gt;0,cc_delta,0)</f>
        <v>0</v>
      </c>
      <c r="O67" s="110" cm="1">
        <f t="array" aca="1" ref="O67" ca="1">cc_in_focus*cc_show_type*IF(cc_delta&lt;0,ABS(cc_delta),0)</f>
        <v>0</v>
      </c>
      <c r="P67" s="110" cm="1">
        <f t="array" aca="1" ref="P67" ca="1">NOT(cc_in_focus)*cc_show_type*MIN(cc_tracked,cc_budget)</f>
        <v>0</v>
      </c>
      <c r="Q67" s="110" cm="1">
        <f t="array" aca="1" ref="Q67" ca="1">NOT(cc_in_focus)*cc_show_type*cc_show_rem*IF(cc_delta&gt;0,cc_delta,0)</f>
        <v>0</v>
      </c>
      <c r="R67" s="110" cm="1">
        <f t="array" aca="1" ref="R67" ca="1">NOT(cc_in_focus)*cc_show_type*IF(cc_delta&lt;0,ABS(cc_delta),0)</f>
        <v>0</v>
      </c>
    </row>
    <row r="68" spans="4:18" x14ac:dyDescent="0.25">
      <c r="D68" s="105"/>
      <c r="E68" s="108" t="s">
        <v>12</v>
      </c>
      <c r="F68" s="108">
        <f t="shared" ref="F68:F102" ca="1" si="18">MONTH(D67)</f>
        <v>4</v>
      </c>
      <c r="G68" s="108">
        <f>IF(selected_period="Total year",1,IF(selected_period=cc_month,1,0))</f>
        <v>1</v>
      </c>
      <c r="H68" s="108">
        <f t="shared" ref="H68:H102" si="19">1*$E$50</f>
        <v>1</v>
      </c>
      <c r="I68" s="108">
        <f t="shared" si="3"/>
        <v>1</v>
      </c>
      <c r="J68" s="112" cm="1">
        <f t="array" aca="1" ref="J68" ca="1">SUM(Tracking[Amount]*(Tracking[Type]=cc_type)*(YEAR(Tracking[Effective Date])=selected_year)*(MONTH(Tracking[Effective Date])=cc_month) )</f>
        <v>0</v>
      </c>
      <c r="K68" s="112" cm="1">
        <f t="array" aca="1" ref="K68" ca="1">INDEX('Budget Planning'!E:AE, expenses_total_row,
MATCH(DATE(selected_year,cc_month,1),'Budget Planning'!$E$9:$AE$9,0))</f>
        <v>0</v>
      </c>
      <c r="L68" s="112">
        <f ca="1">cc_budget-cc_tracked</f>
        <v>0</v>
      </c>
      <c r="M68" s="110" cm="1">
        <f t="array" aca="1" ref="M68" ca="1">cc_in_focus*cc_show_type*MIN(cc_tracked,cc_budget)</f>
        <v>0</v>
      </c>
      <c r="N68" s="110" cm="1">
        <f t="array" aca="1" ref="N68" ca="1">cc_in_focus*cc_show_type*cc_show_rem*IF(cc_delta&gt;0,cc_delta,0)</f>
        <v>0</v>
      </c>
      <c r="O68" s="110" cm="1">
        <f t="array" aca="1" ref="O68" ca="1">cc_in_focus*cc_show_type*IF(cc_delta&lt;0,ABS(cc_delta),0)</f>
        <v>0</v>
      </c>
      <c r="P68" s="110" cm="1">
        <f t="array" aca="1" ref="P68" ca="1">NOT(cc_in_focus)*cc_show_type*MIN(cc_tracked,cc_budget)</f>
        <v>0</v>
      </c>
      <c r="Q68" s="110" cm="1">
        <f t="array" aca="1" ref="Q68" ca="1">NOT(cc_in_focus)*cc_show_type*cc_show_rem*IF(cc_delta&gt;0,cc_delta,0)</f>
        <v>0</v>
      </c>
      <c r="R68" s="110" cm="1">
        <f t="array" aca="1" ref="R68" ca="1">NOT(cc_in_focus)*cc_show_type*IF(cc_delta&lt;0,ABS(cc_delta),0)</f>
        <v>0</v>
      </c>
    </row>
    <row r="69" spans="4:18" x14ac:dyDescent="0.25">
      <c r="D69" s="105"/>
      <c r="E69" s="108" t="s">
        <v>14</v>
      </c>
      <c r="F69" s="108">
        <f t="shared" ref="F69" ca="1" si="20">MONTH(D67)</f>
        <v>4</v>
      </c>
      <c r="G69" s="108">
        <f>IF(selected_period="Total year",1,IF(selected_period=cc_month,1,0))</f>
        <v>1</v>
      </c>
      <c r="H69" s="108">
        <f t="shared" ref="H69:H102" si="21">1*$E$51</f>
        <v>1</v>
      </c>
      <c r="I69" s="108">
        <f t="shared" si="3"/>
        <v>1</v>
      </c>
      <c r="J69" s="112" cm="1">
        <f t="array" aca="1" ref="J69" ca="1">SUM(Tracking[Amount]*(Tracking[Type]=cc_type)*(YEAR(Tracking[Effective Date])=selected_year)*(MONTH(Tracking[Effective Date])=cc_month) )</f>
        <v>0</v>
      </c>
      <c r="K69" s="112" cm="1">
        <f t="array" aca="1" ref="K69" ca="1">INDEX('Budget Planning'!E:AE, savings_total_rows,
MATCH(DATE(selected_year,cc_month,1),'Budget Planning'!$E$9:$AE$9,0))</f>
        <v>0</v>
      </c>
      <c r="L69" s="112">
        <f ca="1">cc_budget-cc_tracked</f>
        <v>0</v>
      </c>
      <c r="M69" s="110" cm="1">
        <f t="array" aca="1" ref="M69" ca="1">cc_in_focus*cc_show_type*MIN(cc_tracked,cc_budget)</f>
        <v>0</v>
      </c>
      <c r="N69" s="110" cm="1">
        <f t="array" aca="1" ref="N69" ca="1">cc_in_focus*cc_show_type*cc_show_rem*IF(cc_delta&gt;0,cc_delta,0)</f>
        <v>0</v>
      </c>
      <c r="O69" s="110" cm="1">
        <f t="array" aca="1" ref="O69" ca="1">cc_in_focus*cc_show_type*IF(cc_delta&lt;0,ABS(cc_delta),0)</f>
        <v>0</v>
      </c>
      <c r="P69" s="110" cm="1">
        <f t="array" aca="1" ref="P69" ca="1">NOT(cc_in_focus)*cc_show_type*MIN(cc_tracked,cc_budget)</f>
        <v>0</v>
      </c>
      <c r="Q69" s="110" cm="1">
        <f t="array" aca="1" ref="Q69" ca="1">NOT(cc_in_focus)*cc_show_type*cc_show_rem*IF(cc_delta&gt;0,cc_delta,0)</f>
        <v>0</v>
      </c>
      <c r="R69" s="110" cm="1">
        <f t="array" aca="1" ref="R69" ca="1">NOT(cc_in_focus)*cc_show_type*IF(cc_delta&lt;0,ABS(cc_delta),0)</f>
        <v>0</v>
      </c>
    </row>
    <row r="70" spans="4:18" x14ac:dyDescent="0.25">
      <c r="D70" s="106"/>
      <c r="E70" s="109"/>
      <c r="F70" s="109"/>
      <c r="G70" s="109"/>
      <c r="H70" s="109"/>
      <c r="I70" s="109"/>
      <c r="J70" s="113"/>
      <c r="K70" s="113"/>
      <c r="L70" s="113"/>
      <c r="M70" s="109"/>
      <c r="N70" s="109"/>
      <c r="O70" s="109"/>
      <c r="P70" s="109"/>
      <c r="Q70" s="109"/>
      <c r="R70" s="109"/>
    </row>
    <row r="71" spans="4:18" x14ac:dyDescent="0.25">
      <c r="D71" s="104">
        <f ca="1">DATE(selected_year,5,1)</f>
        <v>45413</v>
      </c>
      <c r="E71" s="107" t="s">
        <v>9</v>
      </c>
      <c r="F71" s="108">
        <f t="shared" ref="F71:F102" ca="1" si="22">MONTH(D71)</f>
        <v>5</v>
      </c>
      <c r="G71" s="108">
        <f>IF(selected_period="Total year",1,IF(selected_period=cc_month,1,0))</f>
        <v>1</v>
      </c>
      <c r="H71" s="108">
        <f t="shared" ref="H71:H102" si="23">1*$E$49</f>
        <v>1</v>
      </c>
      <c r="I71" s="108">
        <f t="shared" ref="I71:I102" si="24">1*$E$52</f>
        <v>1</v>
      </c>
      <c r="J71" s="112" cm="1">
        <f t="array" aca="1" ref="J71" ca="1">SUM(Tracking[Amount]*(Tracking[Type]=cc_type)*(YEAR(Tracking[Effective Date])=selected_year)*(MONTH(Tracking[Effective Date])=cc_month) )</f>
        <v>0</v>
      </c>
      <c r="K71" s="112" cm="1">
        <f t="array" aca="1" ref="K71" ca="1">INDEX('Budget Planning'!E:AE, income_total_row,
MATCH(DATE(selected_year,cc_month,1),'Budget Planning'!$E$9:$AE$9,0))</f>
        <v>0</v>
      </c>
      <c r="L71" s="112">
        <f ca="1">cc_budget-cc_tracked</f>
        <v>0</v>
      </c>
      <c r="M71" s="110" cm="1">
        <f t="array" aca="1" ref="M71" ca="1">cc_in_focus*cc_show_type*MIN(cc_tracked,cc_budget)</f>
        <v>0</v>
      </c>
      <c r="N71" s="110" cm="1">
        <f t="array" aca="1" ref="N71" ca="1">cc_in_focus*cc_show_type*cc_show_rem*IF(cc_delta&gt;0,cc_delta,0)</f>
        <v>0</v>
      </c>
      <c r="O71" s="110" cm="1">
        <f t="array" aca="1" ref="O71" ca="1">cc_in_focus*cc_show_type*IF(cc_delta&lt;0,ABS(cc_delta),0)</f>
        <v>0</v>
      </c>
      <c r="P71" s="110" cm="1">
        <f t="array" aca="1" ref="P71" ca="1">NOT(cc_in_focus)*cc_show_type*MIN(cc_tracked,cc_budget)</f>
        <v>0</v>
      </c>
      <c r="Q71" s="110" cm="1">
        <f t="array" aca="1" ref="Q71" ca="1">NOT(cc_in_focus)*cc_show_type*cc_show_rem*IF(cc_delta&gt;0,cc_delta,0)</f>
        <v>0</v>
      </c>
      <c r="R71" s="110" cm="1">
        <f t="array" aca="1" ref="R71" ca="1">NOT(cc_in_focus)*cc_show_type*IF(cc_delta&lt;0,ABS(cc_delta),0)</f>
        <v>0</v>
      </c>
    </row>
    <row r="72" spans="4:18" x14ac:dyDescent="0.25">
      <c r="D72" s="105"/>
      <c r="E72" s="108" t="s">
        <v>12</v>
      </c>
      <c r="F72" s="108">
        <f t="shared" ref="F72:F102" ca="1" si="25">MONTH(D71)</f>
        <v>5</v>
      </c>
      <c r="G72" s="108">
        <f>IF(selected_period="Total year",1,IF(selected_period=cc_month,1,0))</f>
        <v>1</v>
      </c>
      <c r="H72" s="108">
        <f t="shared" ref="H72:H102" si="26">1*$E$50</f>
        <v>1</v>
      </c>
      <c r="I72" s="108">
        <f t="shared" si="3"/>
        <v>1</v>
      </c>
      <c r="J72" s="112" cm="1">
        <f t="array" aca="1" ref="J72" ca="1">SUM(Tracking[Amount]*(Tracking[Type]=cc_type)*(YEAR(Tracking[Effective Date])=selected_year)*(MONTH(Tracking[Effective Date])=cc_month) )</f>
        <v>0</v>
      </c>
      <c r="K72" s="112" cm="1">
        <f t="array" aca="1" ref="K72" ca="1">INDEX('Budget Planning'!E:AE, expenses_total_row,
MATCH(DATE(selected_year,cc_month,1),'Budget Planning'!$E$9:$AE$9,0))</f>
        <v>0</v>
      </c>
      <c r="L72" s="112">
        <f ca="1">cc_budget-cc_tracked</f>
        <v>0</v>
      </c>
      <c r="M72" s="110" cm="1">
        <f t="array" aca="1" ref="M72" ca="1">cc_in_focus*cc_show_type*MIN(cc_tracked,cc_budget)</f>
        <v>0</v>
      </c>
      <c r="N72" s="110" cm="1">
        <f t="array" aca="1" ref="N72" ca="1">cc_in_focus*cc_show_type*cc_show_rem*IF(cc_delta&gt;0,cc_delta,0)</f>
        <v>0</v>
      </c>
      <c r="O72" s="110" cm="1">
        <f t="array" aca="1" ref="O72" ca="1">cc_in_focus*cc_show_type*IF(cc_delta&lt;0,ABS(cc_delta),0)</f>
        <v>0</v>
      </c>
      <c r="P72" s="110" cm="1">
        <f t="array" aca="1" ref="P72" ca="1">NOT(cc_in_focus)*cc_show_type*MIN(cc_tracked,cc_budget)</f>
        <v>0</v>
      </c>
      <c r="Q72" s="110" cm="1">
        <f t="array" aca="1" ref="Q72" ca="1">NOT(cc_in_focus)*cc_show_type*cc_show_rem*IF(cc_delta&gt;0,cc_delta,0)</f>
        <v>0</v>
      </c>
      <c r="R72" s="110" cm="1">
        <f t="array" aca="1" ref="R72" ca="1">NOT(cc_in_focus)*cc_show_type*IF(cc_delta&lt;0,ABS(cc_delta),0)</f>
        <v>0</v>
      </c>
    </row>
    <row r="73" spans="4:18" x14ac:dyDescent="0.25">
      <c r="D73" s="105"/>
      <c r="E73" s="108" t="s">
        <v>14</v>
      </c>
      <c r="F73" s="108">
        <f t="shared" ref="F73" ca="1" si="27">MONTH(D71)</f>
        <v>5</v>
      </c>
      <c r="G73" s="108">
        <f>IF(selected_period="Total year",1,IF(selected_period=cc_month,1,0))</f>
        <v>1</v>
      </c>
      <c r="H73" s="108">
        <f t="shared" ref="H73:H102" si="28">1*$E$51</f>
        <v>1</v>
      </c>
      <c r="I73" s="108">
        <f t="shared" si="3"/>
        <v>1</v>
      </c>
      <c r="J73" s="112" cm="1">
        <f t="array" aca="1" ref="J73" ca="1">SUM(Tracking[Amount]*(Tracking[Type]=cc_type)*(YEAR(Tracking[Effective Date])=selected_year)*(MONTH(Tracking[Effective Date])=cc_month) )</f>
        <v>0</v>
      </c>
      <c r="K73" s="112" cm="1">
        <f t="array" aca="1" ref="K73" ca="1">INDEX('Budget Planning'!E:AE, savings_total_rows,
MATCH(DATE(selected_year,cc_month,1),'Budget Planning'!$E$9:$AE$9,0))</f>
        <v>0</v>
      </c>
      <c r="L73" s="112">
        <f ca="1">cc_budget-cc_tracked</f>
        <v>0</v>
      </c>
      <c r="M73" s="110" cm="1">
        <f t="array" aca="1" ref="M73" ca="1">cc_in_focus*cc_show_type*MIN(cc_tracked,cc_budget)</f>
        <v>0</v>
      </c>
      <c r="N73" s="110" cm="1">
        <f t="array" aca="1" ref="N73" ca="1">cc_in_focus*cc_show_type*cc_show_rem*IF(cc_delta&gt;0,cc_delta,0)</f>
        <v>0</v>
      </c>
      <c r="O73" s="110" cm="1">
        <f t="array" aca="1" ref="O73" ca="1">cc_in_focus*cc_show_type*IF(cc_delta&lt;0,ABS(cc_delta),0)</f>
        <v>0</v>
      </c>
      <c r="P73" s="110" cm="1">
        <f t="array" aca="1" ref="P73" ca="1">NOT(cc_in_focus)*cc_show_type*MIN(cc_tracked,cc_budget)</f>
        <v>0</v>
      </c>
      <c r="Q73" s="110" cm="1">
        <f t="array" aca="1" ref="Q73" ca="1">NOT(cc_in_focus)*cc_show_type*cc_show_rem*IF(cc_delta&gt;0,cc_delta,0)</f>
        <v>0</v>
      </c>
      <c r="R73" s="110" cm="1">
        <f t="array" aca="1" ref="R73" ca="1">NOT(cc_in_focus)*cc_show_type*IF(cc_delta&lt;0,ABS(cc_delta),0)</f>
        <v>0</v>
      </c>
    </row>
    <row r="74" spans="4:18" x14ac:dyDescent="0.25">
      <c r="D74" s="106"/>
      <c r="E74" s="109"/>
      <c r="F74" s="109"/>
      <c r="G74" s="109"/>
      <c r="H74" s="109"/>
      <c r="I74" s="109"/>
      <c r="J74" s="113"/>
      <c r="K74" s="113"/>
      <c r="L74" s="113"/>
      <c r="M74" s="109"/>
      <c r="N74" s="109"/>
      <c r="O74" s="109"/>
      <c r="P74" s="109"/>
      <c r="Q74" s="109"/>
      <c r="R74" s="109"/>
    </row>
    <row r="75" spans="4:18" x14ac:dyDescent="0.25">
      <c r="D75" s="104">
        <f ca="1">DATE(selected_year,6,1)</f>
        <v>45444</v>
      </c>
      <c r="E75" s="107" t="s">
        <v>9</v>
      </c>
      <c r="F75" s="108">
        <f t="shared" ref="F75:F102" ca="1" si="29">MONTH(D75)</f>
        <v>6</v>
      </c>
      <c r="G75" s="108">
        <f>IF(selected_period="Total year",1,IF(selected_period=cc_month,1,0))</f>
        <v>1</v>
      </c>
      <c r="H75" s="108">
        <f t="shared" ref="H75:H102" si="30">1*$E$49</f>
        <v>1</v>
      </c>
      <c r="I75" s="108">
        <f t="shared" ref="I75:I102" si="31">1*$E$52</f>
        <v>1</v>
      </c>
      <c r="J75" s="112" cm="1">
        <f t="array" aca="1" ref="J75" ca="1">SUM(Tracking[Amount]*(Tracking[Type]=cc_type)*(YEAR(Tracking[Effective Date])=selected_year)*(MONTH(Tracking[Effective Date])=cc_month) )</f>
        <v>0</v>
      </c>
      <c r="K75" s="112" cm="1">
        <f t="array" aca="1" ref="K75" ca="1">INDEX('Budget Planning'!E:AE, income_total_row,
MATCH(DATE(selected_year,cc_month,1),'Budget Planning'!$E$9:$AE$9,0))</f>
        <v>0</v>
      </c>
      <c r="L75" s="112">
        <f ca="1">cc_budget-cc_tracked</f>
        <v>0</v>
      </c>
      <c r="M75" s="110" cm="1">
        <f t="array" aca="1" ref="M75" ca="1">cc_in_focus*cc_show_type*MIN(cc_tracked,cc_budget)</f>
        <v>0</v>
      </c>
      <c r="N75" s="110" cm="1">
        <f t="array" aca="1" ref="N75" ca="1">cc_in_focus*cc_show_type*cc_show_rem*IF(cc_delta&gt;0,cc_delta,0)</f>
        <v>0</v>
      </c>
      <c r="O75" s="110" cm="1">
        <f t="array" aca="1" ref="O75" ca="1">cc_in_focus*cc_show_type*IF(cc_delta&lt;0,ABS(cc_delta),0)</f>
        <v>0</v>
      </c>
      <c r="P75" s="110" cm="1">
        <f t="array" aca="1" ref="P75" ca="1">NOT(cc_in_focus)*cc_show_type*MIN(cc_tracked,cc_budget)</f>
        <v>0</v>
      </c>
      <c r="Q75" s="110" cm="1">
        <f t="array" aca="1" ref="Q75" ca="1">NOT(cc_in_focus)*cc_show_type*cc_show_rem*IF(cc_delta&gt;0,cc_delta,0)</f>
        <v>0</v>
      </c>
      <c r="R75" s="110" cm="1">
        <f t="array" aca="1" ref="R75" ca="1">NOT(cc_in_focus)*cc_show_type*IF(cc_delta&lt;0,ABS(cc_delta),0)</f>
        <v>0</v>
      </c>
    </row>
    <row r="76" spans="4:18" x14ac:dyDescent="0.25">
      <c r="D76" s="105"/>
      <c r="E76" s="108" t="s">
        <v>12</v>
      </c>
      <c r="F76" s="108">
        <f t="shared" ref="F76:F102" ca="1" si="32">MONTH(D75)</f>
        <v>6</v>
      </c>
      <c r="G76" s="108">
        <f>IF(selected_period="Total year",1,IF(selected_period=cc_month,1,0))</f>
        <v>1</v>
      </c>
      <c r="H76" s="108">
        <f t="shared" ref="H76:H102" si="33">1*$E$50</f>
        <v>1</v>
      </c>
      <c r="I76" s="108">
        <f t="shared" si="3"/>
        <v>1</v>
      </c>
      <c r="J76" s="112" cm="1">
        <f t="array" aca="1" ref="J76" ca="1">SUM(Tracking[Amount]*(Tracking[Type]=cc_type)*(YEAR(Tracking[Effective Date])=selected_year)*(MONTH(Tracking[Effective Date])=cc_month) )</f>
        <v>0</v>
      </c>
      <c r="K76" s="112" cm="1">
        <f t="array" aca="1" ref="K76" ca="1">INDEX('Budget Planning'!E:AE, expenses_total_row,
MATCH(DATE(selected_year,cc_month,1),'Budget Planning'!$E$9:$AE$9,0))</f>
        <v>0</v>
      </c>
      <c r="L76" s="112">
        <f ca="1">cc_budget-cc_tracked</f>
        <v>0</v>
      </c>
      <c r="M76" s="110" cm="1">
        <f t="array" aca="1" ref="M76" ca="1">cc_in_focus*cc_show_type*MIN(cc_tracked,cc_budget)</f>
        <v>0</v>
      </c>
      <c r="N76" s="110" cm="1">
        <f t="array" aca="1" ref="N76" ca="1">cc_in_focus*cc_show_type*cc_show_rem*IF(cc_delta&gt;0,cc_delta,0)</f>
        <v>0</v>
      </c>
      <c r="O76" s="110" cm="1">
        <f t="array" aca="1" ref="O76" ca="1">cc_in_focus*cc_show_type*IF(cc_delta&lt;0,ABS(cc_delta),0)</f>
        <v>0</v>
      </c>
      <c r="P76" s="110" cm="1">
        <f t="array" aca="1" ref="P76" ca="1">NOT(cc_in_focus)*cc_show_type*MIN(cc_tracked,cc_budget)</f>
        <v>0</v>
      </c>
      <c r="Q76" s="110" cm="1">
        <f t="array" aca="1" ref="Q76" ca="1">NOT(cc_in_focus)*cc_show_type*cc_show_rem*IF(cc_delta&gt;0,cc_delta,0)</f>
        <v>0</v>
      </c>
      <c r="R76" s="110" cm="1">
        <f t="array" aca="1" ref="R76" ca="1">NOT(cc_in_focus)*cc_show_type*IF(cc_delta&lt;0,ABS(cc_delta),0)</f>
        <v>0</v>
      </c>
    </row>
    <row r="77" spans="4:18" x14ac:dyDescent="0.25">
      <c r="D77" s="105"/>
      <c r="E77" s="108" t="s">
        <v>14</v>
      </c>
      <c r="F77" s="108">
        <f t="shared" ref="F77" ca="1" si="34">MONTH(D75)</f>
        <v>6</v>
      </c>
      <c r="G77" s="108">
        <f>IF(selected_period="Total year",1,IF(selected_period=cc_month,1,0))</f>
        <v>1</v>
      </c>
      <c r="H77" s="108">
        <f t="shared" ref="H77:H102" si="35">1*$E$51</f>
        <v>1</v>
      </c>
      <c r="I77" s="108">
        <f t="shared" si="3"/>
        <v>1</v>
      </c>
      <c r="J77" s="112" cm="1">
        <f t="array" aca="1" ref="J77" ca="1">SUM(Tracking[Amount]*(Tracking[Type]=cc_type)*(YEAR(Tracking[Effective Date])=selected_year)*(MONTH(Tracking[Effective Date])=cc_month) )</f>
        <v>0</v>
      </c>
      <c r="K77" s="112" cm="1">
        <f t="array" aca="1" ref="K77" ca="1">INDEX('Budget Planning'!E:AE, savings_total_rows,
MATCH(DATE(selected_year,cc_month,1),'Budget Planning'!$E$9:$AE$9,0))</f>
        <v>0</v>
      </c>
      <c r="L77" s="112">
        <f ca="1">cc_budget-cc_tracked</f>
        <v>0</v>
      </c>
      <c r="M77" s="110" cm="1">
        <f t="array" aca="1" ref="M77" ca="1">cc_in_focus*cc_show_type*MIN(cc_tracked,cc_budget)</f>
        <v>0</v>
      </c>
      <c r="N77" s="110" cm="1">
        <f t="array" aca="1" ref="N77" ca="1">cc_in_focus*cc_show_type*cc_show_rem*IF(cc_delta&gt;0,cc_delta,0)</f>
        <v>0</v>
      </c>
      <c r="O77" s="110" cm="1">
        <f t="array" aca="1" ref="O77" ca="1">cc_in_focus*cc_show_type*IF(cc_delta&lt;0,ABS(cc_delta),0)</f>
        <v>0</v>
      </c>
      <c r="P77" s="110" cm="1">
        <f t="array" aca="1" ref="P77" ca="1">NOT(cc_in_focus)*cc_show_type*MIN(cc_tracked,cc_budget)</f>
        <v>0</v>
      </c>
      <c r="Q77" s="110" cm="1">
        <f t="array" aca="1" ref="Q77" ca="1">NOT(cc_in_focus)*cc_show_type*cc_show_rem*IF(cc_delta&gt;0,cc_delta,0)</f>
        <v>0</v>
      </c>
      <c r="R77" s="110" cm="1">
        <f t="array" aca="1" ref="R77" ca="1">NOT(cc_in_focus)*cc_show_type*IF(cc_delta&lt;0,ABS(cc_delta),0)</f>
        <v>0</v>
      </c>
    </row>
    <row r="78" spans="4:18" x14ac:dyDescent="0.25">
      <c r="D78" s="106"/>
      <c r="E78" s="109"/>
      <c r="F78" s="109"/>
      <c r="G78" s="109"/>
      <c r="H78" s="109"/>
      <c r="I78" s="109"/>
      <c r="J78" s="113"/>
      <c r="K78" s="113"/>
      <c r="L78" s="113"/>
      <c r="M78" s="109"/>
      <c r="N78" s="109"/>
      <c r="O78" s="109"/>
      <c r="P78" s="109"/>
      <c r="Q78" s="109"/>
      <c r="R78" s="109"/>
    </row>
    <row r="79" spans="4:18" x14ac:dyDescent="0.25">
      <c r="D79" s="104">
        <f ca="1">DATE(selected_year,7,1)</f>
        <v>45474</v>
      </c>
      <c r="E79" s="107" t="s">
        <v>9</v>
      </c>
      <c r="F79" s="108">
        <f t="shared" ref="F79:F102" ca="1" si="36">MONTH(D79)</f>
        <v>7</v>
      </c>
      <c r="G79" s="108">
        <f>IF(selected_period="Total year",1,IF(selected_period=cc_month,1,0))</f>
        <v>1</v>
      </c>
      <c r="H79" s="108">
        <f t="shared" ref="H79:H102" si="37">1*$E$49</f>
        <v>1</v>
      </c>
      <c r="I79" s="108">
        <f t="shared" ref="I79:I102" si="38">1*$E$52</f>
        <v>1</v>
      </c>
      <c r="J79" s="112" cm="1">
        <f t="array" aca="1" ref="J79" ca="1">SUM(Tracking[Amount]*(Tracking[Type]=cc_type)*(YEAR(Tracking[Effective Date])=selected_year)*(MONTH(Tracking[Effective Date])=cc_month) )</f>
        <v>0</v>
      </c>
      <c r="K79" s="112" cm="1">
        <f t="array" aca="1" ref="K79" ca="1">INDEX('Budget Planning'!E:AE, income_total_row,
MATCH(DATE(selected_year,cc_month,1),'Budget Planning'!$E$9:$AE$9,0))</f>
        <v>0</v>
      </c>
      <c r="L79" s="112">
        <f ca="1">cc_budget-cc_tracked</f>
        <v>0</v>
      </c>
      <c r="M79" s="110" cm="1">
        <f t="array" aca="1" ref="M79" ca="1">cc_in_focus*cc_show_type*MIN(cc_tracked,cc_budget)</f>
        <v>0</v>
      </c>
      <c r="N79" s="110" cm="1">
        <f t="array" aca="1" ref="N79" ca="1">cc_in_focus*cc_show_type*cc_show_rem*IF(cc_delta&gt;0,cc_delta,0)</f>
        <v>0</v>
      </c>
      <c r="O79" s="110" cm="1">
        <f t="array" aca="1" ref="O79" ca="1">cc_in_focus*cc_show_type*IF(cc_delta&lt;0,ABS(cc_delta),0)</f>
        <v>0</v>
      </c>
      <c r="P79" s="110" cm="1">
        <f t="array" aca="1" ref="P79" ca="1">NOT(cc_in_focus)*cc_show_type*MIN(cc_tracked,cc_budget)</f>
        <v>0</v>
      </c>
      <c r="Q79" s="110" cm="1">
        <f t="array" aca="1" ref="Q79" ca="1">NOT(cc_in_focus)*cc_show_type*cc_show_rem*IF(cc_delta&gt;0,cc_delta,0)</f>
        <v>0</v>
      </c>
      <c r="R79" s="110" cm="1">
        <f t="array" aca="1" ref="R79" ca="1">NOT(cc_in_focus)*cc_show_type*IF(cc_delta&lt;0,ABS(cc_delta),0)</f>
        <v>0</v>
      </c>
    </row>
    <row r="80" spans="4:18" x14ac:dyDescent="0.25">
      <c r="D80" s="105"/>
      <c r="E80" s="108" t="s">
        <v>12</v>
      </c>
      <c r="F80" s="108">
        <f t="shared" ref="F80:F102" ca="1" si="39">MONTH(D79)</f>
        <v>7</v>
      </c>
      <c r="G80" s="108">
        <f>IF(selected_period="Total year",1,IF(selected_period=cc_month,1,0))</f>
        <v>1</v>
      </c>
      <c r="H80" s="108">
        <f t="shared" ref="H80:H102" si="40">1*$E$50</f>
        <v>1</v>
      </c>
      <c r="I80" s="108">
        <f t="shared" si="3"/>
        <v>1</v>
      </c>
      <c r="J80" s="112" cm="1">
        <f t="array" aca="1" ref="J80" ca="1">SUM(Tracking[Amount]*(Tracking[Type]=cc_type)*(YEAR(Tracking[Effective Date])=selected_year)*(MONTH(Tracking[Effective Date])=cc_month) )</f>
        <v>0</v>
      </c>
      <c r="K80" s="112" cm="1">
        <f t="array" aca="1" ref="K80" ca="1">INDEX('Budget Planning'!E:AE, expenses_total_row,
MATCH(DATE(selected_year,cc_month,1),'Budget Planning'!$E$9:$AE$9,0))</f>
        <v>0</v>
      </c>
      <c r="L80" s="112">
        <f ca="1">cc_budget-cc_tracked</f>
        <v>0</v>
      </c>
      <c r="M80" s="110" cm="1">
        <f t="array" aca="1" ref="M80" ca="1">cc_in_focus*cc_show_type*MIN(cc_tracked,cc_budget)</f>
        <v>0</v>
      </c>
      <c r="N80" s="110" cm="1">
        <f t="array" aca="1" ref="N80" ca="1">cc_in_focus*cc_show_type*cc_show_rem*IF(cc_delta&gt;0,cc_delta,0)</f>
        <v>0</v>
      </c>
      <c r="O80" s="110" cm="1">
        <f t="array" aca="1" ref="O80" ca="1">cc_in_focus*cc_show_type*IF(cc_delta&lt;0,ABS(cc_delta),0)</f>
        <v>0</v>
      </c>
      <c r="P80" s="110" cm="1">
        <f t="array" aca="1" ref="P80" ca="1">NOT(cc_in_focus)*cc_show_type*MIN(cc_tracked,cc_budget)</f>
        <v>0</v>
      </c>
      <c r="Q80" s="110" cm="1">
        <f t="array" aca="1" ref="Q80" ca="1">NOT(cc_in_focus)*cc_show_type*cc_show_rem*IF(cc_delta&gt;0,cc_delta,0)</f>
        <v>0</v>
      </c>
      <c r="R80" s="110" cm="1">
        <f t="array" aca="1" ref="R80" ca="1">NOT(cc_in_focus)*cc_show_type*IF(cc_delta&lt;0,ABS(cc_delta),0)</f>
        <v>0</v>
      </c>
    </row>
    <row r="81" spans="4:18" x14ac:dyDescent="0.25">
      <c r="D81" s="105"/>
      <c r="E81" s="108" t="s">
        <v>14</v>
      </c>
      <c r="F81" s="108">
        <f t="shared" ref="F81" ca="1" si="41">MONTH(D79)</f>
        <v>7</v>
      </c>
      <c r="G81" s="108">
        <f>IF(selected_period="Total year",1,IF(selected_period=cc_month,1,0))</f>
        <v>1</v>
      </c>
      <c r="H81" s="108">
        <f t="shared" ref="H81:H102" si="42">1*$E$51</f>
        <v>1</v>
      </c>
      <c r="I81" s="108">
        <f t="shared" si="3"/>
        <v>1</v>
      </c>
      <c r="J81" s="112" cm="1">
        <f t="array" aca="1" ref="J81" ca="1">SUM(Tracking[Amount]*(Tracking[Type]=cc_type)*(YEAR(Tracking[Effective Date])=selected_year)*(MONTH(Tracking[Effective Date])=cc_month) )</f>
        <v>0</v>
      </c>
      <c r="K81" s="112" cm="1">
        <f t="array" aca="1" ref="K81" ca="1">INDEX('Budget Planning'!E:AE, savings_total_rows,
MATCH(DATE(selected_year,cc_month,1),'Budget Planning'!$E$9:$AE$9,0))</f>
        <v>0</v>
      </c>
      <c r="L81" s="112">
        <f ca="1">cc_budget-cc_tracked</f>
        <v>0</v>
      </c>
      <c r="M81" s="110" cm="1">
        <f t="array" aca="1" ref="M81" ca="1">cc_in_focus*cc_show_type*MIN(cc_tracked,cc_budget)</f>
        <v>0</v>
      </c>
      <c r="N81" s="110" cm="1">
        <f t="array" aca="1" ref="N81" ca="1">cc_in_focus*cc_show_type*cc_show_rem*IF(cc_delta&gt;0,cc_delta,0)</f>
        <v>0</v>
      </c>
      <c r="O81" s="110" cm="1">
        <f t="array" aca="1" ref="O81" ca="1">cc_in_focus*cc_show_type*IF(cc_delta&lt;0,ABS(cc_delta),0)</f>
        <v>0</v>
      </c>
      <c r="P81" s="110" cm="1">
        <f t="array" aca="1" ref="P81" ca="1">NOT(cc_in_focus)*cc_show_type*MIN(cc_tracked,cc_budget)</f>
        <v>0</v>
      </c>
      <c r="Q81" s="110" cm="1">
        <f t="array" aca="1" ref="Q81" ca="1">NOT(cc_in_focus)*cc_show_type*cc_show_rem*IF(cc_delta&gt;0,cc_delta,0)</f>
        <v>0</v>
      </c>
      <c r="R81" s="110" cm="1">
        <f t="array" aca="1" ref="R81" ca="1">NOT(cc_in_focus)*cc_show_type*IF(cc_delta&lt;0,ABS(cc_delta),0)</f>
        <v>0</v>
      </c>
    </row>
    <row r="82" spans="4:18" x14ac:dyDescent="0.25">
      <c r="D82" s="106"/>
      <c r="E82" s="109"/>
      <c r="F82" s="109"/>
      <c r="G82" s="109"/>
      <c r="H82" s="109"/>
      <c r="I82" s="109"/>
      <c r="J82" s="113"/>
      <c r="K82" s="113"/>
      <c r="L82" s="113"/>
      <c r="M82" s="109"/>
      <c r="N82" s="109"/>
      <c r="O82" s="109"/>
      <c r="P82" s="109"/>
      <c r="Q82" s="109"/>
      <c r="R82" s="109"/>
    </row>
    <row r="83" spans="4:18" x14ac:dyDescent="0.25">
      <c r="D83" s="104">
        <f ca="1">DATE(selected_year,8,1)</f>
        <v>45505</v>
      </c>
      <c r="E83" s="107" t="s">
        <v>9</v>
      </c>
      <c r="F83" s="108">
        <f t="shared" ref="F83:F102" ca="1" si="43">MONTH(D83)</f>
        <v>8</v>
      </c>
      <c r="G83" s="108">
        <f>IF(selected_period="Total year",1,IF(selected_period=cc_month,1,0))</f>
        <v>1</v>
      </c>
      <c r="H83" s="108">
        <f t="shared" ref="H83:H102" si="44">1*$E$49</f>
        <v>1</v>
      </c>
      <c r="I83" s="108">
        <f t="shared" ref="I83:I102" si="45">1*$E$52</f>
        <v>1</v>
      </c>
      <c r="J83" s="112" cm="1">
        <f t="array" aca="1" ref="J83" ca="1">SUM(Tracking[Amount]*(Tracking[Type]=cc_type)*(YEAR(Tracking[Effective Date])=selected_year)*(MONTH(Tracking[Effective Date])=cc_month) )</f>
        <v>0</v>
      </c>
      <c r="K83" s="112" cm="1">
        <f t="array" aca="1" ref="K83" ca="1">INDEX('Budget Planning'!E:AE, income_total_row,
MATCH(DATE(selected_year,cc_month,1),'Budget Planning'!$E$9:$AE$9,0))</f>
        <v>0</v>
      </c>
      <c r="L83" s="112">
        <f ca="1">cc_budget-cc_tracked</f>
        <v>0</v>
      </c>
      <c r="M83" s="110" cm="1">
        <f t="array" aca="1" ref="M83" ca="1">cc_in_focus*cc_show_type*MIN(cc_tracked,cc_budget)</f>
        <v>0</v>
      </c>
      <c r="N83" s="110" cm="1">
        <f t="array" aca="1" ref="N83" ca="1">cc_in_focus*cc_show_type*cc_show_rem*IF(cc_delta&gt;0,cc_delta,0)</f>
        <v>0</v>
      </c>
      <c r="O83" s="110" cm="1">
        <f t="array" aca="1" ref="O83" ca="1">cc_in_focus*cc_show_type*IF(cc_delta&lt;0,ABS(cc_delta),0)</f>
        <v>0</v>
      </c>
      <c r="P83" s="110" cm="1">
        <f t="array" aca="1" ref="P83" ca="1">NOT(cc_in_focus)*cc_show_type*MIN(cc_tracked,cc_budget)</f>
        <v>0</v>
      </c>
      <c r="Q83" s="110" cm="1">
        <f t="array" aca="1" ref="Q83" ca="1">NOT(cc_in_focus)*cc_show_type*cc_show_rem*IF(cc_delta&gt;0,cc_delta,0)</f>
        <v>0</v>
      </c>
      <c r="R83" s="110" cm="1">
        <f t="array" aca="1" ref="R83" ca="1">NOT(cc_in_focus)*cc_show_type*IF(cc_delta&lt;0,ABS(cc_delta),0)</f>
        <v>0</v>
      </c>
    </row>
    <row r="84" spans="4:18" x14ac:dyDescent="0.25">
      <c r="D84" s="105"/>
      <c r="E84" s="108" t="s">
        <v>12</v>
      </c>
      <c r="F84" s="108">
        <f t="shared" ref="F84:F102" ca="1" si="46">MONTH(D83)</f>
        <v>8</v>
      </c>
      <c r="G84" s="108">
        <f>IF(selected_period="Total year",1,IF(selected_period=cc_month,1,0))</f>
        <v>1</v>
      </c>
      <c r="H84" s="108">
        <f t="shared" ref="H84:H102" si="47">1*$E$50</f>
        <v>1</v>
      </c>
      <c r="I84" s="108">
        <f t="shared" si="3"/>
        <v>1</v>
      </c>
      <c r="J84" s="112" cm="1">
        <f t="array" aca="1" ref="J84" ca="1">SUM(Tracking[Amount]*(Tracking[Type]=cc_type)*(YEAR(Tracking[Effective Date])=selected_year)*(MONTH(Tracking[Effective Date])=cc_month) )</f>
        <v>0</v>
      </c>
      <c r="K84" s="112" cm="1">
        <f t="array" aca="1" ref="K84" ca="1">INDEX('Budget Planning'!E:AE, expenses_total_row,
MATCH(DATE(selected_year,cc_month,1),'Budget Planning'!$E$9:$AE$9,0))</f>
        <v>0</v>
      </c>
      <c r="L84" s="112">
        <f ca="1">cc_budget-cc_tracked</f>
        <v>0</v>
      </c>
      <c r="M84" s="110" cm="1">
        <f t="array" aca="1" ref="M84" ca="1">cc_in_focus*cc_show_type*MIN(cc_tracked,cc_budget)</f>
        <v>0</v>
      </c>
      <c r="N84" s="110" cm="1">
        <f t="array" aca="1" ref="N84" ca="1">cc_in_focus*cc_show_type*cc_show_rem*IF(cc_delta&gt;0,cc_delta,0)</f>
        <v>0</v>
      </c>
      <c r="O84" s="110" cm="1">
        <f t="array" aca="1" ref="O84" ca="1">cc_in_focus*cc_show_type*IF(cc_delta&lt;0,ABS(cc_delta),0)</f>
        <v>0</v>
      </c>
      <c r="P84" s="110" cm="1">
        <f t="array" aca="1" ref="P84" ca="1">NOT(cc_in_focus)*cc_show_type*MIN(cc_tracked,cc_budget)</f>
        <v>0</v>
      </c>
      <c r="Q84" s="110" cm="1">
        <f t="array" aca="1" ref="Q84" ca="1">NOT(cc_in_focus)*cc_show_type*cc_show_rem*IF(cc_delta&gt;0,cc_delta,0)</f>
        <v>0</v>
      </c>
      <c r="R84" s="110" cm="1">
        <f t="array" aca="1" ref="R84" ca="1">NOT(cc_in_focus)*cc_show_type*IF(cc_delta&lt;0,ABS(cc_delta),0)</f>
        <v>0</v>
      </c>
    </row>
    <row r="85" spans="4:18" x14ac:dyDescent="0.25">
      <c r="D85" s="105"/>
      <c r="E85" s="108" t="s">
        <v>14</v>
      </c>
      <c r="F85" s="108">
        <f t="shared" ref="F85" ca="1" si="48">MONTH(D83)</f>
        <v>8</v>
      </c>
      <c r="G85" s="108">
        <f>IF(selected_period="Total year",1,IF(selected_period=cc_month,1,0))</f>
        <v>1</v>
      </c>
      <c r="H85" s="108">
        <f t="shared" ref="H85:H102" si="49">1*$E$51</f>
        <v>1</v>
      </c>
      <c r="I85" s="108">
        <f t="shared" si="3"/>
        <v>1</v>
      </c>
      <c r="J85" s="112" cm="1">
        <f t="array" aca="1" ref="J85" ca="1">SUM(Tracking[Amount]*(Tracking[Type]=cc_type)*(YEAR(Tracking[Effective Date])=selected_year)*(MONTH(Tracking[Effective Date])=cc_month) )</f>
        <v>0</v>
      </c>
      <c r="K85" s="112" cm="1">
        <f t="array" aca="1" ref="K85" ca="1">INDEX('Budget Planning'!E:AE, savings_total_rows,
MATCH(DATE(selected_year,cc_month,1),'Budget Planning'!$E$9:$AE$9,0))</f>
        <v>0</v>
      </c>
      <c r="L85" s="112">
        <f ca="1">cc_budget-cc_tracked</f>
        <v>0</v>
      </c>
      <c r="M85" s="110" cm="1">
        <f t="array" aca="1" ref="M85" ca="1">cc_in_focus*cc_show_type*MIN(cc_tracked,cc_budget)</f>
        <v>0</v>
      </c>
      <c r="N85" s="110" cm="1">
        <f t="array" aca="1" ref="N85" ca="1">cc_in_focus*cc_show_type*cc_show_rem*IF(cc_delta&gt;0,cc_delta,0)</f>
        <v>0</v>
      </c>
      <c r="O85" s="110" cm="1">
        <f t="array" aca="1" ref="O85" ca="1">cc_in_focus*cc_show_type*IF(cc_delta&lt;0,ABS(cc_delta),0)</f>
        <v>0</v>
      </c>
      <c r="P85" s="110" cm="1">
        <f t="array" aca="1" ref="P85" ca="1">NOT(cc_in_focus)*cc_show_type*MIN(cc_tracked,cc_budget)</f>
        <v>0</v>
      </c>
      <c r="Q85" s="110" cm="1">
        <f t="array" aca="1" ref="Q85" ca="1">NOT(cc_in_focus)*cc_show_type*cc_show_rem*IF(cc_delta&gt;0,cc_delta,0)</f>
        <v>0</v>
      </c>
      <c r="R85" s="110" cm="1">
        <f t="array" aca="1" ref="R85" ca="1">NOT(cc_in_focus)*cc_show_type*IF(cc_delta&lt;0,ABS(cc_delta),0)</f>
        <v>0</v>
      </c>
    </row>
    <row r="86" spans="4:18" x14ac:dyDescent="0.25">
      <c r="D86" s="106"/>
      <c r="E86" s="109"/>
      <c r="F86" s="109"/>
      <c r="G86" s="109"/>
      <c r="H86" s="109"/>
      <c r="I86" s="109"/>
      <c r="J86" s="113"/>
      <c r="K86" s="113"/>
      <c r="L86" s="113"/>
      <c r="M86" s="109"/>
      <c r="N86" s="109"/>
      <c r="O86" s="109"/>
      <c r="P86" s="109"/>
      <c r="Q86" s="109"/>
      <c r="R86" s="109"/>
    </row>
    <row r="87" spans="4:18" x14ac:dyDescent="0.25">
      <c r="D87" s="104">
        <f ca="1">DATE(selected_year,9,1)</f>
        <v>45536</v>
      </c>
      <c r="E87" s="107" t="s">
        <v>9</v>
      </c>
      <c r="F87" s="108">
        <f t="shared" ref="F87:F102" ca="1" si="50">MONTH(D87)</f>
        <v>9</v>
      </c>
      <c r="G87" s="108">
        <f>IF(selected_period="Total year",1,IF(selected_period=cc_month,1,0))</f>
        <v>1</v>
      </c>
      <c r="H87" s="108">
        <f t="shared" ref="H87:H102" si="51">1*$E$49</f>
        <v>1</v>
      </c>
      <c r="I87" s="108">
        <f t="shared" ref="I87:I102" si="52">1*$E$52</f>
        <v>1</v>
      </c>
      <c r="J87" s="112" cm="1">
        <f t="array" aca="1" ref="J87" ca="1">SUM(Tracking[Amount]*(Tracking[Type]=cc_type)*(YEAR(Tracking[Effective Date])=selected_year)*(MONTH(Tracking[Effective Date])=cc_month) )</f>
        <v>0</v>
      </c>
      <c r="K87" s="112" cm="1">
        <f t="array" aca="1" ref="K87" ca="1">INDEX('Budget Planning'!E:AE, income_total_row,
MATCH(DATE(selected_year,cc_month,1),'Budget Planning'!$E$9:$AE$9,0))</f>
        <v>0</v>
      </c>
      <c r="L87" s="112">
        <f ca="1">cc_budget-cc_tracked</f>
        <v>0</v>
      </c>
      <c r="M87" s="110" cm="1">
        <f t="array" aca="1" ref="M87" ca="1">cc_in_focus*cc_show_type*MIN(cc_tracked,cc_budget)</f>
        <v>0</v>
      </c>
      <c r="N87" s="110" cm="1">
        <f t="array" aca="1" ref="N87" ca="1">cc_in_focus*cc_show_type*cc_show_rem*IF(cc_delta&gt;0,cc_delta,0)</f>
        <v>0</v>
      </c>
      <c r="O87" s="110" cm="1">
        <f t="array" aca="1" ref="O87" ca="1">cc_in_focus*cc_show_type*IF(cc_delta&lt;0,ABS(cc_delta),0)</f>
        <v>0</v>
      </c>
      <c r="P87" s="110" cm="1">
        <f t="array" aca="1" ref="P87" ca="1">NOT(cc_in_focus)*cc_show_type*MIN(cc_tracked,cc_budget)</f>
        <v>0</v>
      </c>
      <c r="Q87" s="110" cm="1">
        <f t="array" aca="1" ref="Q87" ca="1">NOT(cc_in_focus)*cc_show_type*cc_show_rem*IF(cc_delta&gt;0,cc_delta,0)</f>
        <v>0</v>
      </c>
      <c r="R87" s="110" cm="1">
        <f t="array" aca="1" ref="R87" ca="1">NOT(cc_in_focus)*cc_show_type*IF(cc_delta&lt;0,ABS(cc_delta),0)</f>
        <v>0</v>
      </c>
    </row>
    <row r="88" spans="4:18" x14ac:dyDescent="0.25">
      <c r="D88" s="105"/>
      <c r="E88" s="108" t="s">
        <v>12</v>
      </c>
      <c r="F88" s="108">
        <f t="shared" ref="F88:F102" ca="1" si="53">MONTH(D87)</f>
        <v>9</v>
      </c>
      <c r="G88" s="108">
        <f>IF(selected_period="Total year",1,IF(selected_period=cc_month,1,0))</f>
        <v>1</v>
      </c>
      <c r="H88" s="108">
        <f t="shared" ref="H88:H102" si="54">1*$E$50</f>
        <v>1</v>
      </c>
      <c r="I88" s="108">
        <f t="shared" si="3"/>
        <v>1</v>
      </c>
      <c r="J88" s="112" cm="1">
        <f t="array" aca="1" ref="J88" ca="1">SUM(Tracking[Amount]*(Tracking[Type]=cc_type)*(YEAR(Tracking[Effective Date])=selected_year)*(MONTH(Tracking[Effective Date])=cc_month) )</f>
        <v>0</v>
      </c>
      <c r="K88" s="112" cm="1">
        <f t="array" aca="1" ref="K88" ca="1">INDEX('Budget Planning'!E:AE, expenses_total_row,
MATCH(DATE(selected_year,cc_month,1),'Budget Planning'!$E$9:$AE$9,0))</f>
        <v>0</v>
      </c>
      <c r="L88" s="112">
        <f ca="1">cc_budget-cc_tracked</f>
        <v>0</v>
      </c>
      <c r="M88" s="110" cm="1">
        <f t="array" aca="1" ref="M88" ca="1">cc_in_focus*cc_show_type*MIN(cc_tracked,cc_budget)</f>
        <v>0</v>
      </c>
      <c r="N88" s="110" cm="1">
        <f t="array" aca="1" ref="N88" ca="1">cc_in_focus*cc_show_type*cc_show_rem*IF(cc_delta&gt;0,cc_delta,0)</f>
        <v>0</v>
      </c>
      <c r="O88" s="110" cm="1">
        <f t="array" aca="1" ref="O88" ca="1">cc_in_focus*cc_show_type*IF(cc_delta&lt;0,ABS(cc_delta),0)</f>
        <v>0</v>
      </c>
      <c r="P88" s="110" cm="1">
        <f t="array" aca="1" ref="P88" ca="1">NOT(cc_in_focus)*cc_show_type*MIN(cc_tracked,cc_budget)</f>
        <v>0</v>
      </c>
      <c r="Q88" s="110" cm="1">
        <f t="array" aca="1" ref="Q88" ca="1">NOT(cc_in_focus)*cc_show_type*cc_show_rem*IF(cc_delta&gt;0,cc_delta,0)</f>
        <v>0</v>
      </c>
      <c r="R88" s="110" cm="1">
        <f t="array" aca="1" ref="R88" ca="1">NOT(cc_in_focus)*cc_show_type*IF(cc_delta&lt;0,ABS(cc_delta),0)</f>
        <v>0</v>
      </c>
    </row>
    <row r="89" spans="4:18" x14ac:dyDescent="0.25">
      <c r="D89" s="105"/>
      <c r="E89" s="108" t="s">
        <v>14</v>
      </c>
      <c r="F89" s="108">
        <f t="shared" ref="F89" ca="1" si="55">MONTH(D87)</f>
        <v>9</v>
      </c>
      <c r="G89" s="108">
        <f>IF(selected_period="Total year",1,IF(selected_period=cc_month,1,0))</f>
        <v>1</v>
      </c>
      <c r="H89" s="108">
        <f t="shared" ref="H89:H102" si="56">1*$E$51</f>
        <v>1</v>
      </c>
      <c r="I89" s="108">
        <f t="shared" si="3"/>
        <v>1</v>
      </c>
      <c r="J89" s="112" cm="1">
        <f t="array" aca="1" ref="J89" ca="1">SUM(Tracking[Amount]*(Tracking[Type]=cc_type)*(YEAR(Tracking[Effective Date])=selected_year)*(MONTH(Tracking[Effective Date])=cc_month) )</f>
        <v>0</v>
      </c>
      <c r="K89" s="112" cm="1">
        <f t="array" aca="1" ref="K89" ca="1">INDEX('Budget Planning'!E:AE, savings_total_rows,
MATCH(DATE(selected_year,cc_month,1),'Budget Planning'!$E$9:$AE$9,0))</f>
        <v>0</v>
      </c>
      <c r="L89" s="112">
        <f ca="1">cc_budget-cc_tracked</f>
        <v>0</v>
      </c>
      <c r="M89" s="110" cm="1">
        <f t="array" aca="1" ref="M89" ca="1">cc_in_focus*cc_show_type*MIN(cc_tracked,cc_budget)</f>
        <v>0</v>
      </c>
      <c r="N89" s="110" cm="1">
        <f t="array" aca="1" ref="N89" ca="1">cc_in_focus*cc_show_type*cc_show_rem*IF(cc_delta&gt;0,cc_delta,0)</f>
        <v>0</v>
      </c>
      <c r="O89" s="110" cm="1">
        <f t="array" aca="1" ref="O89" ca="1">cc_in_focus*cc_show_type*IF(cc_delta&lt;0,ABS(cc_delta),0)</f>
        <v>0</v>
      </c>
      <c r="P89" s="110" cm="1">
        <f t="array" aca="1" ref="P89" ca="1">NOT(cc_in_focus)*cc_show_type*MIN(cc_tracked,cc_budget)</f>
        <v>0</v>
      </c>
      <c r="Q89" s="110" cm="1">
        <f t="array" aca="1" ref="Q89" ca="1">NOT(cc_in_focus)*cc_show_type*cc_show_rem*IF(cc_delta&gt;0,cc_delta,0)</f>
        <v>0</v>
      </c>
      <c r="R89" s="110" cm="1">
        <f t="array" aca="1" ref="R89" ca="1">NOT(cc_in_focus)*cc_show_type*IF(cc_delta&lt;0,ABS(cc_delta),0)</f>
        <v>0</v>
      </c>
    </row>
    <row r="90" spans="4:18" x14ac:dyDescent="0.25">
      <c r="D90" s="106"/>
      <c r="E90" s="109"/>
      <c r="F90" s="109"/>
      <c r="G90" s="109"/>
      <c r="H90" s="109"/>
      <c r="I90" s="109"/>
      <c r="J90" s="113"/>
      <c r="K90" s="113"/>
      <c r="L90" s="113"/>
      <c r="M90" s="109"/>
      <c r="N90" s="109"/>
      <c r="O90" s="109"/>
      <c r="P90" s="109"/>
      <c r="Q90" s="109"/>
      <c r="R90" s="109"/>
    </row>
    <row r="91" spans="4:18" x14ac:dyDescent="0.25">
      <c r="D91" s="104">
        <f ca="1">DATE(selected_year,10,1)</f>
        <v>45566</v>
      </c>
      <c r="E91" s="107" t="s">
        <v>9</v>
      </c>
      <c r="F91" s="108">
        <f t="shared" ref="F91:F102" ca="1" si="57">MONTH(D91)</f>
        <v>10</v>
      </c>
      <c r="G91" s="108">
        <f>IF(selected_period="Total year",1,IF(selected_period=cc_month,1,0))</f>
        <v>1</v>
      </c>
      <c r="H91" s="108">
        <f t="shared" ref="H91:H102" si="58">1*$E$49</f>
        <v>1</v>
      </c>
      <c r="I91" s="108">
        <f t="shared" ref="I91:I102" si="59">1*$E$52</f>
        <v>1</v>
      </c>
      <c r="J91" s="112" cm="1">
        <f t="array" aca="1" ref="J91" ca="1">SUM(Tracking[Amount]*(Tracking[Type]=cc_type)*(YEAR(Tracking[Effective Date])=selected_year)*(MONTH(Tracking[Effective Date])=cc_month) )</f>
        <v>0</v>
      </c>
      <c r="K91" s="112" cm="1">
        <f t="array" aca="1" ref="K91" ca="1">INDEX('Budget Planning'!E:AE, income_total_row,
MATCH(DATE(selected_year,cc_month,1),'Budget Planning'!$E$9:$AE$9,0))</f>
        <v>0</v>
      </c>
      <c r="L91" s="112">
        <f ca="1">cc_budget-cc_tracked</f>
        <v>0</v>
      </c>
      <c r="M91" s="110" cm="1">
        <f t="array" aca="1" ref="M91" ca="1">cc_in_focus*cc_show_type*MIN(cc_tracked,cc_budget)</f>
        <v>0</v>
      </c>
      <c r="N91" s="110" cm="1">
        <f t="array" aca="1" ref="N91" ca="1">cc_in_focus*cc_show_type*cc_show_rem*IF(cc_delta&gt;0,cc_delta,0)</f>
        <v>0</v>
      </c>
      <c r="O91" s="110" cm="1">
        <f t="array" aca="1" ref="O91" ca="1">cc_in_focus*cc_show_type*IF(cc_delta&lt;0,ABS(cc_delta),0)</f>
        <v>0</v>
      </c>
      <c r="P91" s="110" cm="1">
        <f t="array" aca="1" ref="P91" ca="1">NOT(cc_in_focus)*cc_show_type*MIN(cc_tracked,cc_budget)</f>
        <v>0</v>
      </c>
      <c r="Q91" s="110" cm="1">
        <f t="array" aca="1" ref="Q91" ca="1">NOT(cc_in_focus)*cc_show_type*cc_show_rem*IF(cc_delta&gt;0,cc_delta,0)</f>
        <v>0</v>
      </c>
      <c r="R91" s="110" cm="1">
        <f t="array" aca="1" ref="R91" ca="1">NOT(cc_in_focus)*cc_show_type*IF(cc_delta&lt;0,ABS(cc_delta),0)</f>
        <v>0</v>
      </c>
    </row>
    <row r="92" spans="4:18" x14ac:dyDescent="0.25">
      <c r="D92" s="105"/>
      <c r="E92" s="108" t="s">
        <v>12</v>
      </c>
      <c r="F92" s="108">
        <f t="shared" ref="F92:F102" ca="1" si="60">MONTH(D91)</f>
        <v>10</v>
      </c>
      <c r="G92" s="108">
        <f>IF(selected_period="Total year",1,IF(selected_period=cc_month,1,0))</f>
        <v>1</v>
      </c>
      <c r="H92" s="108">
        <f t="shared" ref="H92:H102" si="61">1*$E$50</f>
        <v>1</v>
      </c>
      <c r="I92" s="108">
        <f t="shared" si="3"/>
        <v>1</v>
      </c>
      <c r="J92" s="112" cm="1">
        <f t="array" aca="1" ref="J92" ca="1">SUM(Tracking[Amount]*(Tracking[Type]=cc_type)*(YEAR(Tracking[Effective Date])=selected_year)*(MONTH(Tracking[Effective Date])=cc_month) )</f>
        <v>0</v>
      </c>
      <c r="K92" s="112" cm="1">
        <f t="array" aca="1" ref="K92" ca="1">INDEX('Budget Planning'!E:AE, expenses_total_row,
MATCH(DATE(selected_year,cc_month,1),'Budget Planning'!$E$9:$AE$9,0))</f>
        <v>0</v>
      </c>
      <c r="L92" s="112">
        <f ca="1">cc_budget-cc_tracked</f>
        <v>0</v>
      </c>
      <c r="M92" s="110" cm="1">
        <f t="array" aca="1" ref="M92" ca="1">cc_in_focus*cc_show_type*MIN(cc_tracked,cc_budget)</f>
        <v>0</v>
      </c>
      <c r="N92" s="110" cm="1">
        <f t="array" aca="1" ref="N92" ca="1">cc_in_focus*cc_show_type*cc_show_rem*IF(cc_delta&gt;0,cc_delta,0)</f>
        <v>0</v>
      </c>
      <c r="O92" s="110" cm="1">
        <f t="array" aca="1" ref="O92" ca="1">cc_in_focus*cc_show_type*IF(cc_delta&lt;0,ABS(cc_delta),0)</f>
        <v>0</v>
      </c>
      <c r="P92" s="110" cm="1">
        <f t="array" aca="1" ref="P92" ca="1">NOT(cc_in_focus)*cc_show_type*MIN(cc_tracked,cc_budget)</f>
        <v>0</v>
      </c>
      <c r="Q92" s="110" cm="1">
        <f t="array" aca="1" ref="Q92" ca="1">NOT(cc_in_focus)*cc_show_type*cc_show_rem*IF(cc_delta&gt;0,cc_delta,0)</f>
        <v>0</v>
      </c>
      <c r="R92" s="110" cm="1">
        <f t="array" aca="1" ref="R92" ca="1">NOT(cc_in_focus)*cc_show_type*IF(cc_delta&lt;0,ABS(cc_delta),0)</f>
        <v>0</v>
      </c>
    </row>
    <row r="93" spans="4:18" x14ac:dyDescent="0.25">
      <c r="D93" s="105"/>
      <c r="E93" s="108" t="s">
        <v>14</v>
      </c>
      <c r="F93" s="108">
        <f t="shared" ref="F93" ca="1" si="62">MONTH(D91)</f>
        <v>10</v>
      </c>
      <c r="G93" s="108">
        <f>IF(selected_period="Total year",1,IF(selected_period=cc_month,1,0))</f>
        <v>1</v>
      </c>
      <c r="H93" s="108">
        <f t="shared" ref="H93:H102" si="63">1*$E$51</f>
        <v>1</v>
      </c>
      <c r="I93" s="108">
        <f t="shared" si="3"/>
        <v>1</v>
      </c>
      <c r="J93" s="112" cm="1">
        <f t="array" aca="1" ref="J93" ca="1">SUM(Tracking[Amount]*(Tracking[Type]=cc_type)*(YEAR(Tracking[Effective Date])=selected_year)*(MONTH(Tracking[Effective Date])=cc_month) )</f>
        <v>0</v>
      </c>
      <c r="K93" s="112" cm="1">
        <f t="array" aca="1" ref="K93" ca="1">INDEX('Budget Planning'!E:AE, savings_total_rows,
MATCH(DATE(selected_year,cc_month,1),'Budget Planning'!$E$9:$AE$9,0))</f>
        <v>0</v>
      </c>
      <c r="L93" s="112">
        <f ca="1">cc_budget-cc_tracked</f>
        <v>0</v>
      </c>
      <c r="M93" s="110" cm="1">
        <f t="array" aca="1" ref="M93" ca="1">cc_in_focus*cc_show_type*MIN(cc_tracked,cc_budget)</f>
        <v>0</v>
      </c>
      <c r="N93" s="110" cm="1">
        <f t="array" aca="1" ref="N93" ca="1">cc_in_focus*cc_show_type*cc_show_rem*IF(cc_delta&gt;0,cc_delta,0)</f>
        <v>0</v>
      </c>
      <c r="O93" s="110" cm="1">
        <f t="array" aca="1" ref="O93" ca="1">cc_in_focus*cc_show_type*IF(cc_delta&lt;0,ABS(cc_delta),0)</f>
        <v>0</v>
      </c>
      <c r="P93" s="110" cm="1">
        <f t="array" aca="1" ref="P93" ca="1">NOT(cc_in_focus)*cc_show_type*MIN(cc_tracked,cc_budget)</f>
        <v>0</v>
      </c>
      <c r="Q93" s="110" cm="1">
        <f t="array" aca="1" ref="Q93" ca="1">NOT(cc_in_focus)*cc_show_type*cc_show_rem*IF(cc_delta&gt;0,cc_delta,0)</f>
        <v>0</v>
      </c>
      <c r="R93" s="110" cm="1">
        <f t="array" aca="1" ref="R93" ca="1">NOT(cc_in_focus)*cc_show_type*IF(cc_delta&lt;0,ABS(cc_delta),0)</f>
        <v>0</v>
      </c>
    </row>
    <row r="94" spans="4:18" x14ac:dyDescent="0.25">
      <c r="D94" s="106"/>
      <c r="E94" s="109"/>
      <c r="F94" s="109"/>
      <c r="G94" s="109"/>
      <c r="H94" s="109"/>
      <c r="I94" s="109"/>
      <c r="J94" s="113"/>
      <c r="K94" s="113"/>
      <c r="L94" s="113"/>
      <c r="M94" s="109"/>
      <c r="N94" s="109"/>
      <c r="O94" s="109"/>
      <c r="P94" s="109"/>
      <c r="Q94" s="109"/>
      <c r="R94" s="109"/>
    </row>
    <row r="95" spans="4:18" x14ac:dyDescent="0.25">
      <c r="D95" s="104">
        <f ca="1">DATE(selected_year,11,1)</f>
        <v>45597</v>
      </c>
      <c r="E95" s="107" t="s">
        <v>9</v>
      </c>
      <c r="F95" s="108">
        <f t="shared" ref="F95:F102" ca="1" si="64">MONTH(D95)</f>
        <v>11</v>
      </c>
      <c r="G95" s="108">
        <f>IF(selected_period="Total year",1,IF(selected_period=cc_month,1,0))</f>
        <v>1</v>
      </c>
      <c r="H95" s="108">
        <f t="shared" ref="H95:H102" si="65">1*$E$49</f>
        <v>1</v>
      </c>
      <c r="I95" s="108">
        <f t="shared" ref="I95:I102" si="66">1*$E$52</f>
        <v>1</v>
      </c>
      <c r="J95" s="112" cm="1">
        <f t="array" aca="1" ref="J95" ca="1">SUM(Tracking[Amount]*(Tracking[Type]=cc_type)*(YEAR(Tracking[Effective Date])=selected_year)*(MONTH(Tracking[Effective Date])=cc_month) )</f>
        <v>0</v>
      </c>
      <c r="K95" s="112" cm="1">
        <f t="array" aca="1" ref="K95" ca="1">INDEX('Budget Planning'!E:AE, income_total_row,
MATCH(DATE(selected_year,cc_month,1),'Budget Planning'!$E$9:$AE$9,0))</f>
        <v>0</v>
      </c>
      <c r="L95" s="112">
        <f ca="1">cc_budget-cc_tracked</f>
        <v>0</v>
      </c>
      <c r="M95" s="110" cm="1">
        <f t="array" aca="1" ref="M95" ca="1">cc_in_focus*cc_show_type*MIN(cc_tracked,cc_budget)</f>
        <v>0</v>
      </c>
      <c r="N95" s="110" cm="1">
        <f t="array" aca="1" ref="N95" ca="1">cc_in_focus*cc_show_type*cc_show_rem*IF(cc_delta&gt;0,cc_delta,0)</f>
        <v>0</v>
      </c>
      <c r="O95" s="110" cm="1">
        <f t="array" aca="1" ref="O95" ca="1">cc_in_focus*cc_show_type*IF(cc_delta&lt;0,ABS(cc_delta),0)</f>
        <v>0</v>
      </c>
      <c r="P95" s="110" cm="1">
        <f t="array" aca="1" ref="P95" ca="1">NOT(cc_in_focus)*cc_show_type*MIN(cc_tracked,cc_budget)</f>
        <v>0</v>
      </c>
      <c r="Q95" s="110" cm="1">
        <f t="array" aca="1" ref="Q95" ca="1">NOT(cc_in_focus)*cc_show_type*cc_show_rem*IF(cc_delta&gt;0,cc_delta,0)</f>
        <v>0</v>
      </c>
      <c r="R95" s="110" cm="1">
        <f t="array" aca="1" ref="R95" ca="1">NOT(cc_in_focus)*cc_show_type*IF(cc_delta&lt;0,ABS(cc_delta),0)</f>
        <v>0</v>
      </c>
    </row>
    <row r="96" spans="4:18" x14ac:dyDescent="0.25">
      <c r="D96" s="105"/>
      <c r="E96" s="108" t="s">
        <v>12</v>
      </c>
      <c r="F96" s="108">
        <f t="shared" ref="F96:F102" ca="1" si="67">MONTH(D95)</f>
        <v>11</v>
      </c>
      <c r="G96" s="108">
        <f>IF(selected_period="Total year",1,IF(selected_period=cc_month,1,0))</f>
        <v>1</v>
      </c>
      <c r="H96" s="108">
        <f t="shared" ref="H96:H102" si="68">1*$E$50</f>
        <v>1</v>
      </c>
      <c r="I96" s="108">
        <f t="shared" si="3"/>
        <v>1</v>
      </c>
      <c r="J96" s="112" cm="1">
        <f t="array" aca="1" ref="J96" ca="1">SUM(Tracking[Amount]*(Tracking[Type]=cc_type)*(YEAR(Tracking[Effective Date])=selected_year)*(MONTH(Tracking[Effective Date])=cc_month) )</f>
        <v>0</v>
      </c>
      <c r="K96" s="112" cm="1">
        <f t="array" aca="1" ref="K96" ca="1">INDEX('Budget Planning'!E:AE, expenses_total_row,
MATCH(DATE(selected_year,cc_month,1),'Budget Planning'!$E$9:$AE$9,0))</f>
        <v>0</v>
      </c>
      <c r="L96" s="112">
        <f ca="1">cc_budget-cc_tracked</f>
        <v>0</v>
      </c>
      <c r="M96" s="110" cm="1">
        <f t="array" aca="1" ref="M96" ca="1">cc_in_focus*cc_show_type*MIN(cc_tracked,cc_budget)</f>
        <v>0</v>
      </c>
      <c r="N96" s="110" cm="1">
        <f t="array" aca="1" ref="N96" ca="1">cc_in_focus*cc_show_type*cc_show_rem*IF(cc_delta&gt;0,cc_delta,0)</f>
        <v>0</v>
      </c>
      <c r="O96" s="110" cm="1">
        <f t="array" aca="1" ref="O96" ca="1">cc_in_focus*cc_show_type*IF(cc_delta&lt;0,ABS(cc_delta),0)</f>
        <v>0</v>
      </c>
      <c r="P96" s="110" cm="1">
        <f t="array" aca="1" ref="P96" ca="1">NOT(cc_in_focus)*cc_show_type*MIN(cc_tracked,cc_budget)</f>
        <v>0</v>
      </c>
      <c r="Q96" s="110" cm="1">
        <f t="array" aca="1" ref="Q96" ca="1">NOT(cc_in_focus)*cc_show_type*cc_show_rem*IF(cc_delta&gt;0,cc_delta,0)</f>
        <v>0</v>
      </c>
      <c r="R96" s="110" cm="1">
        <f t="array" aca="1" ref="R96" ca="1">NOT(cc_in_focus)*cc_show_type*IF(cc_delta&lt;0,ABS(cc_delta),0)</f>
        <v>0</v>
      </c>
    </row>
    <row r="97" spans="4:18" x14ac:dyDescent="0.25">
      <c r="D97" s="105"/>
      <c r="E97" s="108" t="s">
        <v>14</v>
      </c>
      <c r="F97" s="108">
        <f t="shared" ref="F97" ca="1" si="69">MONTH(D95)</f>
        <v>11</v>
      </c>
      <c r="G97" s="108">
        <f>IF(selected_period="Total year",1,IF(selected_period=cc_month,1,0))</f>
        <v>1</v>
      </c>
      <c r="H97" s="108">
        <f t="shared" ref="H97:H102" si="70">1*$E$51</f>
        <v>1</v>
      </c>
      <c r="I97" s="108">
        <f t="shared" si="3"/>
        <v>1</v>
      </c>
      <c r="J97" s="112" cm="1">
        <f t="array" aca="1" ref="J97" ca="1">SUM(Tracking[Amount]*(Tracking[Type]=cc_type)*(YEAR(Tracking[Effective Date])=selected_year)*(MONTH(Tracking[Effective Date])=cc_month) )</f>
        <v>0</v>
      </c>
      <c r="K97" s="112" cm="1">
        <f t="array" aca="1" ref="K97" ca="1">INDEX('Budget Planning'!E:AE, savings_total_rows,
MATCH(DATE(selected_year,cc_month,1),'Budget Planning'!$E$9:$AE$9,0))</f>
        <v>0</v>
      </c>
      <c r="L97" s="112">
        <f ca="1">cc_budget-cc_tracked</f>
        <v>0</v>
      </c>
      <c r="M97" s="110" cm="1">
        <f t="array" aca="1" ref="M97" ca="1">cc_in_focus*cc_show_type*MIN(cc_tracked,cc_budget)</f>
        <v>0</v>
      </c>
      <c r="N97" s="110" cm="1">
        <f t="array" aca="1" ref="N97" ca="1">cc_in_focus*cc_show_type*cc_show_rem*IF(cc_delta&gt;0,cc_delta,0)</f>
        <v>0</v>
      </c>
      <c r="O97" s="110" cm="1">
        <f t="array" aca="1" ref="O97" ca="1">cc_in_focus*cc_show_type*IF(cc_delta&lt;0,ABS(cc_delta),0)</f>
        <v>0</v>
      </c>
      <c r="P97" s="110" cm="1">
        <f t="array" aca="1" ref="P97" ca="1">NOT(cc_in_focus)*cc_show_type*MIN(cc_tracked,cc_budget)</f>
        <v>0</v>
      </c>
      <c r="Q97" s="110" cm="1">
        <f t="array" aca="1" ref="Q97" ca="1">NOT(cc_in_focus)*cc_show_type*cc_show_rem*IF(cc_delta&gt;0,cc_delta,0)</f>
        <v>0</v>
      </c>
      <c r="R97" s="110" cm="1">
        <f t="array" aca="1" ref="R97" ca="1">NOT(cc_in_focus)*cc_show_type*IF(cc_delta&lt;0,ABS(cc_delta),0)</f>
        <v>0</v>
      </c>
    </row>
    <row r="98" spans="4:18" x14ac:dyDescent="0.25">
      <c r="D98" s="106"/>
      <c r="E98" s="109"/>
      <c r="F98" s="109"/>
      <c r="G98" s="109"/>
      <c r="H98" s="109"/>
      <c r="I98" s="109"/>
      <c r="J98" s="113"/>
      <c r="K98" s="113"/>
      <c r="L98" s="113"/>
      <c r="M98" s="109"/>
      <c r="N98" s="109"/>
      <c r="O98" s="109"/>
      <c r="P98" s="109"/>
      <c r="Q98" s="109"/>
      <c r="R98" s="109"/>
    </row>
    <row r="99" spans="4:18" x14ac:dyDescent="0.25">
      <c r="D99" s="104">
        <f ca="1">DATE(selected_year,12,1)</f>
        <v>45627</v>
      </c>
      <c r="E99" s="107" t="s">
        <v>9</v>
      </c>
      <c r="F99" s="108">
        <f t="shared" ref="F99:F102" ca="1" si="71">MONTH(D99)</f>
        <v>12</v>
      </c>
      <c r="G99" s="108">
        <f>IF(selected_period="Total year",1,IF(selected_period=cc_month,1,0))</f>
        <v>1</v>
      </c>
      <c r="H99" s="108">
        <f t="shared" ref="H99:H102" si="72">1*$E$49</f>
        <v>1</v>
      </c>
      <c r="I99" s="108">
        <f t="shared" ref="I99:I102" si="73">1*$E$52</f>
        <v>1</v>
      </c>
      <c r="J99" s="112" cm="1">
        <f t="array" aca="1" ref="J99" ca="1">SUM(Tracking[Amount]*(Tracking[Type]=cc_type)*(YEAR(Tracking[Effective Date])=selected_year)*(MONTH(Tracking[Effective Date])=cc_month) )</f>
        <v>0</v>
      </c>
      <c r="K99" s="112" cm="1">
        <f t="array" aca="1" ref="K99" ca="1">INDEX('Budget Planning'!E:AE, income_total_row,
MATCH(DATE(selected_year,cc_month,1),'Budget Planning'!$E$9:$AE$9,0))</f>
        <v>0</v>
      </c>
      <c r="L99" s="112">
        <f ca="1">cc_budget-cc_tracked</f>
        <v>0</v>
      </c>
      <c r="M99" s="110" cm="1">
        <f t="array" aca="1" ref="M99" ca="1">cc_in_focus*cc_show_type*MIN(cc_tracked,cc_budget)</f>
        <v>0</v>
      </c>
      <c r="N99" s="110" cm="1">
        <f t="array" aca="1" ref="N99" ca="1">cc_in_focus*cc_show_type*cc_show_rem*IF(cc_delta&gt;0,cc_delta,0)</f>
        <v>0</v>
      </c>
      <c r="O99" s="110" cm="1">
        <f t="array" aca="1" ref="O99" ca="1">cc_in_focus*cc_show_type*IF(cc_delta&lt;0,ABS(cc_delta),0)</f>
        <v>0</v>
      </c>
      <c r="P99" s="110" cm="1">
        <f t="array" aca="1" ref="P99" ca="1">NOT(cc_in_focus)*cc_show_type*MIN(cc_tracked,cc_budget)</f>
        <v>0</v>
      </c>
      <c r="Q99" s="110" cm="1">
        <f t="array" aca="1" ref="Q99" ca="1">NOT(cc_in_focus)*cc_show_type*cc_show_rem*IF(cc_delta&gt;0,cc_delta,0)</f>
        <v>0</v>
      </c>
      <c r="R99" s="110" cm="1">
        <f t="array" aca="1" ref="R99" ca="1">NOT(cc_in_focus)*cc_show_type*IF(cc_delta&lt;0,ABS(cc_delta),0)</f>
        <v>0</v>
      </c>
    </row>
    <row r="100" spans="4:18" x14ac:dyDescent="0.25">
      <c r="D100" s="105"/>
      <c r="E100" s="108" t="s">
        <v>12</v>
      </c>
      <c r="F100" s="108">
        <f t="shared" ref="F100:F102" ca="1" si="74">MONTH(D99)</f>
        <v>12</v>
      </c>
      <c r="G100" s="108">
        <f>IF(selected_period="Total year",1,IF(selected_period=cc_month,1,0))</f>
        <v>1</v>
      </c>
      <c r="H100" s="108">
        <f t="shared" ref="H100:H102" si="75">1*$E$50</f>
        <v>1</v>
      </c>
      <c r="I100" s="108">
        <f t="shared" si="3"/>
        <v>1</v>
      </c>
      <c r="J100" s="112" cm="1">
        <f t="array" aca="1" ref="J100" ca="1">SUM(Tracking[Amount]*(Tracking[Type]=cc_type)*(YEAR(Tracking[Effective Date])=selected_year)*(MONTH(Tracking[Effective Date])=cc_month) )</f>
        <v>0</v>
      </c>
      <c r="K100" s="112" cm="1">
        <f t="array" aca="1" ref="K100" ca="1">INDEX('Budget Planning'!E:AE, expenses_total_row,
MATCH(DATE(selected_year,cc_month,1),'Budget Planning'!$E$9:$AE$9,0))</f>
        <v>0</v>
      </c>
      <c r="L100" s="112">
        <f ca="1">cc_budget-cc_tracked</f>
        <v>0</v>
      </c>
      <c r="M100" s="110" cm="1">
        <f t="array" aca="1" ref="M100" ca="1">cc_in_focus*cc_show_type*MIN(cc_tracked,cc_budget)</f>
        <v>0</v>
      </c>
      <c r="N100" s="110" cm="1">
        <f t="array" aca="1" ref="N100" ca="1">cc_in_focus*cc_show_type*cc_show_rem*IF(cc_delta&gt;0,cc_delta,0)</f>
        <v>0</v>
      </c>
      <c r="O100" s="110" cm="1">
        <f t="array" aca="1" ref="O100" ca="1">cc_in_focus*cc_show_type*IF(cc_delta&lt;0,ABS(cc_delta),0)</f>
        <v>0</v>
      </c>
      <c r="P100" s="110" cm="1">
        <f t="array" aca="1" ref="P100" ca="1">NOT(cc_in_focus)*cc_show_type*MIN(cc_tracked,cc_budget)</f>
        <v>0</v>
      </c>
      <c r="Q100" s="110" cm="1">
        <f t="array" aca="1" ref="Q100" ca="1">NOT(cc_in_focus)*cc_show_type*cc_show_rem*IF(cc_delta&gt;0,cc_delta,0)</f>
        <v>0</v>
      </c>
      <c r="R100" s="110" cm="1">
        <f t="array" aca="1" ref="R100" ca="1">NOT(cc_in_focus)*cc_show_type*IF(cc_delta&lt;0,ABS(cc_delta),0)</f>
        <v>0</v>
      </c>
    </row>
    <row r="101" spans="4:18" x14ac:dyDescent="0.25">
      <c r="D101" s="105"/>
      <c r="E101" s="108" t="s">
        <v>14</v>
      </c>
      <c r="F101" s="108">
        <f t="shared" ref="F101" ca="1" si="76">MONTH(D99)</f>
        <v>12</v>
      </c>
      <c r="G101" s="108">
        <f>IF(selected_period="Total year",1,IF(selected_period=cc_month,1,0))</f>
        <v>1</v>
      </c>
      <c r="H101" s="108">
        <f t="shared" ref="H101:H102" si="77">1*$E$51</f>
        <v>1</v>
      </c>
      <c r="I101" s="108">
        <f t="shared" si="3"/>
        <v>1</v>
      </c>
      <c r="J101" s="112" cm="1">
        <f t="array" aca="1" ref="J101" ca="1">SUM(Tracking[Amount]*(Tracking[Type]=cc_type)*(YEAR(Tracking[Effective Date])=selected_year)*(MONTH(Tracking[Effective Date])=cc_month) )</f>
        <v>0</v>
      </c>
      <c r="K101" s="112" cm="1">
        <f t="array" aca="1" ref="K101" ca="1">INDEX('Budget Planning'!E:AE, savings_total_rows,
MATCH(DATE(selected_year,cc_month,1),'Budget Planning'!$E$9:$AE$9,0))</f>
        <v>0</v>
      </c>
      <c r="L101" s="112">
        <f ca="1">cc_budget-cc_tracked</f>
        <v>0</v>
      </c>
      <c r="M101" s="110" cm="1">
        <f t="array" aca="1" ref="M101" ca="1">cc_in_focus*cc_show_type*MIN(cc_tracked,cc_budget)</f>
        <v>0</v>
      </c>
      <c r="N101" s="110" cm="1">
        <f t="array" aca="1" ref="N101" ca="1">cc_in_focus*cc_show_type*cc_show_rem*IF(cc_delta&gt;0,cc_delta,0)</f>
        <v>0</v>
      </c>
      <c r="O101" s="110" cm="1">
        <f t="array" aca="1" ref="O101" ca="1">cc_in_focus*cc_show_type*IF(cc_delta&lt;0,ABS(cc_delta),0)</f>
        <v>0</v>
      </c>
      <c r="P101" s="110" cm="1">
        <f t="array" aca="1" ref="P101" ca="1">NOT(cc_in_focus)*cc_show_type*MIN(cc_tracked,cc_budget)</f>
        <v>0</v>
      </c>
      <c r="Q101" s="110" cm="1">
        <f t="array" aca="1" ref="Q101" ca="1">NOT(cc_in_focus)*cc_show_type*cc_show_rem*IF(cc_delta&gt;0,cc_delta,0)</f>
        <v>0</v>
      </c>
      <c r="R101" s="110" cm="1">
        <f t="array" aca="1" ref="R101" ca="1">NOT(cc_in_focus)*cc_show_type*IF(cc_delta&lt;0,ABS(cc_delta),0)</f>
        <v>0</v>
      </c>
    </row>
    <row r="102" spans="4:18" x14ac:dyDescent="0.25">
      <c r="D102" s="106"/>
      <c r="E102" s="109"/>
      <c r="F102" s="109"/>
      <c r="G102" s="109"/>
      <c r="H102" s="109"/>
      <c r="I102" s="109"/>
      <c r="J102" s="113"/>
      <c r="K102" s="113"/>
      <c r="L102" s="113"/>
      <c r="M102" s="109"/>
      <c r="N102" s="109"/>
      <c r="O102" s="109"/>
      <c r="P102" s="109"/>
      <c r="Q102" s="109"/>
      <c r="R102" s="109"/>
    </row>
  </sheetData>
  <mergeCells count="17">
    <mergeCell ref="D91:D94"/>
    <mergeCell ref="D95:D98"/>
    <mergeCell ref="D99:D102"/>
    <mergeCell ref="D71:D74"/>
    <mergeCell ref="D75:D78"/>
    <mergeCell ref="D79:D82"/>
    <mergeCell ref="D83:D86"/>
    <mergeCell ref="D87:D90"/>
    <mergeCell ref="P53:R53"/>
    <mergeCell ref="D55:D58"/>
    <mergeCell ref="D59:D62"/>
    <mergeCell ref="D63:D66"/>
    <mergeCell ref="D67:D70"/>
    <mergeCell ref="C2:F2"/>
    <mergeCell ref="C6:F6"/>
    <mergeCell ref="C17:F17"/>
    <mergeCell ref="M53:O53"/>
  </mergeCells>
  <phoneticPr fontId="2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E2CA-D8A1-4B45-B210-279C258998DE}">
  <sheetPr>
    <tabColor theme="4"/>
  </sheetPr>
  <dimension ref="C1:F21"/>
  <sheetViews>
    <sheetView showGridLines="0" zoomScale="90" zoomScaleNormal="90" workbookViewId="0">
      <selection activeCell="G25" sqref="G25"/>
    </sheetView>
  </sheetViews>
  <sheetFormatPr defaultRowHeight="15" x14ac:dyDescent="0.25"/>
  <cols>
    <col min="1" max="2" width="4" customWidth="1"/>
    <col min="3" max="3" width="27" customWidth="1"/>
    <col min="5" max="5" width="22.140625" customWidth="1"/>
  </cols>
  <sheetData>
    <row r="1" spans="3:6" s="3" customFormat="1" x14ac:dyDescent="0.25"/>
    <row r="2" spans="3:6" s="3" customFormat="1" ht="35.25" customHeight="1" x14ac:dyDescent="0.25">
      <c r="C2" s="51" t="s">
        <v>5</v>
      </c>
      <c r="D2" s="51"/>
      <c r="E2" s="51"/>
      <c r="F2" s="51"/>
    </row>
    <row r="3" spans="3:6" s="3" customFormat="1" x14ac:dyDescent="0.25"/>
    <row r="7" spans="3:6" x14ac:dyDescent="0.25">
      <c r="C7" s="5" t="s">
        <v>42</v>
      </c>
      <c r="E7" s="5" t="s">
        <v>44</v>
      </c>
    </row>
    <row r="8" spans="3:6" x14ac:dyDescent="0.25">
      <c r="C8" s="52" t="s">
        <v>43</v>
      </c>
      <c r="E8" s="52" t="s">
        <v>45</v>
      </c>
    </row>
    <row r="9" spans="3:6" x14ac:dyDescent="0.25">
      <c r="C9" s="52">
        <f>starting_year</f>
        <v>2024</v>
      </c>
      <c r="E9" s="52" t="s">
        <v>46</v>
      </c>
    </row>
    <row r="10" spans="3:6" x14ac:dyDescent="0.25">
      <c r="C10" s="52">
        <f>C9+1</f>
        <v>2025</v>
      </c>
      <c r="E10" s="54">
        <v>45292</v>
      </c>
    </row>
    <row r="11" spans="3:6" x14ac:dyDescent="0.25">
      <c r="C11" s="52">
        <f t="shared" ref="C11:C18" si="0">C10+1</f>
        <v>2026</v>
      </c>
      <c r="E11" s="54">
        <v>45323</v>
      </c>
    </row>
    <row r="12" spans="3:6" x14ac:dyDescent="0.25">
      <c r="C12" s="52">
        <f t="shared" si="0"/>
        <v>2027</v>
      </c>
      <c r="E12" s="54">
        <v>45352</v>
      </c>
    </row>
    <row r="13" spans="3:6" x14ac:dyDescent="0.25">
      <c r="C13" s="52">
        <f t="shared" si="0"/>
        <v>2028</v>
      </c>
      <c r="E13" s="54">
        <v>45383</v>
      </c>
    </row>
    <row r="14" spans="3:6" x14ac:dyDescent="0.25">
      <c r="C14" s="52">
        <f t="shared" si="0"/>
        <v>2029</v>
      </c>
      <c r="E14" s="54">
        <v>45413</v>
      </c>
    </row>
    <row r="15" spans="3:6" x14ac:dyDescent="0.25">
      <c r="C15" s="52">
        <f t="shared" si="0"/>
        <v>2030</v>
      </c>
      <c r="E15" s="54">
        <v>45444</v>
      </c>
    </row>
    <row r="16" spans="3:6" x14ac:dyDescent="0.25">
      <c r="C16" s="52">
        <f t="shared" si="0"/>
        <v>2031</v>
      </c>
      <c r="E16" s="54">
        <v>45474</v>
      </c>
    </row>
    <row r="17" spans="3:5" x14ac:dyDescent="0.25">
      <c r="C17" s="52">
        <f t="shared" si="0"/>
        <v>2032</v>
      </c>
      <c r="E17" s="54">
        <v>45505</v>
      </c>
    </row>
    <row r="18" spans="3:5" x14ac:dyDescent="0.25">
      <c r="C18" s="53">
        <f t="shared" si="0"/>
        <v>2033</v>
      </c>
      <c r="E18" s="54">
        <v>45536</v>
      </c>
    </row>
    <row r="19" spans="3:5" x14ac:dyDescent="0.25">
      <c r="E19" s="54">
        <v>45566</v>
      </c>
    </row>
    <row r="20" spans="3:5" x14ac:dyDescent="0.25">
      <c r="E20" s="54">
        <v>45597</v>
      </c>
    </row>
    <row r="21" spans="3:5" x14ac:dyDescent="0.25">
      <c r="E21" s="55">
        <v>45627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C4834C-10B1-44C6-A422-EDFA60BAEF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Settings</vt:lpstr>
      <vt:lpstr>Budget Planning</vt:lpstr>
      <vt:lpstr>Budget Tracking</vt:lpstr>
      <vt:lpstr>Budget Dashboard</vt:lpstr>
      <vt:lpstr>Calculations</vt:lpstr>
      <vt:lpstr>Dropdown Data</vt:lpstr>
      <vt:lpstr>'Budget Dashboard'!_</vt:lpstr>
      <vt:lpstr>'Budget Dashboard'!budget</vt:lpstr>
      <vt:lpstr>'Budget Dashboard'!budget_range</vt:lpstr>
      <vt:lpstr>'Budget Dashboard'!budget_rank</vt:lpstr>
      <vt:lpstr>Calculations!cc_budget</vt:lpstr>
      <vt:lpstr>Calculations!cc_delta</vt:lpstr>
      <vt:lpstr>Calculations!cc_month</vt:lpstr>
      <vt:lpstr>Calculations!cc_show_rem</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out_budget</vt:lpstr>
      <vt:lpstr>'Budget Dashboard'!out_percentage_completed</vt:lpstr>
      <vt:lpstr>'Budget Dashboard'!out_tracked</vt:lpstr>
      <vt:lpstr>'Budget Dashboard'!row_id</vt:lpstr>
      <vt:lpstr>saving_rate_calculation_type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sorted_row_id</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Falacho</dc:creator>
  <cp:lastModifiedBy>Alexandre Falacho</cp:lastModifiedBy>
  <dcterms:created xsi:type="dcterms:W3CDTF">2015-06-05T18:17:20Z</dcterms:created>
  <dcterms:modified xsi:type="dcterms:W3CDTF">2024-03-01T22:32:25Z</dcterms:modified>
</cp:coreProperties>
</file>