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ivers" sheetId="1" r:id="rId4"/>
    <sheet state="visible" name="Revenue" sheetId="2" r:id="rId5"/>
    <sheet state="visible" name="User Cohort" sheetId="3" r:id="rId6"/>
    <sheet state="visible" name="Headcount" sheetId="4" r:id="rId7"/>
    <sheet state="visible" name="Income Statement" sheetId="5" r:id="rId8"/>
  </sheets>
  <definedNames/>
  <calcPr/>
</workbook>
</file>

<file path=xl/sharedStrings.xml><?xml version="1.0" encoding="utf-8"?>
<sst xmlns="http://schemas.openxmlformats.org/spreadsheetml/2006/main" count="179" uniqueCount="116">
  <si>
    <t>Drivers</t>
  </si>
  <si>
    <t>Basic business model drivers:</t>
  </si>
  <si>
    <t>Subscription rate/quarter</t>
  </si>
  <si>
    <t>Variable cost/user/quarter</t>
  </si>
  <si>
    <t>Online market size</t>
  </si>
  <si>
    <t xml:space="preserve">Offline market size </t>
  </si>
  <si>
    <t xml:space="preserve">Initial Market share </t>
  </si>
  <si>
    <t>Revenue per online customer/year</t>
  </si>
  <si>
    <t xml:space="preserve">Revenue per offline customer/year </t>
  </si>
  <si>
    <t>Cost to acquire a user</t>
  </si>
  <si>
    <t>Viral coefficient</t>
  </si>
  <si>
    <t>Churn rate/quarter</t>
  </si>
  <si>
    <t>Overhead expense drivers:</t>
  </si>
  <si>
    <t>Rent/person/quarter</t>
  </si>
  <si>
    <t>Fringe rate</t>
  </si>
  <si>
    <t>New employee expense</t>
  </si>
  <si>
    <t>Other expense/employee/quarter</t>
  </si>
  <si>
    <t>Other drivers:</t>
  </si>
  <si>
    <t>Tax rate</t>
  </si>
  <si>
    <t>Pet Product Gross Margin</t>
  </si>
  <si>
    <t>User model</t>
  </si>
  <si>
    <t>Subscription Model</t>
  </si>
  <si>
    <t>Q1-Year 1</t>
  </si>
  <si>
    <t>Q2-Year 1</t>
  </si>
  <si>
    <t>Q3-Year 1</t>
  </si>
  <si>
    <t>Q4-Year 1</t>
  </si>
  <si>
    <t>Q1-Year 2</t>
  </si>
  <si>
    <t>Q2-Year 2</t>
  </si>
  <si>
    <t>Q3-Year 2</t>
  </si>
  <si>
    <t>Q4-Year 2</t>
  </si>
  <si>
    <t>Q2-Year 3</t>
  </si>
  <si>
    <t>Q3-Year 3</t>
  </si>
  <si>
    <t>Q4-Year 3</t>
  </si>
  <si>
    <t>Marketing spend</t>
  </si>
  <si>
    <t>Acquired users</t>
  </si>
  <si>
    <t>'Viral' rate</t>
  </si>
  <si>
    <t>Invited users</t>
  </si>
  <si>
    <t>Total new users</t>
  </si>
  <si>
    <t>Users, beginning of period</t>
  </si>
  <si>
    <t>-</t>
  </si>
  <si>
    <t>New users</t>
  </si>
  <si>
    <t>Lost users</t>
  </si>
  <si>
    <t>Users, end of period</t>
  </si>
  <si>
    <t>Revenue/user</t>
  </si>
  <si>
    <t>Total Subscription Revenue</t>
  </si>
  <si>
    <t>Cost/user</t>
  </si>
  <si>
    <t>Total COGS</t>
  </si>
  <si>
    <t>Product and Service Model</t>
  </si>
  <si>
    <t xml:space="preserve">Number of offline customer </t>
  </si>
  <si>
    <t xml:space="preserve">Number of online customer </t>
  </si>
  <si>
    <t xml:space="preserve">Revenue per offline customer  </t>
  </si>
  <si>
    <t xml:space="preserve">Revenue per online customer </t>
  </si>
  <si>
    <t xml:space="preserve">Offline customer growth rate </t>
  </si>
  <si>
    <t xml:space="preserve">Online customer growth rate </t>
  </si>
  <si>
    <t>Total Online Revenue</t>
  </si>
  <si>
    <t>Total Offline Revenue</t>
  </si>
  <si>
    <t>Total Revenue</t>
  </si>
  <si>
    <t>Total Cost of Acquiring Customers</t>
  </si>
  <si>
    <t>Variable Cost per customer</t>
  </si>
  <si>
    <t>Total Variable Cost for Customers</t>
  </si>
  <si>
    <t>Cost of Renting</t>
  </si>
  <si>
    <t>Other Cost</t>
  </si>
  <si>
    <t>User cohorts</t>
  </si>
  <si>
    <t>After Quarter</t>
  </si>
  <si>
    <t>Churn</t>
  </si>
  <si>
    <t>Users remaining</t>
  </si>
  <si>
    <t>Q1-year1</t>
  </si>
  <si>
    <t>Q2-year1</t>
  </si>
  <si>
    <t>Q3-year1</t>
  </si>
  <si>
    <t>Q4-year1</t>
  </si>
  <si>
    <t>Q1-year2</t>
  </si>
  <si>
    <t>Q2-year2</t>
  </si>
  <si>
    <t>Q3-year2</t>
  </si>
  <si>
    <t>Q4-year2</t>
  </si>
  <si>
    <t>Q1-year3</t>
  </si>
  <si>
    <t>Q2-year3</t>
  </si>
  <si>
    <t>Q3-year3</t>
  </si>
  <si>
    <t>Q4-year3</t>
  </si>
  <si>
    <t>Total users</t>
  </si>
  <si>
    <t>Headcount</t>
  </si>
  <si>
    <t>Title</t>
  </si>
  <si>
    <t>Salary p.a.</t>
  </si>
  <si>
    <t>Q1-Year 3</t>
  </si>
  <si>
    <t>CEO</t>
  </si>
  <si>
    <t>Developers</t>
  </si>
  <si>
    <t>Marketers</t>
  </si>
  <si>
    <t>Finance</t>
  </si>
  <si>
    <t>Pet Service Provider</t>
  </si>
  <si>
    <t>Total headcount</t>
  </si>
  <si>
    <t>Total salaries</t>
  </si>
  <si>
    <t>Fringe'</t>
  </si>
  <si>
    <t>New employee expense*</t>
  </si>
  <si>
    <t>Total other headcount expense</t>
  </si>
  <si>
    <t>*the cost for hireing new employees</t>
  </si>
  <si>
    <t>Income Statement</t>
  </si>
  <si>
    <t>Revenue</t>
  </si>
  <si>
    <t xml:space="preserve">  Subscription Revenue</t>
  </si>
  <si>
    <t xml:space="preserve">  Online Product and Service</t>
  </si>
  <si>
    <t xml:space="preserve">  Offline Product and Service</t>
  </si>
  <si>
    <t>Cost of goods sold</t>
  </si>
  <si>
    <t xml:space="preserve">  Cost of goods sold (Subscription)</t>
  </si>
  <si>
    <t xml:space="preserve">  Cost of goods sold (Product)</t>
  </si>
  <si>
    <t>Total Cost of Goods Sold</t>
  </si>
  <si>
    <t>Gross margin</t>
  </si>
  <si>
    <t>GM %</t>
  </si>
  <si>
    <t>Expenses</t>
  </si>
  <si>
    <t>Salaries</t>
  </si>
  <si>
    <t>Other headcount expense</t>
  </si>
  <si>
    <t>Marketing expense</t>
  </si>
  <si>
    <t>Office expense</t>
  </si>
  <si>
    <t>Other expense</t>
  </si>
  <si>
    <t>Total expense</t>
  </si>
  <si>
    <t>Pre-tax profit/(loss)</t>
  </si>
  <si>
    <t>Tax expense</t>
  </si>
  <si>
    <t>Profit/(loss)</t>
  </si>
  <si>
    <t>Cumulative profit/(loss)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</si>
</sst>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22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</font>
    <font>
      <u/>
      <color rgb="FF000000"/>
      <name val="Arial"/>
    </font>
    <font>
      <u/>
      <color rgb="FF000000"/>
      <name val="Arial"/>
    </font>
    <font>
      <color rgb="FF0070C0"/>
      <name val="Arial"/>
    </font>
    <font>
      <color theme="1"/>
      <name val="Arial"/>
      <scheme val="minor"/>
    </font>
    <font>
      <color rgb="FF0070C0"/>
      <name val="Arial"/>
      <scheme val="minor"/>
    </font>
    <font>
      <b/>
      <color theme="1"/>
      <name val="Arial"/>
    </font>
    <font>
      <color theme="1"/>
      <name val="Arial"/>
    </font>
    <font>
      <u/>
      <color theme="1"/>
      <name val="Arial"/>
    </font>
    <font>
      <u/>
      <color theme="1"/>
      <name val="Arial"/>
    </font>
    <font>
      <u/>
      <color theme="1"/>
      <name val="Arial"/>
    </font>
    <font>
      <color theme="0"/>
      <name val="Arial"/>
      <scheme val="minor"/>
    </font>
    <font>
      <color theme="0"/>
      <name val="Arial"/>
    </font>
    <font>
      <b/>
      <color theme="1"/>
      <name val="Arial"/>
      <scheme val="minor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7" numFmtId="10" xfId="0" applyFont="1" applyNumberFormat="1"/>
    <xf borderId="0" fillId="0" fontId="7" numFmtId="164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5" numFmtId="9" xfId="0" applyAlignment="1" applyFont="1" applyNumberFormat="1">
      <alignment horizontal="right" readingOrder="0" vertical="bottom"/>
    </xf>
    <xf borderId="0" fillId="0" fontId="5" numFmtId="10" xfId="0" applyAlignment="1" applyFont="1" applyNumberFormat="1">
      <alignment horizontal="right" readingOrder="0" vertical="bottom"/>
    </xf>
    <xf borderId="1" fillId="0" fontId="8" numFmtId="0" xfId="0" applyAlignment="1" applyBorder="1" applyFont="1">
      <alignment horizontal="center" readingOrder="0" vertical="bottom"/>
    </xf>
    <xf borderId="2" fillId="0" fontId="9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horizontal="center" readingOrder="0" vertical="bottom"/>
    </xf>
    <xf borderId="3" fillId="0" fontId="9" numFmtId="0" xfId="0" applyAlignment="1" applyBorder="1" applyFont="1">
      <alignment readingOrder="0" vertical="bottom"/>
    </xf>
    <xf borderId="0" fillId="0" fontId="9" numFmtId="165" xfId="0" applyAlignment="1" applyFont="1" applyNumberFormat="1">
      <alignment readingOrder="0" vertical="bottom"/>
    </xf>
    <xf borderId="4" fillId="0" fontId="9" numFmtId="165" xfId="0" applyAlignment="1" applyBorder="1" applyFont="1" applyNumberFormat="1">
      <alignment readingOrder="0" vertical="bottom"/>
    </xf>
    <xf borderId="0" fillId="0" fontId="9" numFmtId="1" xfId="0" applyAlignment="1" applyFont="1" applyNumberFormat="1">
      <alignment readingOrder="0" vertical="bottom"/>
    </xf>
    <xf borderId="0" fillId="0" fontId="9" numFmtId="0" xfId="0" applyAlignment="1" applyFont="1">
      <alignment readingOrder="0" vertical="bottom"/>
    </xf>
    <xf borderId="4" fillId="0" fontId="9" numFmtId="0" xfId="0" applyAlignment="1" applyBorder="1" applyFont="1">
      <alignment readingOrder="0" vertical="bottom"/>
    </xf>
    <xf borderId="3" fillId="0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4" fillId="0" fontId="9" numFmtId="0" xfId="0" applyAlignment="1" applyBorder="1" applyFont="1">
      <alignment vertical="bottom"/>
    </xf>
    <xf quotePrefix="1" borderId="3" fillId="0" fontId="9" numFmtId="0" xfId="0" applyAlignment="1" applyBorder="1" applyFont="1">
      <alignment readingOrder="0" vertical="bottom"/>
    </xf>
    <xf borderId="0" fillId="0" fontId="10" numFmtId="3" xfId="0" applyAlignment="1" applyFont="1" applyNumberFormat="1">
      <alignment readingOrder="0" vertical="bottom"/>
    </xf>
    <xf borderId="4" fillId="0" fontId="11" numFmtId="3" xfId="0" applyAlignment="1" applyBorder="1" applyFont="1" applyNumberFormat="1">
      <alignment readingOrder="0" vertical="bottom"/>
    </xf>
    <xf borderId="0" fillId="0" fontId="9" numFmtId="3" xfId="0" applyAlignment="1" applyFont="1" applyNumberFormat="1">
      <alignment readingOrder="0" vertical="bottom"/>
    </xf>
    <xf borderId="4" fillId="0" fontId="9" numFmtId="3" xfId="0" applyAlignment="1" applyBorder="1" applyFont="1" applyNumberFormat="1">
      <alignment readingOrder="0" vertical="bottom"/>
    </xf>
    <xf borderId="0" fillId="0" fontId="12" numFmtId="0" xfId="0" applyAlignment="1" applyFont="1">
      <alignment readingOrder="0" vertical="bottom"/>
    </xf>
    <xf borderId="0" fillId="0" fontId="9" numFmtId="164" xfId="0" applyAlignment="1" applyFont="1" applyNumberFormat="1">
      <alignment readingOrder="0" vertical="bottom"/>
    </xf>
    <xf borderId="4" fillId="0" fontId="9" numFmtId="164" xfId="0" applyAlignment="1" applyBorder="1" applyFont="1" applyNumberFormat="1">
      <alignment readingOrder="0" vertical="bottom"/>
    </xf>
    <xf borderId="1" fillId="0" fontId="8" numFmtId="0" xfId="0" applyAlignment="1" applyBorder="1" applyFont="1">
      <alignment readingOrder="0" vertical="bottom"/>
    </xf>
    <xf borderId="1" fillId="0" fontId="9" numFmtId="165" xfId="0" applyAlignment="1" applyBorder="1" applyFont="1" applyNumberFormat="1">
      <alignment readingOrder="0" vertical="bottom"/>
    </xf>
    <xf borderId="5" fillId="0" fontId="6" numFmtId="0" xfId="0" applyBorder="1" applyFont="1"/>
    <xf borderId="6" fillId="0" fontId="8" numFmtId="0" xfId="0" applyAlignment="1" applyBorder="1" applyFont="1">
      <alignment readingOrder="0" vertical="bottom"/>
    </xf>
    <xf borderId="7" fillId="0" fontId="9" numFmtId="165" xfId="0" applyAlignment="1" applyBorder="1" applyFont="1" applyNumberFormat="1">
      <alignment readingOrder="0" vertical="bottom"/>
    </xf>
    <xf borderId="2" fillId="0" fontId="9" numFmtId="165" xfId="0" applyAlignment="1" applyBorder="1" applyFont="1" applyNumberFormat="1">
      <alignment readingOrder="0" vertical="bottom"/>
    </xf>
    <xf borderId="0" fillId="0" fontId="2" numFmtId="165" xfId="0" applyAlignment="1" applyFont="1" applyNumberFormat="1">
      <alignment readingOrder="0" vertical="bottom"/>
    </xf>
    <xf borderId="0" fillId="0" fontId="13" numFmtId="0" xfId="0" applyFont="1"/>
    <xf borderId="1" fillId="0" fontId="1" numFmtId="0" xfId="0" applyAlignment="1" applyBorder="1" applyFont="1">
      <alignment horizontal="center" readingOrder="0" vertical="bottom"/>
    </xf>
    <xf borderId="8" fillId="0" fontId="2" numFmtId="0" xfId="0" applyAlignment="1" applyBorder="1" applyFont="1">
      <alignment horizontal="center" readingOrder="0" vertical="bottom"/>
    </xf>
    <xf borderId="0" fillId="0" fontId="14" numFmtId="0" xfId="0" applyAlignment="1" applyFont="1">
      <alignment horizontal="center" vertical="bottom"/>
    </xf>
    <xf borderId="0" fillId="0" fontId="14" numFmtId="0" xfId="0" applyAlignment="1" applyFont="1">
      <alignment horizontal="center" readingOrder="0" vertical="bottom"/>
    </xf>
    <xf borderId="3" fillId="0" fontId="6" numFmtId="0" xfId="0" applyAlignment="1" applyBorder="1" applyFont="1">
      <alignment readingOrder="0"/>
    </xf>
    <xf borderId="0" fillId="0" fontId="6" numFmtId="0" xfId="0" applyAlignment="1" applyFont="1">
      <alignment horizontal="right"/>
    </xf>
    <xf borderId="4" fillId="0" fontId="6" numFmtId="0" xfId="0" applyAlignment="1" applyBorder="1" applyFont="1">
      <alignment horizontal="right"/>
    </xf>
    <xf borderId="0" fillId="0" fontId="6" numFmtId="164" xfId="0" applyAlignment="1" applyFont="1" applyNumberFormat="1">
      <alignment horizontal="right"/>
    </xf>
    <xf borderId="4" fillId="0" fontId="6" numFmtId="164" xfId="0" applyAlignment="1" applyBorder="1" applyFont="1" applyNumberFormat="1">
      <alignment horizontal="right"/>
    </xf>
    <xf borderId="0" fillId="0" fontId="6" numFmtId="10" xfId="0" applyAlignment="1" applyFont="1" applyNumberFormat="1">
      <alignment horizontal="right"/>
    </xf>
    <xf borderId="4" fillId="0" fontId="6" numFmtId="10" xfId="0" applyAlignment="1" applyBorder="1" applyFont="1" applyNumberFormat="1">
      <alignment horizontal="right"/>
    </xf>
    <xf borderId="0" fillId="0" fontId="6" numFmtId="10" xfId="0" applyAlignment="1" applyFont="1" applyNumberFormat="1">
      <alignment horizontal="right" readingOrder="0"/>
    </xf>
    <xf borderId="4" fillId="0" fontId="6" numFmtId="10" xfId="0" applyAlignment="1" applyBorder="1" applyFont="1" applyNumberFormat="1">
      <alignment horizontal="right" readingOrder="0"/>
    </xf>
    <xf borderId="3" fillId="0" fontId="6" numFmtId="164" xfId="0" applyAlignment="1" applyBorder="1" applyFont="1" applyNumberFormat="1">
      <alignment horizontal="left" readingOrder="0"/>
    </xf>
    <xf borderId="0" fillId="0" fontId="13" numFmtId="164" xfId="0" applyAlignment="1" applyFont="1" applyNumberFormat="1">
      <alignment horizontal="center"/>
    </xf>
    <xf borderId="1" fillId="0" fontId="15" numFmtId="0" xfId="0" applyAlignment="1" applyBorder="1" applyFont="1">
      <alignment readingOrder="0"/>
    </xf>
    <xf borderId="1" fillId="0" fontId="6" numFmtId="164" xfId="0" applyAlignment="1" applyBorder="1" applyFont="1" applyNumberFormat="1">
      <alignment horizontal="right"/>
    </xf>
    <xf borderId="0" fillId="0" fontId="6" numFmtId="164" xfId="0" applyFont="1" applyNumberFormat="1"/>
    <xf borderId="4" fillId="0" fontId="6" numFmtId="164" xfId="0" applyBorder="1" applyFont="1" applyNumberFormat="1"/>
    <xf borderId="0" fillId="0" fontId="6" numFmtId="164" xfId="0" applyFont="1" applyNumberFormat="1"/>
    <xf borderId="4" fillId="0" fontId="6" numFmtId="164" xfId="0" applyBorder="1" applyFont="1" applyNumberFormat="1"/>
    <xf borderId="0" fillId="0" fontId="6" numFmtId="165" xfId="0" applyFont="1" applyNumberFormat="1"/>
    <xf borderId="4" fillId="0" fontId="6" numFmtId="165" xfId="0" applyBorder="1" applyFont="1" applyNumberFormat="1"/>
    <xf borderId="1" fillId="0" fontId="6" numFmtId="164" xfId="0" applyBorder="1" applyFont="1" applyNumberFormat="1"/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0" fillId="0" fontId="2" numFmtId="10" xfId="0" applyAlignment="1" applyFont="1" applyNumberFormat="1">
      <alignment horizontal="right" readingOrder="0" vertical="bottom"/>
    </xf>
    <xf borderId="1" fillId="0" fontId="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readingOrder="0" vertical="bottom"/>
    </xf>
    <xf borderId="0" fillId="0" fontId="2" numFmtId="3" xfId="0" applyAlignment="1" applyFont="1" applyNumberFormat="1">
      <alignment readingOrder="0" vertical="bottom"/>
    </xf>
    <xf borderId="4" fillId="0" fontId="2" numFmtId="3" xfId="0" applyAlignment="1" applyBorder="1" applyFont="1" applyNumberFormat="1">
      <alignment readingOrder="0"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1" fillId="0" fontId="2" numFmtId="3" xfId="0" applyAlignment="1" applyBorder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16" numFmtId="0" xfId="0" applyAlignment="1" applyFont="1">
      <alignment horizontal="right" readingOrder="0" vertical="bottom"/>
    </xf>
    <xf quotePrefix="1" borderId="0" fillId="0" fontId="2" numFmtId="0" xfId="0" applyAlignment="1" applyFont="1">
      <alignment readingOrder="0" vertical="bottom"/>
    </xf>
    <xf borderId="0" fillId="0" fontId="17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left" readingOrder="0" vertical="bottom"/>
    </xf>
    <xf borderId="0" fillId="0" fontId="18" numFmtId="164" xfId="0" applyAlignment="1" applyFont="1" applyNumberFormat="1">
      <alignment readingOrder="0" vertical="bottom"/>
    </xf>
    <xf borderId="0" fillId="0" fontId="19" numFmtId="3" xfId="0" applyAlignment="1" applyFont="1" applyNumberFormat="1">
      <alignment readingOrder="0" vertical="bottom"/>
    </xf>
    <xf borderId="5" fillId="0" fontId="2" numFmtId="0" xfId="0" applyAlignment="1" applyBorder="1" applyFont="1">
      <alignment readingOrder="0" vertical="bottom"/>
    </xf>
    <xf borderId="5" fillId="0" fontId="20" numFmtId="164" xfId="0" applyAlignment="1" applyBorder="1" applyFont="1" applyNumberFormat="1">
      <alignment readingOrder="0" vertical="bottom"/>
    </xf>
    <xf borderId="0" fillId="0" fontId="6" numFmtId="165" xfId="0" applyFont="1" applyNumberFormat="1"/>
    <xf borderId="0" fillId="0" fontId="2" numFmtId="164" xfId="0" applyAlignment="1" applyFont="1" applyNumberFormat="1">
      <alignment vertical="bottom"/>
    </xf>
    <xf borderId="5" fillId="0" fontId="2" numFmtId="164" xfId="0" applyAlignment="1" applyBorder="1" applyFont="1" applyNumberFormat="1">
      <alignment readingOrder="0" vertical="bottom"/>
    </xf>
    <xf borderId="0" fillId="0" fontId="2" numFmtId="164" xfId="0" applyAlignment="1" applyFont="1" applyNumberFormat="1">
      <alignment readingOrder="0" vertical="bottom"/>
    </xf>
    <xf borderId="0" fillId="0" fontId="2" numFmtId="9" xfId="0" applyAlignment="1" applyFont="1" applyNumberFormat="1">
      <alignment horizontal="right" readingOrder="0" vertical="bottom"/>
    </xf>
    <xf borderId="0" fillId="0" fontId="6" numFmtId="0" xfId="0" applyFont="1"/>
    <xf borderId="5" fillId="0" fontId="21" numFmtId="3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</cols>
  <sheetData>
    <row r="1">
      <c r="A1" s="1" t="s">
        <v>0</v>
      </c>
      <c r="B1" s="2"/>
    </row>
    <row r="2">
      <c r="A2" s="2"/>
      <c r="B2" s="3"/>
    </row>
    <row r="3">
      <c r="A3" s="4" t="s">
        <v>1</v>
      </c>
      <c r="B3" s="2"/>
    </row>
    <row r="4">
      <c r="A4" s="5" t="s">
        <v>2</v>
      </c>
      <c r="B4" s="6">
        <v>25.0</v>
      </c>
    </row>
    <row r="5">
      <c r="A5" s="5" t="s">
        <v>3</v>
      </c>
      <c r="B5" s="6">
        <v>5.0</v>
      </c>
    </row>
    <row r="6">
      <c r="A6" s="7" t="s">
        <v>4</v>
      </c>
      <c r="B6" s="8">
        <f>(1.36+0.678)*1000000</f>
        <v>2038000</v>
      </c>
    </row>
    <row r="7">
      <c r="A7" s="7" t="s">
        <v>5</v>
      </c>
      <c r="B7" s="8">
        <f>(3.85+3.17)*1000000</f>
        <v>7020000</v>
      </c>
    </row>
    <row r="8">
      <c r="A8" s="7" t="s">
        <v>6</v>
      </c>
      <c r="B8" s="9">
        <f>0.0005</f>
        <v>0.0005</v>
      </c>
    </row>
    <row r="9">
      <c r="A9" s="7" t="s">
        <v>7</v>
      </c>
      <c r="B9" s="10">
        <v>300.0</v>
      </c>
    </row>
    <row r="10">
      <c r="A10" s="7" t="s">
        <v>8</v>
      </c>
      <c r="B10" s="10">
        <v>500.0</v>
      </c>
    </row>
    <row r="11">
      <c r="A11" s="2"/>
      <c r="B11" s="11"/>
    </row>
    <row r="12">
      <c r="A12" s="5" t="s">
        <v>9</v>
      </c>
      <c r="B12" s="6">
        <v>200.0</v>
      </c>
    </row>
    <row r="13">
      <c r="A13" s="5" t="s">
        <v>10</v>
      </c>
      <c r="B13" s="12">
        <v>10.0</v>
      </c>
    </row>
    <row r="14">
      <c r="A14" s="5" t="s">
        <v>11</v>
      </c>
      <c r="B14" s="13">
        <v>0.2</v>
      </c>
    </row>
    <row r="15">
      <c r="A15" s="2"/>
      <c r="B15" s="11"/>
    </row>
    <row r="16">
      <c r="A16" s="4" t="s">
        <v>12</v>
      </c>
      <c r="B16" s="11"/>
    </row>
    <row r="17">
      <c r="A17" s="5" t="s">
        <v>13</v>
      </c>
      <c r="B17" s="12">
        <v>3000.0</v>
      </c>
    </row>
    <row r="18">
      <c r="A18" s="5" t="s">
        <v>14</v>
      </c>
      <c r="B18" s="12">
        <v>0.15</v>
      </c>
    </row>
    <row r="19">
      <c r="A19" s="5" t="s">
        <v>15</v>
      </c>
      <c r="B19" s="12">
        <v>3000.0</v>
      </c>
    </row>
    <row r="20">
      <c r="A20" s="5" t="s">
        <v>16</v>
      </c>
      <c r="B20" s="12">
        <v>2000.0</v>
      </c>
    </row>
    <row r="21">
      <c r="A21" s="2"/>
      <c r="B21" s="11"/>
    </row>
    <row r="22">
      <c r="A22" s="4" t="s">
        <v>17</v>
      </c>
      <c r="B22" s="11"/>
    </row>
    <row r="23">
      <c r="A23" s="5" t="s">
        <v>18</v>
      </c>
      <c r="B23" s="14">
        <v>0.4</v>
      </c>
    </row>
    <row r="24">
      <c r="A24" s="7" t="s">
        <v>19</v>
      </c>
      <c r="B24" s="14">
        <v>0.4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</cols>
  <sheetData>
    <row r="1">
      <c r="A1" s="1" t="s">
        <v>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15" t="s">
        <v>21</v>
      </c>
      <c r="B3" s="16" t="s">
        <v>22</v>
      </c>
      <c r="C3" s="17" t="s">
        <v>23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26</v>
      </c>
      <c r="K3" s="17" t="s">
        <v>30</v>
      </c>
      <c r="L3" s="17" t="s">
        <v>31</v>
      </c>
      <c r="M3" s="17" t="s">
        <v>32</v>
      </c>
    </row>
    <row r="4">
      <c r="A4" s="18" t="s">
        <v>33</v>
      </c>
      <c r="B4" s="19">
        <f t="shared" ref="B4:M4" si="1">B5*B6</f>
        <v>226450</v>
      </c>
      <c r="C4" s="19">
        <f t="shared" si="1"/>
        <v>228600</v>
      </c>
      <c r="D4" s="19">
        <f t="shared" si="1"/>
        <v>231000</v>
      </c>
      <c r="E4" s="19">
        <f t="shared" si="1"/>
        <v>233400</v>
      </c>
      <c r="F4" s="19">
        <f t="shared" si="1"/>
        <v>235800</v>
      </c>
      <c r="G4" s="19">
        <f t="shared" si="1"/>
        <v>238200</v>
      </c>
      <c r="H4" s="19">
        <f t="shared" si="1"/>
        <v>240600</v>
      </c>
      <c r="I4" s="19">
        <f t="shared" si="1"/>
        <v>243000</v>
      </c>
      <c r="J4" s="19">
        <f t="shared" si="1"/>
        <v>245400</v>
      </c>
      <c r="K4" s="19">
        <f t="shared" si="1"/>
        <v>247800</v>
      </c>
      <c r="L4" s="19">
        <f t="shared" si="1"/>
        <v>250400</v>
      </c>
      <c r="M4" s="20">
        <f t="shared" si="1"/>
        <v>253000</v>
      </c>
    </row>
    <row r="5">
      <c r="A5" s="18" t="s">
        <v>9</v>
      </c>
      <c r="B5" s="19">
        <f>Drivers!$B$12</f>
        <v>200</v>
      </c>
      <c r="C5" s="19">
        <f>Drivers!$B$12</f>
        <v>200</v>
      </c>
      <c r="D5" s="19">
        <f>Drivers!$B$12</f>
        <v>200</v>
      </c>
      <c r="E5" s="19">
        <f>Drivers!$B$12</f>
        <v>200</v>
      </c>
      <c r="F5" s="19">
        <f>Drivers!$B$12</f>
        <v>200</v>
      </c>
      <c r="G5" s="19">
        <f>Drivers!$B$12</f>
        <v>200</v>
      </c>
      <c r="H5" s="19">
        <f>Drivers!$B$12</f>
        <v>200</v>
      </c>
      <c r="I5" s="19">
        <f>Drivers!$B$12</f>
        <v>200</v>
      </c>
      <c r="J5" s="19">
        <f>Drivers!$B$12</f>
        <v>200</v>
      </c>
      <c r="K5" s="19">
        <f>Drivers!$B$12</f>
        <v>200</v>
      </c>
      <c r="L5" s="19">
        <f>Drivers!$B$12</f>
        <v>200</v>
      </c>
      <c r="M5" s="20">
        <f>Drivers!$B$12</f>
        <v>200</v>
      </c>
    </row>
    <row r="6">
      <c r="A6" s="18" t="s">
        <v>34</v>
      </c>
      <c r="B6" s="21">
        <f t="shared" ref="B6:M6" si="2">B25+B26</f>
        <v>1132.25</v>
      </c>
      <c r="C6" s="22">
        <f t="shared" si="2"/>
        <v>1143</v>
      </c>
      <c r="D6" s="22">
        <f t="shared" si="2"/>
        <v>1155</v>
      </c>
      <c r="E6" s="22">
        <f t="shared" si="2"/>
        <v>1167</v>
      </c>
      <c r="F6" s="22">
        <f t="shared" si="2"/>
        <v>1179</v>
      </c>
      <c r="G6" s="22">
        <f t="shared" si="2"/>
        <v>1191</v>
      </c>
      <c r="H6" s="22">
        <f t="shared" si="2"/>
        <v>1203</v>
      </c>
      <c r="I6" s="22">
        <f t="shared" si="2"/>
        <v>1215</v>
      </c>
      <c r="J6" s="22">
        <f t="shared" si="2"/>
        <v>1227</v>
      </c>
      <c r="K6" s="22">
        <f t="shared" si="2"/>
        <v>1239</v>
      </c>
      <c r="L6" s="22">
        <f t="shared" si="2"/>
        <v>1252</v>
      </c>
      <c r="M6" s="23">
        <f t="shared" si="2"/>
        <v>1265</v>
      </c>
    </row>
    <row r="7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6"/>
    </row>
    <row r="8">
      <c r="A8" s="27" t="s">
        <v>35</v>
      </c>
      <c r="B8" s="22">
        <f>Drivers!$B$13</f>
        <v>10</v>
      </c>
      <c r="C8" s="22">
        <f>Drivers!$B$13</f>
        <v>10</v>
      </c>
      <c r="D8" s="22">
        <f>Drivers!$B$13</f>
        <v>10</v>
      </c>
      <c r="E8" s="22">
        <f>Drivers!$B$13</f>
        <v>10</v>
      </c>
      <c r="F8" s="22">
        <f>Drivers!$B$13</f>
        <v>10</v>
      </c>
      <c r="G8" s="22">
        <f>Drivers!$B$13</f>
        <v>10</v>
      </c>
      <c r="H8" s="22">
        <f>Drivers!$B$13</f>
        <v>10</v>
      </c>
      <c r="I8" s="22">
        <f>Drivers!$B$13</f>
        <v>10</v>
      </c>
      <c r="J8" s="22">
        <f>Drivers!$B$13</f>
        <v>10</v>
      </c>
      <c r="K8" s="22">
        <f>Drivers!$B$13</f>
        <v>10</v>
      </c>
      <c r="L8" s="22">
        <f>Drivers!$B$13</f>
        <v>10</v>
      </c>
      <c r="M8" s="23">
        <f>Drivers!$B$13</f>
        <v>10</v>
      </c>
    </row>
    <row r="9">
      <c r="A9" s="18" t="s">
        <v>36</v>
      </c>
      <c r="B9" s="28">
        <v>400.0</v>
      </c>
      <c r="C9" s="28">
        <f t="shared" ref="C9:M9" si="3">C6*C8</f>
        <v>11430</v>
      </c>
      <c r="D9" s="28">
        <f t="shared" si="3"/>
        <v>11550</v>
      </c>
      <c r="E9" s="28">
        <f t="shared" si="3"/>
        <v>11670</v>
      </c>
      <c r="F9" s="28">
        <f t="shared" si="3"/>
        <v>11790</v>
      </c>
      <c r="G9" s="28">
        <f t="shared" si="3"/>
        <v>11910</v>
      </c>
      <c r="H9" s="28">
        <f t="shared" si="3"/>
        <v>12030</v>
      </c>
      <c r="I9" s="28">
        <f t="shared" si="3"/>
        <v>12150</v>
      </c>
      <c r="J9" s="28">
        <f t="shared" si="3"/>
        <v>12270</v>
      </c>
      <c r="K9" s="28">
        <f t="shared" si="3"/>
        <v>12390</v>
      </c>
      <c r="L9" s="28">
        <f t="shared" si="3"/>
        <v>12520</v>
      </c>
      <c r="M9" s="29">
        <f t="shared" si="3"/>
        <v>12650</v>
      </c>
    </row>
    <row r="10">
      <c r="A10" s="18" t="s">
        <v>37</v>
      </c>
      <c r="B10" s="30">
        <f t="shared" ref="B10:M10" si="4">B6+B9</f>
        <v>1532.25</v>
      </c>
      <c r="C10" s="30">
        <f t="shared" si="4"/>
        <v>12573</v>
      </c>
      <c r="D10" s="30">
        <f t="shared" si="4"/>
        <v>12705</v>
      </c>
      <c r="E10" s="30">
        <f t="shared" si="4"/>
        <v>12837</v>
      </c>
      <c r="F10" s="30">
        <f t="shared" si="4"/>
        <v>12969</v>
      </c>
      <c r="G10" s="30">
        <f t="shared" si="4"/>
        <v>13101</v>
      </c>
      <c r="H10" s="30">
        <f t="shared" si="4"/>
        <v>13233</v>
      </c>
      <c r="I10" s="30">
        <f t="shared" si="4"/>
        <v>13365</v>
      </c>
      <c r="J10" s="30">
        <f t="shared" si="4"/>
        <v>13497</v>
      </c>
      <c r="K10" s="30">
        <f t="shared" si="4"/>
        <v>13629</v>
      </c>
      <c r="L10" s="30">
        <f t="shared" si="4"/>
        <v>13772</v>
      </c>
      <c r="M10" s="31">
        <f t="shared" si="4"/>
        <v>13915</v>
      </c>
    </row>
    <row r="11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6"/>
    </row>
    <row r="12">
      <c r="A12" s="18" t="s">
        <v>38</v>
      </c>
      <c r="B12" s="22" t="s">
        <v>39</v>
      </c>
      <c r="C12" s="30">
        <v>4400.0</v>
      </c>
      <c r="D12" s="30">
        <v>17248.0</v>
      </c>
      <c r="E12" s="30">
        <v>35756.0</v>
      </c>
      <c r="F12" s="30">
        <v>58057.0</v>
      </c>
      <c r="G12" s="30">
        <v>82898.0</v>
      </c>
      <c r="H12" s="30">
        <v>99542.0</v>
      </c>
      <c r="I12" s="30">
        <v>110693.0</v>
      </c>
      <c r="J12" s="30">
        <v>118164.0</v>
      </c>
      <c r="K12" s="30">
        <v>123170.0</v>
      </c>
      <c r="L12" s="30">
        <v>126524.0</v>
      </c>
      <c r="M12" s="31">
        <v>128771.0</v>
      </c>
    </row>
    <row r="13">
      <c r="A13" s="18" t="s">
        <v>40</v>
      </c>
      <c r="B13" s="30">
        <f t="shared" ref="B13:M13" si="5">B10</f>
        <v>1532.25</v>
      </c>
      <c r="C13" s="30">
        <f t="shared" si="5"/>
        <v>12573</v>
      </c>
      <c r="D13" s="30">
        <f t="shared" si="5"/>
        <v>12705</v>
      </c>
      <c r="E13" s="30">
        <f t="shared" si="5"/>
        <v>12837</v>
      </c>
      <c r="F13" s="30">
        <f t="shared" si="5"/>
        <v>12969</v>
      </c>
      <c r="G13" s="30">
        <f t="shared" si="5"/>
        <v>13101</v>
      </c>
      <c r="H13" s="30">
        <f t="shared" si="5"/>
        <v>13233</v>
      </c>
      <c r="I13" s="30">
        <f t="shared" si="5"/>
        <v>13365</v>
      </c>
      <c r="J13" s="30">
        <f t="shared" si="5"/>
        <v>13497</v>
      </c>
      <c r="K13" s="30">
        <f t="shared" si="5"/>
        <v>13629</v>
      </c>
      <c r="L13" s="30">
        <f t="shared" si="5"/>
        <v>13772</v>
      </c>
      <c r="M13" s="31">
        <f t="shared" si="5"/>
        <v>13915</v>
      </c>
    </row>
    <row r="14">
      <c r="A14" s="18" t="s">
        <v>41</v>
      </c>
      <c r="B14" s="32" t="s">
        <v>39</v>
      </c>
      <c r="C14" s="28">
        <f t="shared" ref="C14:M14" si="6">(C15-C13)-C12</f>
        <v>-3174.2</v>
      </c>
      <c r="D14" s="28">
        <f t="shared" si="6"/>
        <v>-6208.96</v>
      </c>
      <c r="E14" s="28">
        <f t="shared" si="6"/>
        <v>-16760.768</v>
      </c>
      <c r="F14" s="28">
        <f t="shared" si="6"/>
        <v>-32591.2144</v>
      </c>
      <c r="G14" s="28">
        <f t="shared" si="6"/>
        <v>-52150.17152</v>
      </c>
      <c r="H14" s="28">
        <f t="shared" si="6"/>
        <v>-64462.93722</v>
      </c>
      <c r="I14" s="28">
        <f t="shared" si="6"/>
        <v>-72043.34977</v>
      </c>
      <c r="J14" s="28">
        <f t="shared" si="6"/>
        <v>-76552.27982</v>
      </c>
      <c r="K14" s="28">
        <f t="shared" si="6"/>
        <v>-79083.02385</v>
      </c>
      <c r="L14" s="28">
        <f t="shared" si="6"/>
        <v>-80351.21908</v>
      </c>
      <c r="M14" s="29">
        <f t="shared" si="6"/>
        <v>-80815.17527</v>
      </c>
    </row>
    <row r="15">
      <c r="A15" s="18" t="s">
        <v>42</v>
      </c>
      <c r="B15" s="30">
        <f>'User Cohort'!B20</f>
        <v>1532.25</v>
      </c>
      <c r="C15" s="30">
        <f>'User Cohort'!C20</f>
        <v>13798.8</v>
      </c>
      <c r="D15" s="30">
        <f>'User Cohort'!D20</f>
        <v>23744.04</v>
      </c>
      <c r="E15" s="30">
        <f>'User Cohort'!E20</f>
        <v>31832.232</v>
      </c>
      <c r="F15" s="30">
        <f>'User Cohort'!F20</f>
        <v>38434.7856</v>
      </c>
      <c r="G15" s="30">
        <f>'User Cohort'!G20</f>
        <v>43848.82848</v>
      </c>
      <c r="H15" s="30">
        <f>'User Cohort'!H20</f>
        <v>48312.06278</v>
      </c>
      <c r="I15" s="30">
        <f>'User Cohort'!I20</f>
        <v>52014.65023</v>
      </c>
      <c r="J15" s="30">
        <f>'User Cohort'!J20</f>
        <v>55108.72018</v>
      </c>
      <c r="K15" s="30">
        <f>'User Cohort'!K20</f>
        <v>57715.97615</v>
      </c>
      <c r="L15" s="30">
        <f>'User Cohort'!L20</f>
        <v>59944.78092</v>
      </c>
      <c r="M15" s="31">
        <f>'User Cohort'!M20</f>
        <v>61870.82473</v>
      </c>
    </row>
    <row r="16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6"/>
    </row>
    <row r="17">
      <c r="A17" s="18" t="s">
        <v>43</v>
      </c>
      <c r="B17" s="33">
        <f>Drivers!$B$4</f>
        <v>25</v>
      </c>
      <c r="C17" s="33">
        <f>Drivers!$B$4</f>
        <v>25</v>
      </c>
      <c r="D17" s="33">
        <f>Drivers!$B$4</f>
        <v>25</v>
      </c>
      <c r="E17" s="33">
        <f>Drivers!$B$4</f>
        <v>25</v>
      </c>
      <c r="F17" s="33">
        <f>Drivers!$B$4</f>
        <v>25</v>
      </c>
      <c r="G17" s="33">
        <f>Drivers!$B$4</f>
        <v>25</v>
      </c>
      <c r="H17" s="33">
        <f>Drivers!$B$4</f>
        <v>25</v>
      </c>
      <c r="I17" s="33">
        <f>Drivers!$B$4</f>
        <v>25</v>
      </c>
      <c r="J17" s="33">
        <f>Drivers!$B$4</f>
        <v>25</v>
      </c>
      <c r="K17" s="33">
        <f>Drivers!$B$4</f>
        <v>25</v>
      </c>
      <c r="L17" s="33">
        <f>Drivers!$B$4</f>
        <v>25</v>
      </c>
      <c r="M17" s="34">
        <f>Drivers!$B$4</f>
        <v>25</v>
      </c>
    </row>
    <row r="18">
      <c r="A18" s="35" t="s">
        <v>44</v>
      </c>
      <c r="B18" s="36">
        <f t="shared" ref="B18:M18" si="7">B17*B15</f>
        <v>38306.25</v>
      </c>
      <c r="C18" s="36">
        <f t="shared" si="7"/>
        <v>344970</v>
      </c>
      <c r="D18" s="36">
        <f t="shared" si="7"/>
        <v>593601</v>
      </c>
      <c r="E18" s="36">
        <f t="shared" si="7"/>
        <v>795805.8</v>
      </c>
      <c r="F18" s="36">
        <f t="shared" si="7"/>
        <v>960869.64</v>
      </c>
      <c r="G18" s="36">
        <f t="shared" si="7"/>
        <v>1096220.712</v>
      </c>
      <c r="H18" s="36">
        <f t="shared" si="7"/>
        <v>1207801.57</v>
      </c>
      <c r="I18" s="36">
        <f t="shared" si="7"/>
        <v>1300366.256</v>
      </c>
      <c r="J18" s="36">
        <f t="shared" si="7"/>
        <v>1377718.005</v>
      </c>
      <c r="K18" s="36">
        <f t="shared" si="7"/>
        <v>1442899.404</v>
      </c>
      <c r="L18" s="36">
        <f t="shared" si="7"/>
        <v>1498619.523</v>
      </c>
      <c r="M18" s="36">
        <f t="shared" si="7"/>
        <v>1546770.618</v>
      </c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6"/>
    </row>
    <row r="20">
      <c r="A20" s="18" t="s">
        <v>45</v>
      </c>
      <c r="B20" s="19">
        <f>Drivers!$B$5</f>
        <v>5</v>
      </c>
      <c r="C20" s="19">
        <f>Drivers!$B$5</f>
        <v>5</v>
      </c>
      <c r="D20" s="19">
        <f>Drivers!$B$5</f>
        <v>5</v>
      </c>
      <c r="E20" s="19">
        <f>Drivers!$B$5</f>
        <v>5</v>
      </c>
      <c r="F20" s="19">
        <f>Drivers!$B$5</f>
        <v>5</v>
      </c>
      <c r="G20" s="19">
        <f>Drivers!$B$5</f>
        <v>5</v>
      </c>
      <c r="H20" s="19">
        <f>Drivers!$B$5</f>
        <v>5</v>
      </c>
      <c r="I20" s="19">
        <f>Drivers!$B$5</f>
        <v>5</v>
      </c>
      <c r="J20" s="19">
        <f>Drivers!$B$5</f>
        <v>5</v>
      </c>
      <c r="K20" s="19">
        <f>Drivers!$B$5</f>
        <v>5</v>
      </c>
      <c r="L20" s="19">
        <f>Drivers!$B$5</f>
        <v>5</v>
      </c>
      <c r="M20" s="20">
        <f>Drivers!$B$5</f>
        <v>5</v>
      </c>
    </row>
    <row r="21">
      <c r="A21" s="38" t="s">
        <v>46</v>
      </c>
      <c r="B21" s="39">
        <f t="shared" ref="B21:M21" si="8">B15*B20</f>
        <v>7661.25</v>
      </c>
      <c r="C21" s="39">
        <f t="shared" si="8"/>
        <v>68994</v>
      </c>
      <c r="D21" s="39">
        <f t="shared" si="8"/>
        <v>118720.2</v>
      </c>
      <c r="E21" s="39">
        <f t="shared" si="8"/>
        <v>159161.16</v>
      </c>
      <c r="F21" s="39">
        <f t="shared" si="8"/>
        <v>192173.928</v>
      </c>
      <c r="G21" s="39">
        <f t="shared" si="8"/>
        <v>219244.1424</v>
      </c>
      <c r="H21" s="39">
        <f t="shared" si="8"/>
        <v>241560.3139</v>
      </c>
      <c r="I21" s="39">
        <f t="shared" si="8"/>
        <v>260073.2511</v>
      </c>
      <c r="J21" s="39">
        <f t="shared" si="8"/>
        <v>275543.6009</v>
      </c>
      <c r="K21" s="39">
        <f t="shared" si="8"/>
        <v>288579.8807</v>
      </c>
      <c r="L21" s="39">
        <f t="shared" si="8"/>
        <v>299723.9046</v>
      </c>
      <c r="M21" s="40">
        <f t="shared" si="8"/>
        <v>309354.1237</v>
      </c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3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3" t="s">
        <v>47</v>
      </c>
      <c r="B24" s="17" t="s">
        <v>23</v>
      </c>
      <c r="C24" s="17" t="s">
        <v>24</v>
      </c>
      <c r="D24" s="17" t="s">
        <v>25</v>
      </c>
      <c r="E24" s="17" t="s">
        <v>26</v>
      </c>
      <c r="F24" s="17" t="s">
        <v>27</v>
      </c>
      <c r="G24" s="17" t="s">
        <v>28</v>
      </c>
      <c r="H24" s="17" t="s">
        <v>29</v>
      </c>
      <c r="I24" s="17" t="s">
        <v>26</v>
      </c>
      <c r="J24" s="17" t="s">
        <v>30</v>
      </c>
      <c r="K24" s="17" t="s">
        <v>31</v>
      </c>
      <c r="L24" s="17" t="s">
        <v>32</v>
      </c>
      <c r="M24" s="44"/>
      <c r="N24" s="45"/>
      <c r="O24" s="46" t="s">
        <v>22</v>
      </c>
      <c r="P24" s="46" t="s">
        <v>23</v>
      </c>
      <c r="Q24" s="46" t="s">
        <v>24</v>
      </c>
      <c r="R24" s="46" t="s">
        <v>25</v>
      </c>
      <c r="S24" s="46" t="s">
        <v>26</v>
      </c>
      <c r="T24" s="46" t="s">
        <v>27</v>
      </c>
      <c r="U24" s="46" t="s">
        <v>28</v>
      </c>
      <c r="V24" s="46" t="s">
        <v>29</v>
      </c>
      <c r="W24" s="46" t="s">
        <v>26</v>
      </c>
      <c r="X24" s="46" t="s">
        <v>30</v>
      </c>
      <c r="Y24" s="46" t="s">
        <v>31</v>
      </c>
      <c r="Z24" s="46" t="s">
        <v>32</v>
      </c>
    </row>
    <row r="25">
      <c r="A25" s="47" t="s">
        <v>48</v>
      </c>
      <c r="B25" s="48">
        <f>Drivers!$B$7*Drivers!$B$8*(0.25)</f>
        <v>877.5</v>
      </c>
      <c r="C25" s="48">
        <f t="shared" ref="C25:L25" si="9">round(B25*(1+$C$29),0)</f>
        <v>886</v>
      </c>
      <c r="D25" s="48">
        <f t="shared" si="9"/>
        <v>895</v>
      </c>
      <c r="E25" s="48">
        <f t="shared" si="9"/>
        <v>904</v>
      </c>
      <c r="F25" s="48">
        <f t="shared" si="9"/>
        <v>913</v>
      </c>
      <c r="G25" s="48">
        <f t="shared" si="9"/>
        <v>922</v>
      </c>
      <c r="H25" s="48">
        <f t="shared" si="9"/>
        <v>931</v>
      </c>
      <c r="I25" s="48">
        <f t="shared" si="9"/>
        <v>940</v>
      </c>
      <c r="J25" s="48">
        <f t="shared" si="9"/>
        <v>949</v>
      </c>
      <c r="K25" s="48">
        <f t="shared" si="9"/>
        <v>958</v>
      </c>
      <c r="L25" s="48">
        <f t="shared" si="9"/>
        <v>968</v>
      </c>
      <c r="M25" s="49">
        <f t="shared" ref="M25:M26" si="11">round(L25*(1+M29),0)</f>
        <v>978</v>
      </c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7" t="s">
        <v>49</v>
      </c>
      <c r="B26" s="48">
        <f>Drivers!B6*Drivers!B8*(0.25)</f>
        <v>254.75</v>
      </c>
      <c r="C26" s="48">
        <f t="shared" ref="C26:L26" si="10">round(B26*(1+$C$30),0)</f>
        <v>257</v>
      </c>
      <c r="D26" s="48">
        <f t="shared" si="10"/>
        <v>260</v>
      </c>
      <c r="E26" s="48">
        <f t="shared" si="10"/>
        <v>263</v>
      </c>
      <c r="F26" s="48">
        <f t="shared" si="10"/>
        <v>266</v>
      </c>
      <c r="G26" s="48">
        <f t="shared" si="10"/>
        <v>269</v>
      </c>
      <c r="H26" s="48">
        <f t="shared" si="10"/>
        <v>272</v>
      </c>
      <c r="I26" s="48">
        <f t="shared" si="10"/>
        <v>275</v>
      </c>
      <c r="J26" s="48">
        <f t="shared" si="10"/>
        <v>278</v>
      </c>
      <c r="K26" s="48">
        <f t="shared" si="10"/>
        <v>281</v>
      </c>
      <c r="L26" s="48">
        <f t="shared" si="10"/>
        <v>284</v>
      </c>
      <c r="M26" s="49">
        <f t="shared" si="11"/>
        <v>287</v>
      </c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7" t="s">
        <v>50</v>
      </c>
      <c r="B27" s="50">
        <f>Drivers!$B$10/4</f>
        <v>125</v>
      </c>
      <c r="C27" s="50">
        <f>Drivers!$B$10/4</f>
        <v>125</v>
      </c>
      <c r="D27" s="50">
        <f>Drivers!$B$10/4</f>
        <v>125</v>
      </c>
      <c r="E27" s="50">
        <f>Drivers!$B$10/4</f>
        <v>125</v>
      </c>
      <c r="F27" s="50">
        <f>Drivers!$B$10/4</f>
        <v>125</v>
      </c>
      <c r="G27" s="50">
        <f>Drivers!$B$10/4</f>
        <v>125</v>
      </c>
      <c r="H27" s="50">
        <f>Drivers!$B$10/4</f>
        <v>125</v>
      </c>
      <c r="I27" s="50">
        <f>Drivers!$B$10/4</f>
        <v>125</v>
      </c>
      <c r="J27" s="50">
        <f>Drivers!$B$10/4</f>
        <v>125</v>
      </c>
      <c r="K27" s="50">
        <f>Drivers!$B$10/4</f>
        <v>125</v>
      </c>
      <c r="L27" s="50">
        <f>Drivers!$B$10/4</f>
        <v>125</v>
      </c>
      <c r="M27" s="51">
        <f>Drivers!$B$10/4</f>
        <v>125</v>
      </c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7" t="s">
        <v>51</v>
      </c>
      <c r="B28" s="50">
        <f>Drivers!$B$9/4</f>
        <v>75</v>
      </c>
      <c r="C28" s="50">
        <f>Drivers!$B$9/4</f>
        <v>75</v>
      </c>
      <c r="D28" s="50">
        <f>Drivers!$B$9/4</f>
        <v>75</v>
      </c>
      <c r="E28" s="50">
        <f>Drivers!$B$9/4</f>
        <v>75</v>
      </c>
      <c r="F28" s="50">
        <f>Drivers!$B$9/4</f>
        <v>75</v>
      </c>
      <c r="G28" s="50">
        <f>Drivers!$B$9/4</f>
        <v>75</v>
      </c>
      <c r="H28" s="50">
        <f>Drivers!$B$9/4</f>
        <v>75</v>
      </c>
      <c r="I28" s="50">
        <f>Drivers!$B$9/4</f>
        <v>75</v>
      </c>
      <c r="J28" s="50">
        <f>Drivers!$B$9/4</f>
        <v>75</v>
      </c>
      <c r="K28" s="50">
        <f>Drivers!$B$9/4</f>
        <v>75</v>
      </c>
      <c r="L28" s="50">
        <f>Drivers!$B$9/4</f>
        <v>75</v>
      </c>
      <c r="M28" s="51">
        <f>Drivers!$B$9/4</f>
        <v>75</v>
      </c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7" t="s">
        <v>52</v>
      </c>
      <c r="B29" s="52">
        <f t="shared" ref="B29:M29" si="12">1%</f>
        <v>0.01</v>
      </c>
      <c r="C29" s="52">
        <f t="shared" si="12"/>
        <v>0.01</v>
      </c>
      <c r="D29" s="52">
        <f t="shared" si="12"/>
        <v>0.01</v>
      </c>
      <c r="E29" s="52">
        <f t="shared" si="12"/>
        <v>0.01</v>
      </c>
      <c r="F29" s="52">
        <f t="shared" si="12"/>
        <v>0.01</v>
      </c>
      <c r="G29" s="52">
        <f t="shared" si="12"/>
        <v>0.01</v>
      </c>
      <c r="H29" s="52">
        <f t="shared" si="12"/>
        <v>0.01</v>
      </c>
      <c r="I29" s="52">
        <f t="shared" si="12"/>
        <v>0.01</v>
      </c>
      <c r="J29" s="52">
        <f t="shared" si="12"/>
        <v>0.01</v>
      </c>
      <c r="K29" s="52">
        <f t="shared" si="12"/>
        <v>0.01</v>
      </c>
      <c r="L29" s="52">
        <f t="shared" si="12"/>
        <v>0.01</v>
      </c>
      <c r="M29" s="53">
        <f t="shared" si="12"/>
        <v>0.01</v>
      </c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7" t="s">
        <v>53</v>
      </c>
      <c r="B30" s="54">
        <v>0.01</v>
      </c>
      <c r="C30" s="54">
        <v>0.01</v>
      </c>
      <c r="D30" s="54">
        <v>0.01</v>
      </c>
      <c r="E30" s="54">
        <v>0.01</v>
      </c>
      <c r="F30" s="54">
        <v>0.01</v>
      </c>
      <c r="G30" s="54">
        <v>0.01</v>
      </c>
      <c r="H30" s="54">
        <v>0.01</v>
      </c>
      <c r="I30" s="54">
        <v>0.01</v>
      </c>
      <c r="J30" s="54">
        <v>0.01</v>
      </c>
      <c r="K30" s="54">
        <v>0.01</v>
      </c>
      <c r="L30" s="54">
        <v>0.01</v>
      </c>
      <c r="M30" s="55">
        <v>0.01</v>
      </c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56" t="s">
        <v>54</v>
      </c>
      <c r="B31" s="50">
        <f t="shared" ref="B31:M31" si="13">sumproduct(B26,B28)</f>
        <v>19106.25</v>
      </c>
      <c r="C31" s="50">
        <f t="shared" si="13"/>
        <v>19275</v>
      </c>
      <c r="D31" s="50">
        <f t="shared" si="13"/>
        <v>19500</v>
      </c>
      <c r="E31" s="50">
        <f t="shared" si="13"/>
        <v>19725</v>
      </c>
      <c r="F31" s="50">
        <f t="shared" si="13"/>
        <v>19950</v>
      </c>
      <c r="G31" s="50">
        <f t="shared" si="13"/>
        <v>20175</v>
      </c>
      <c r="H31" s="50">
        <f t="shared" si="13"/>
        <v>20400</v>
      </c>
      <c r="I31" s="50">
        <f t="shared" si="13"/>
        <v>20625</v>
      </c>
      <c r="J31" s="50">
        <f t="shared" si="13"/>
        <v>20850</v>
      </c>
      <c r="K31" s="50">
        <f t="shared" si="13"/>
        <v>21075</v>
      </c>
      <c r="L31" s="50">
        <f t="shared" si="13"/>
        <v>21300</v>
      </c>
      <c r="M31" s="51">
        <f t="shared" si="13"/>
        <v>21525</v>
      </c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A32" s="47" t="s">
        <v>55</v>
      </c>
      <c r="B32" s="50">
        <f t="shared" ref="B32:M32" si="14">B25*B27</f>
        <v>109687.5</v>
      </c>
      <c r="C32" s="50">
        <f t="shared" si="14"/>
        <v>110750</v>
      </c>
      <c r="D32" s="50">
        <f t="shared" si="14"/>
        <v>111875</v>
      </c>
      <c r="E32" s="50">
        <f t="shared" si="14"/>
        <v>113000</v>
      </c>
      <c r="F32" s="50">
        <f t="shared" si="14"/>
        <v>114125</v>
      </c>
      <c r="G32" s="50">
        <f t="shared" si="14"/>
        <v>115250</v>
      </c>
      <c r="H32" s="50">
        <f t="shared" si="14"/>
        <v>116375</v>
      </c>
      <c r="I32" s="50">
        <f t="shared" si="14"/>
        <v>117500</v>
      </c>
      <c r="J32" s="50">
        <f t="shared" si="14"/>
        <v>118625</v>
      </c>
      <c r="K32" s="50">
        <f t="shared" si="14"/>
        <v>119750</v>
      </c>
      <c r="L32" s="50">
        <f t="shared" si="14"/>
        <v>121000</v>
      </c>
      <c r="M32" s="51">
        <f t="shared" si="14"/>
        <v>122250</v>
      </c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58" t="s">
        <v>56</v>
      </c>
      <c r="B33" s="59">
        <f t="shared" ref="B33:M33" si="15">B31+B32</f>
        <v>128793.75</v>
      </c>
      <c r="C33" s="59">
        <f t="shared" si="15"/>
        <v>130025</v>
      </c>
      <c r="D33" s="59">
        <f t="shared" si="15"/>
        <v>131375</v>
      </c>
      <c r="E33" s="59">
        <f t="shared" si="15"/>
        <v>132725</v>
      </c>
      <c r="F33" s="59">
        <f t="shared" si="15"/>
        <v>134075</v>
      </c>
      <c r="G33" s="59">
        <f t="shared" si="15"/>
        <v>135425</v>
      </c>
      <c r="H33" s="59">
        <f t="shared" si="15"/>
        <v>136775</v>
      </c>
      <c r="I33" s="59">
        <f t="shared" si="15"/>
        <v>138125</v>
      </c>
      <c r="J33" s="59">
        <f t="shared" si="15"/>
        <v>139475</v>
      </c>
      <c r="K33" s="59">
        <f t="shared" si="15"/>
        <v>140825</v>
      </c>
      <c r="L33" s="59">
        <f t="shared" si="15"/>
        <v>142300</v>
      </c>
      <c r="M33" s="59">
        <f t="shared" si="15"/>
        <v>143775</v>
      </c>
    </row>
    <row r="34">
      <c r="A34" s="47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1"/>
    </row>
    <row r="35">
      <c r="A35" s="47" t="s">
        <v>57</v>
      </c>
      <c r="B35" s="50">
        <f>Drivers!$B$12*(B25+C26)</f>
        <v>226900</v>
      </c>
      <c r="C35" s="50">
        <f>Drivers!$B$12*(C25+D26)</f>
        <v>229200</v>
      </c>
      <c r="D35" s="50">
        <f>Drivers!$B$12*(D25+E26)</f>
        <v>231600</v>
      </c>
      <c r="E35" s="50">
        <f>Drivers!$B$12*(E25+F26)</f>
        <v>234000</v>
      </c>
      <c r="F35" s="50">
        <f>Drivers!$B$12*(F25+G26)</f>
        <v>236400</v>
      </c>
      <c r="G35" s="50">
        <f>Drivers!$B$12*(G25+H26)</f>
        <v>238800</v>
      </c>
      <c r="H35" s="50">
        <f>Drivers!$B$12*(H25+I26)</f>
        <v>241200</v>
      </c>
      <c r="I35" s="50">
        <f>Drivers!$B$12*(I25+J26)</f>
        <v>243600</v>
      </c>
      <c r="J35" s="50">
        <f>Drivers!$B$12*(J25+K26)</f>
        <v>246000</v>
      </c>
      <c r="K35" s="50">
        <f>Drivers!$B$12*(K25+L26)</f>
        <v>248400</v>
      </c>
      <c r="L35" s="50">
        <f>Drivers!$B$12*(L25+M26)</f>
        <v>251000</v>
      </c>
      <c r="M35" s="51">
        <f>Drivers!$B$12*(M25+N26)</f>
        <v>195600</v>
      </c>
    </row>
    <row r="36">
      <c r="A36" s="47" t="s">
        <v>58</v>
      </c>
      <c r="B36" s="60">
        <f>Drivers!$B$5/4</f>
        <v>1.25</v>
      </c>
      <c r="C36" s="60">
        <f>Drivers!$B$5/4</f>
        <v>1.25</v>
      </c>
      <c r="D36" s="60">
        <f>Drivers!$B$5/4</f>
        <v>1.25</v>
      </c>
      <c r="E36" s="60">
        <f>Drivers!$B$5/4</f>
        <v>1.25</v>
      </c>
      <c r="F36" s="60">
        <f>Drivers!$B$5/4</f>
        <v>1.25</v>
      </c>
      <c r="G36" s="60">
        <f>Drivers!$B$5/4</f>
        <v>1.25</v>
      </c>
      <c r="H36" s="60">
        <f>Drivers!$B$5/4</f>
        <v>1.25</v>
      </c>
      <c r="I36" s="60">
        <f>Drivers!$B$5/4</f>
        <v>1.25</v>
      </c>
      <c r="J36" s="60">
        <f>Drivers!$B$5/4</f>
        <v>1.25</v>
      </c>
      <c r="K36" s="60">
        <f>Drivers!$B$5/4</f>
        <v>1.25</v>
      </c>
      <c r="L36" s="60">
        <f>Drivers!$B$5/4</f>
        <v>1.25</v>
      </c>
      <c r="M36" s="61">
        <f>Drivers!$B$5/4</f>
        <v>1.25</v>
      </c>
    </row>
    <row r="37">
      <c r="A37" s="47" t="s">
        <v>59</v>
      </c>
      <c r="B37" s="60">
        <f t="shared" ref="B37:M37" si="16">B36*(B25+B26)</f>
        <v>1415.3125</v>
      </c>
      <c r="C37" s="60">
        <f t="shared" si="16"/>
        <v>1428.75</v>
      </c>
      <c r="D37" s="60">
        <f t="shared" si="16"/>
        <v>1443.75</v>
      </c>
      <c r="E37" s="60">
        <f t="shared" si="16"/>
        <v>1458.75</v>
      </c>
      <c r="F37" s="60">
        <f t="shared" si="16"/>
        <v>1473.75</v>
      </c>
      <c r="G37" s="60">
        <f t="shared" si="16"/>
        <v>1488.75</v>
      </c>
      <c r="H37" s="60">
        <f t="shared" si="16"/>
        <v>1503.75</v>
      </c>
      <c r="I37" s="60">
        <f t="shared" si="16"/>
        <v>1518.75</v>
      </c>
      <c r="J37" s="60">
        <f t="shared" si="16"/>
        <v>1533.75</v>
      </c>
      <c r="K37" s="60">
        <f t="shared" si="16"/>
        <v>1548.75</v>
      </c>
      <c r="L37" s="60">
        <f t="shared" si="16"/>
        <v>1565</v>
      </c>
      <c r="M37" s="61">
        <f t="shared" si="16"/>
        <v>1581.25</v>
      </c>
    </row>
    <row r="38">
      <c r="A38" s="47" t="s">
        <v>60</v>
      </c>
      <c r="B38" s="62">
        <f>Drivers!$B$17/4</f>
        <v>750</v>
      </c>
      <c r="C38" s="62">
        <f>Drivers!$B$17/4</f>
        <v>750</v>
      </c>
      <c r="D38" s="62">
        <f>Drivers!$B$17/4</f>
        <v>750</v>
      </c>
      <c r="E38" s="62">
        <f>Drivers!$B$17/4</f>
        <v>750</v>
      </c>
      <c r="F38" s="62">
        <f>Drivers!$B$17/4</f>
        <v>750</v>
      </c>
      <c r="G38" s="62">
        <f>Drivers!$B$17/4</f>
        <v>750</v>
      </c>
      <c r="H38" s="62">
        <f>Drivers!$B$17/4</f>
        <v>750</v>
      </c>
      <c r="I38" s="62">
        <f>Drivers!$B$17/4</f>
        <v>750</v>
      </c>
      <c r="J38" s="62">
        <f>Drivers!$B$17/4</f>
        <v>750</v>
      </c>
      <c r="K38" s="62">
        <f>Drivers!$B$17/4</f>
        <v>750</v>
      </c>
      <c r="L38" s="62">
        <f>Drivers!$B$17/4</f>
        <v>750</v>
      </c>
      <c r="M38" s="63">
        <f>Drivers!$B$17/4</f>
        <v>750</v>
      </c>
    </row>
    <row r="39">
      <c r="A39" s="47" t="s">
        <v>61</v>
      </c>
      <c r="B39" s="64">
        <f>Drivers!$B$20/4</f>
        <v>500</v>
      </c>
      <c r="C39" s="64">
        <f>Drivers!$B$20/4</f>
        <v>500</v>
      </c>
      <c r="D39" s="64">
        <f>Drivers!$B$20/4</f>
        <v>500</v>
      </c>
      <c r="E39" s="64">
        <f>Drivers!$B$20/4</f>
        <v>500</v>
      </c>
      <c r="F39" s="64">
        <f>Drivers!$B$20/4</f>
        <v>500</v>
      </c>
      <c r="G39" s="64">
        <f>Drivers!$B$20/4</f>
        <v>500</v>
      </c>
      <c r="H39" s="64">
        <f>Drivers!$B$20/4</f>
        <v>500</v>
      </c>
      <c r="I39" s="64">
        <f>Drivers!$B$20/4</f>
        <v>500</v>
      </c>
      <c r="J39" s="64">
        <f>Drivers!$B$20/4</f>
        <v>500</v>
      </c>
      <c r="K39" s="64">
        <f>Drivers!$B$20/4</f>
        <v>500</v>
      </c>
      <c r="L39" s="64">
        <f>Drivers!$B$20/4</f>
        <v>500</v>
      </c>
      <c r="M39" s="65">
        <f>Drivers!$B$20/4</f>
        <v>500</v>
      </c>
    </row>
    <row r="40">
      <c r="A40" s="58" t="s">
        <v>46</v>
      </c>
      <c r="B40" s="66">
        <f t="shared" ref="B40:M40" si="17">sum(B35,B37:B39)</f>
        <v>229565.3125</v>
      </c>
      <c r="C40" s="66">
        <f t="shared" si="17"/>
        <v>231878.75</v>
      </c>
      <c r="D40" s="66">
        <f t="shared" si="17"/>
        <v>234293.75</v>
      </c>
      <c r="E40" s="66">
        <f t="shared" si="17"/>
        <v>236708.75</v>
      </c>
      <c r="F40" s="66">
        <f t="shared" si="17"/>
        <v>239123.75</v>
      </c>
      <c r="G40" s="66">
        <f t="shared" si="17"/>
        <v>241538.75</v>
      </c>
      <c r="H40" s="66">
        <f t="shared" si="17"/>
        <v>243953.75</v>
      </c>
      <c r="I40" s="66">
        <f t="shared" si="17"/>
        <v>246368.75</v>
      </c>
      <c r="J40" s="66">
        <f t="shared" si="17"/>
        <v>248783.75</v>
      </c>
      <c r="K40" s="66">
        <f t="shared" si="17"/>
        <v>251198.75</v>
      </c>
      <c r="L40" s="66">
        <f t="shared" si="17"/>
        <v>253815</v>
      </c>
      <c r="M40" s="66">
        <f t="shared" si="17"/>
        <v>198431.25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67" t="s">
        <v>63</v>
      </c>
      <c r="B3" s="68">
        <v>1.0</v>
      </c>
      <c r="C3" s="68">
        <v>2.0</v>
      </c>
      <c r="D3" s="68">
        <v>3.0</v>
      </c>
      <c r="E3" s="68">
        <v>4.0</v>
      </c>
      <c r="F3" s="68">
        <v>5.0</v>
      </c>
      <c r="G3" s="68">
        <v>6.0</v>
      </c>
      <c r="H3" s="68">
        <v>7.0</v>
      </c>
      <c r="I3" s="68">
        <v>8.0</v>
      </c>
      <c r="J3" s="68">
        <v>9.0</v>
      </c>
      <c r="K3" s="68">
        <v>10.0</v>
      </c>
      <c r="L3" s="68">
        <v>11.0</v>
      </c>
      <c r="M3" s="68">
        <v>12.0</v>
      </c>
    </row>
    <row r="4">
      <c r="A4" s="5" t="s">
        <v>64</v>
      </c>
      <c r="B4" s="69">
        <f>Drivers!$B$14</f>
        <v>0.2</v>
      </c>
      <c r="C4" s="69">
        <f>Drivers!$B$14</f>
        <v>0.2</v>
      </c>
      <c r="D4" s="69">
        <f>Drivers!$B$14</f>
        <v>0.2</v>
      </c>
      <c r="E4" s="69">
        <f>Drivers!$B$14</f>
        <v>0.2</v>
      </c>
      <c r="F4" s="69">
        <f>Drivers!$B$14</f>
        <v>0.2</v>
      </c>
      <c r="G4" s="69">
        <f>Drivers!$B$14</f>
        <v>0.2</v>
      </c>
      <c r="H4" s="69">
        <f>Drivers!$B$14</f>
        <v>0.2</v>
      </c>
      <c r="I4" s="69">
        <f>Drivers!$B$14</f>
        <v>0.2</v>
      </c>
      <c r="J4" s="69">
        <f>Drivers!$B$14</f>
        <v>0.2</v>
      </c>
      <c r="K4" s="69">
        <f>Drivers!$B$14</f>
        <v>0.2</v>
      </c>
      <c r="L4" s="69">
        <f>Drivers!$B$14</f>
        <v>0.2</v>
      </c>
      <c r="M4" s="69">
        <f>Drivers!$B$14</f>
        <v>0.2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67" t="s">
        <v>65</v>
      </c>
      <c r="B6" s="70" t="s">
        <v>22</v>
      </c>
      <c r="C6" s="70" t="s">
        <v>23</v>
      </c>
      <c r="D6" s="70" t="s">
        <v>24</v>
      </c>
      <c r="E6" s="70" t="s">
        <v>25</v>
      </c>
      <c r="F6" s="70" t="s">
        <v>26</v>
      </c>
      <c r="G6" s="70" t="s">
        <v>27</v>
      </c>
      <c r="H6" s="70" t="s">
        <v>28</v>
      </c>
      <c r="I6" s="70" t="s">
        <v>29</v>
      </c>
      <c r="J6" s="70" t="s">
        <v>26</v>
      </c>
      <c r="K6" s="70" t="s">
        <v>30</v>
      </c>
      <c r="L6" s="70" t="s">
        <v>31</v>
      </c>
      <c r="M6" s="70" t="s">
        <v>32</v>
      </c>
    </row>
    <row r="7">
      <c r="A7" s="71" t="s">
        <v>66</v>
      </c>
      <c r="B7" s="72">
        <f>Revenue!B10</f>
        <v>1532.25</v>
      </c>
      <c r="C7" s="72">
        <f t="shared" ref="C7:M7" si="1">B7*(1-C$4)</f>
        <v>1225.8</v>
      </c>
      <c r="D7" s="72">
        <f t="shared" si="1"/>
        <v>980.64</v>
      </c>
      <c r="E7" s="72">
        <f t="shared" si="1"/>
        <v>784.512</v>
      </c>
      <c r="F7" s="72">
        <f t="shared" si="1"/>
        <v>627.6096</v>
      </c>
      <c r="G7" s="72">
        <f t="shared" si="1"/>
        <v>502.08768</v>
      </c>
      <c r="H7" s="72">
        <f t="shared" si="1"/>
        <v>401.670144</v>
      </c>
      <c r="I7" s="72">
        <f t="shared" si="1"/>
        <v>321.3361152</v>
      </c>
      <c r="J7" s="72">
        <f t="shared" si="1"/>
        <v>257.0688922</v>
      </c>
      <c r="K7" s="72">
        <f t="shared" si="1"/>
        <v>205.6551137</v>
      </c>
      <c r="L7" s="72">
        <f t="shared" si="1"/>
        <v>164.524091</v>
      </c>
      <c r="M7" s="73">
        <f t="shared" si="1"/>
        <v>131.6192728</v>
      </c>
    </row>
    <row r="8">
      <c r="A8" s="71" t="s">
        <v>67</v>
      </c>
      <c r="B8" s="2"/>
      <c r="C8" s="72">
        <f>Revenue!C10</f>
        <v>12573</v>
      </c>
      <c r="D8" s="72">
        <f>C8*(1-B$4)</f>
        <v>10058.4</v>
      </c>
      <c r="E8" s="72">
        <f t="shared" ref="E8:M8" si="2">D8*(1-E$4)</f>
        <v>8046.72</v>
      </c>
      <c r="F8" s="72">
        <f t="shared" si="2"/>
        <v>6437.376</v>
      </c>
      <c r="G8" s="72">
        <f t="shared" si="2"/>
        <v>5149.9008</v>
      </c>
      <c r="H8" s="72">
        <f t="shared" si="2"/>
        <v>4119.92064</v>
      </c>
      <c r="I8" s="72">
        <f t="shared" si="2"/>
        <v>3295.936512</v>
      </c>
      <c r="J8" s="72">
        <f t="shared" si="2"/>
        <v>2636.74921</v>
      </c>
      <c r="K8" s="72">
        <f t="shared" si="2"/>
        <v>2109.399368</v>
      </c>
      <c r="L8" s="72">
        <f t="shared" si="2"/>
        <v>1687.519494</v>
      </c>
      <c r="M8" s="73">
        <f t="shared" si="2"/>
        <v>1350.015595</v>
      </c>
    </row>
    <row r="9">
      <c r="A9" s="71" t="s">
        <v>68</v>
      </c>
      <c r="B9" s="2"/>
      <c r="C9" s="2"/>
      <c r="D9" s="72">
        <f>Revenue!D10</f>
        <v>12705</v>
      </c>
      <c r="E9" s="72">
        <f t="shared" ref="E9:M9" si="3">D9*(1-E$4)</f>
        <v>10164</v>
      </c>
      <c r="F9" s="72">
        <f t="shared" si="3"/>
        <v>8131.2</v>
      </c>
      <c r="G9" s="72">
        <f t="shared" si="3"/>
        <v>6504.96</v>
      </c>
      <c r="H9" s="72">
        <f t="shared" si="3"/>
        <v>5203.968</v>
      </c>
      <c r="I9" s="72">
        <f t="shared" si="3"/>
        <v>4163.1744</v>
      </c>
      <c r="J9" s="72">
        <f t="shared" si="3"/>
        <v>3330.53952</v>
      </c>
      <c r="K9" s="72">
        <f t="shared" si="3"/>
        <v>2664.431616</v>
      </c>
      <c r="L9" s="72">
        <f t="shared" si="3"/>
        <v>2131.545293</v>
      </c>
      <c r="M9" s="73">
        <f t="shared" si="3"/>
        <v>1705.236234</v>
      </c>
    </row>
    <row r="10">
      <c r="A10" s="71" t="s">
        <v>69</v>
      </c>
      <c r="B10" s="2"/>
      <c r="C10" s="2"/>
      <c r="D10" s="2"/>
      <c r="E10" s="72">
        <f>Revenue!E10</f>
        <v>12837</v>
      </c>
      <c r="F10" s="72">
        <f t="shared" ref="F10:M10" si="4">E10*(1-F$4)</f>
        <v>10269.6</v>
      </c>
      <c r="G10" s="72">
        <f t="shared" si="4"/>
        <v>8215.68</v>
      </c>
      <c r="H10" s="72">
        <f t="shared" si="4"/>
        <v>6572.544</v>
      </c>
      <c r="I10" s="72">
        <f t="shared" si="4"/>
        <v>5258.0352</v>
      </c>
      <c r="J10" s="72">
        <f t="shared" si="4"/>
        <v>4206.42816</v>
      </c>
      <c r="K10" s="72">
        <f t="shared" si="4"/>
        <v>3365.142528</v>
      </c>
      <c r="L10" s="72">
        <f t="shared" si="4"/>
        <v>2692.114022</v>
      </c>
      <c r="M10" s="73">
        <f t="shared" si="4"/>
        <v>2153.691218</v>
      </c>
    </row>
    <row r="11">
      <c r="A11" s="71" t="s">
        <v>70</v>
      </c>
      <c r="B11" s="2"/>
      <c r="C11" s="2"/>
      <c r="D11" s="2"/>
      <c r="E11" s="2"/>
      <c r="F11" s="72">
        <f>Revenue!F10</f>
        <v>12969</v>
      </c>
      <c r="G11" s="72">
        <f t="shared" ref="G11:M11" si="5">F11*(1-G$4)</f>
        <v>10375.2</v>
      </c>
      <c r="H11" s="72">
        <f t="shared" si="5"/>
        <v>8300.16</v>
      </c>
      <c r="I11" s="72">
        <f t="shared" si="5"/>
        <v>6640.128</v>
      </c>
      <c r="J11" s="72">
        <f t="shared" si="5"/>
        <v>5312.1024</v>
      </c>
      <c r="K11" s="72">
        <f t="shared" si="5"/>
        <v>4249.68192</v>
      </c>
      <c r="L11" s="72">
        <f t="shared" si="5"/>
        <v>3399.745536</v>
      </c>
      <c r="M11" s="73">
        <f t="shared" si="5"/>
        <v>2719.796429</v>
      </c>
    </row>
    <row r="12">
      <c r="A12" s="71" t="s">
        <v>71</v>
      </c>
      <c r="B12" s="2"/>
      <c r="C12" s="2"/>
      <c r="D12" s="2"/>
      <c r="E12" s="2"/>
      <c r="F12" s="2"/>
      <c r="G12" s="72">
        <f>Revenue!G10</f>
        <v>13101</v>
      </c>
      <c r="H12" s="72">
        <f t="shared" ref="H12:M12" si="6">G12*(1-H$4)</f>
        <v>10480.8</v>
      </c>
      <c r="I12" s="72">
        <f t="shared" si="6"/>
        <v>8384.64</v>
      </c>
      <c r="J12" s="72">
        <f t="shared" si="6"/>
        <v>6707.712</v>
      </c>
      <c r="K12" s="72">
        <f t="shared" si="6"/>
        <v>5366.1696</v>
      </c>
      <c r="L12" s="72">
        <f t="shared" si="6"/>
        <v>4292.93568</v>
      </c>
      <c r="M12" s="73">
        <f t="shared" si="6"/>
        <v>3434.348544</v>
      </c>
    </row>
    <row r="13">
      <c r="A13" s="71" t="s">
        <v>72</v>
      </c>
      <c r="B13" s="2"/>
      <c r="C13" s="2"/>
      <c r="D13" s="2"/>
      <c r="E13" s="2"/>
      <c r="F13" s="2"/>
      <c r="G13" s="2"/>
      <c r="H13" s="72">
        <f>Revenue!H10</f>
        <v>13233</v>
      </c>
      <c r="I13" s="72">
        <f t="shared" ref="I13:M13" si="7">H13*(1-I$4)</f>
        <v>10586.4</v>
      </c>
      <c r="J13" s="72">
        <f t="shared" si="7"/>
        <v>8469.12</v>
      </c>
      <c r="K13" s="72">
        <f t="shared" si="7"/>
        <v>6775.296</v>
      </c>
      <c r="L13" s="72">
        <f t="shared" si="7"/>
        <v>5420.2368</v>
      </c>
      <c r="M13" s="73">
        <f t="shared" si="7"/>
        <v>4336.18944</v>
      </c>
    </row>
    <row r="14">
      <c r="A14" s="71" t="s">
        <v>73</v>
      </c>
      <c r="B14" s="2"/>
      <c r="C14" s="2"/>
      <c r="D14" s="2"/>
      <c r="E14" s="2"/>
      <c r="F14" s="2"/>
      <c r="G14" s="2"/>
      <c r="H14" s="2"/>
      <c r="I14" s="72">
        <f>Revenue!I10</f>
        <v>13365</v>
      </c>
      <c r="J14" s="72">
        <f t="shared" ref="J14:M14" si="8">I14*(1-J$4)</f>
        <v>10692</v>
      </c>
      <c r="K14" s="72">
        <f t="shared" si="8"/>
        <v>8553.6</v>
      </c>
      <c r="L14" s="72">
        <f t="shared" si="8"/>
        <v>6842.88</v>
      </c>
      <c r="M14" s="73">
        <f t="shared" si="8"/>
        <v>5474.304</v>
      </c>
    </row>
    <row r="15">
      <c r="A15" s="71" t="s">
        <v>74</v>
      </c>
      <c r="B15" s="2"/>
      <c r="C15" s="2"/>
      <c r="D15" s="2"/>
      <c r="E15" s="2"/>
      <c r="F15" s="2"/>
      <c r="G15" s="2"/>
      <c r="H15" s="2"/>
      <c r="I15" s="2"/>
      <c r="J15" s="72">
        <f>Revenue!J10</f>
        <v>13497</v>
      </c>
      <c r="K15" s="72">
        <f t="shared" ref="K15:M15" si="9">J15*(1-K$4)</f>
        <v>10797.6</v>
      </c>
      <c r="L15" s="72">
        <f t="shared" si="9"/>
        <v>8638.08</v>
      </c>
      <c r="M15" s="73">
        <f t="shared" si="9"/>
        <v>6910.464</v>
      </c>
    </row>
    <row r="16">
      <c r="A16" s="71" t="s">
        <v>75</v>
      </c>
      <c r="B16" s="2"/>
      <c r="C16" s="2"/>
      <c r="D16" s="2"/>
      <c r="E16" s="2"/>
      <c r="F16" s="2"/>
      <c r="G16" s="2"/>
      <c r="H16" s="2"/>
      <c r="I16" s="2"/>
      <c r="J16" s="2"/>
      <c r="K16" s="72">
        <f>Revenue!K10</f>
        <v>13629</v>
      </c>
      <c r="L16" s="72">
        <f t="shared" ref="L16:M16" si="10">K16*(1-L$4)</f>
        <v>10903.2</v>
      </c>
      <c r="M16" s="73">
        <f t="shared" si="10"/>
        <v>8722.56</v>
      </c>
    </row>
    <row r="17">
      <c r="A17" s="71" t="s">
        <v>76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72">
        <f>Revenue!L10</f>
        <v>13772</v>
      </c>
      <c r="M17" s="73">
        <f>L17*(1-M$4)</f>
        <v>11017.6</v>
      </c>
    </row>
    <row r="18">
      <c r="A18" s="71" t="s">
        <v>77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73">
        <f>Revenue!M10</f>
        <v>13915</v>
      </c>
    </row>
    <row r="19">
      <c r="A19" s="7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75"/>
    </row>
    <row r="20">
      <c r="A20" s="67" t="s">
        <v>78</v>
      </c>
      <c r="B20" s="76">
        <f t="shared" ref="B20:M20" si="11">sum(B6:B18)</f>
        <v>1532.25</v>
      </c>
      <c r="C20" s="76">
        <f t="shared" si="11"/>
        <v>13798.8</v>
      </c>
      <c r="D20" s="76">
        <f t="shared" si="11"/>
        <v>23744.04</v>
      </c>
      <c r="E20" s="76">
        <f t="shared" si="11"/>
        <v>31832.232</v>
      </c>
      <c r="F20" s="76">
        <f t="shared" si="11"/>
        <v>38434.7856</v>
      </c>
      <c r="G20" s="76">
        <f t="shared" si="11"/>
        <v>43848.82848</v>
      </c>
      <c r="H20" s="76">
        <f t="shared" si="11"/>
        <v>48312.06278</v>
      </c>
      <c r="I20" s="76">
        <f t="shared" si="11"/>
        <v>52014.65023</v>
      </c>
      <c r="J20" s="76">
        <f t="shared" si="11"/>
        <v>55108.72018</v>
      </c>
      <c r="K20" s="76">
        <f t="shared" si="11"/>
        <v>57715.97615</v>
      </c>
      <c r="L20" s="76">
        <f t="shared" si="11"/>
        <v>59944.78092</v>
      </c>
      <c r="M20" s="76">
        <f t="shared" si="11"/>
        <v>61870.82473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</cols>
  <sheetData>
    <row r="1">
      <c r="A1" s="1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>
      <c r="A3" s="67" t="s">
        <v>80</v>
      </c>
      <c r="B3" s="67" t="s">
        <v>81</v>
      </c>
      <c r="C3" s="70" t="s">
        <v>22</v>
      </c>
      <c r="D3" s="70" t="s">
        <v>23</v>
      </c>
      <c r="E3" s="70" t="s">
        <v>24</v>
      </c>
      <c r="F3" s="70" t="s">
        <v>25</v>
      </c>
      <c r="G3" s="70" t="s">
        <v>26</v>
      </c>
      <c r="H3" s="70" t="s">
        <v>27</v>
      </c>
      <c r="I3" s="70" t="s">
        <v>28</v>
      </c>
      <c r="J3" s="70" t="s">
        <v>29</v>
      </c>
      <c r="K3" s="70" t="s">
        <v>82</v>
      </c>
      <c r="L3" s="70" t="s">
        <v>30</v>
      </c>
      <c r="M3" s="70" t="s">
        <v>31</v>
      </c>
      <c r="N3" s="70" t="s">
        <v>32</v>
      </c>
    </row>
    <row r="4">
      <c r="A4" s="5" t="s">
        <v>83</v>
      </c>
      <c r="B4" s="77">
        <v>100000.0</v>
      </c>
      <c r="C4" s="78">
        <v>1.0</v>
      </c>
      <c r="D4" s="78">
        <v>1.0</v>
      </c>
      <c r="E4" s="78">
        <v>1.0</v>
      </c>
      <c r="F4" s="78">
        <v>1.0</v>
      </c>
      <c r="G4" s="78">
        <v>1.0</v>
      </c>
      <c r="H4" s="78">
        <v>1.0</v>
      </c>
      <c r="I4" s="78">
        <v>1.0</v>
      </c>
      <c r="J4" s="78">
        <v>1.0</v>
      </c>
      <c r="K4" s="78">
        <v>1.0</v>
      </c>
      <c r="L4" s="78">
        <v>1.0</v>
      </c>
      <c r="M4" s="78">
        <v>1.0</v>
      </c>
      <c r="N4" s="78">
        <v>1.0</v>
      </c>
    </row>
    <row r="5">
      <c r="A5" s="5" t="s">
        <v>84</v>
      </c>
      <c r="B5" s="77">
        <v>90000.0</v>
      </c>
      <c r="C5" s="78">
        <v>0.0</v>
      </c>
      <c r="D5" s="78">
        <v>1.0</v>
      </c>
      <c r="E5" s="78">
        <v>2.0</v>
      </c>
      <c r="F5" s="78">
        <v>3.0</v>
      </c>
      <c r="G5" s="78">
        <v>3.0</v>
      </c>
      <c r="H5" s="78">
        <v>4.0</v>
      </c>
      <c r="I5" s="78">
        <v>4.0</v>
      </c>
      <c r="J5" s="78">
        <v>5.0</v>
      </c>
      <c r="K5" s="78">
        <v>5.0</v>
      </c>
      <c r="L5" s="78">
        <v>5.0</v>
      </c>
      <c r="M5" s="78">
        <v>5.0</v>
      </c>
      <c r="N5" s="78">
        <v>5.0</v>
      </c>
    </row>
    <row r="6">
      <c r="A6" s="5" t="s">
        <v>85</v>
      </c>
      <c r="B6" s="77">
        <v>60000.0</v>
      </c>
      <c r="C6" s="78">
        <v>0.0</v>
      </c>
      <c r="D6" s="78">
        <v>0.0</v>
      </c>
      <c r="E6" s="78">
        <v>1.0</v>
      </c>
      <c r="F6" s="78">
        <v>1.0</v>
      </c>
      <c r="G6" s="78">
        <v>2.0</v>
      </c>
      <c r="H6" s="78">
        <v>3.0</v>
      </c>
      <c r="I6" s="78">
        <v>3.0</v>
      </c>
      <c r="J6" s="78">
        <v>3.0</v>
      </c>
      <c r="K6" s="78">
        <v>4.0</v>
      </c>
      <c r="L6" s="78">
        <v>4.0</v>
      </c>
      <c r="M6" s="78">
        <v>4.0</v>
      </c>
      <c r="N6" s="78">
        <v>4.0</v>
      </c>
    </row>
    <row r="7">
      <c r="A7" s="5" t="s">
        <v>86</v>
      </c>
      <c r="B7" s="77">
        <v>75000.0</v>
      </c>
      <c r="C7" s="78">
        <v>0.0</v>
      </c>
      <c r="D7" s="78">
        <v>0.0</v>
      </c>
      <c r="E7" s="78">
        <v>0.0</v>
      </c>
      <c r="F7" s="78">
        <v>0.0</v>
      </c>
      <c r="G7" s="78">
        <v>1.0</v>
      </c>
      <c r="H7" s="78">
        <v>1.0</v>
      </c>
      <c r="I7" s="78">
        <v>1.0</v>
      </c>
      <c r="J7" s="78">
        <v>1.0</v>
      </c>
      <c r="K7" s="78">
        <v>2.0</v>
      </c>
      <c r="L7" s="78">
        <v>2.0</v>
      </c>
      <c r="M7" s="78">
        <v>2.0</v>
      </c>
      <c r="N7" s="78">
        <v>2.0</v>
      </c>
    </row>
    <row r="8">
      <c r="A8" s="5" t="s">
        <v>87</v>
      </c>
      <c r="B8" s="77">
        <v>50000.0</v>
      </c>
      <c r="C8" s="79">
        <v>1.0</v>
      </c>
      <c r="D8" s="79">
        <v>1.0</v>
      </c>
      <c r="E8" s="79">
        <v>1.0</v>
      </c>
      <c r="F8" s="79">
        <v>1.0</v>
      </c>
      <c r="G8" s="79">
        <v>2.0</v>
      </c>
      <c r="H8" s="79">
        <v>2.0</v>
      </c>
      <c r="I8" s="79">
        <v>3.0</v>
      </c>
      <c r="J8" s="79">
        <v>3.0</v>
      </c>
      <c r="K8" s="79">
        <v>5.0</v>
      </c>
      <c r="L8" s="79">
        <v>5.0</v>
      </c>
      <c r="M8" s="79">
        <v>5.0</v>
      </c>
      <c r="N8" s="79">
        <v>5.0</v>
      </c>
    </row>
    <row r="9">
      <c r="A9" s="5" t="s">
        <v>88</v>
      </c>
      <c r="B9" s="2"/>
      <c r="C9" s="78">
        <f t="shared" ref="C9:N9" si="1">SUM(C4:C8)</f>
        <v>2</v>
      </c>
      <c r="D9" s="78">
        <f t="shared" si="1"/>
        <v>3</v>
      </c>
      <c r="E9" s="78">
        <f t="shared" si="1"/>
        <v>5</v>
      </c>
      <c r="F9" s="78">
        <f t="shared" si="1"/>
        <v>6</v>
      </c>
      <c r="G9" s="78">
        <f t="shared" si="1"/>
        <v>9</v>
      </c>
      <c r="H9" s="78">
        <f t="shared" si="1"/>
        <v>11</v>
      </c>
      <c r="I9" s="78">
        <f t="shared" si="1"/>
        <v>12</v>
      </c>
      <c r="J9" s="78">
        <f t="shared" si="1"/>
        <v>13</v>
      </c>
      <c r="K9" s="78">
        <f t="shared" si="1"/>
        <v>17</v>
      </c>
      <c r="L9" s="78">
        <f t="shared" si="1"/>
        <v>17</v>
      </c>
      <c r="M9" s="78">
        <f t="shared" si="1"/>
        <v>17</v>
      </c>
      <c r="N9" s="78">
        <f t="shared" si="1"/>
        <v>17</v>
      </c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>
      <c r="A12" s="1" t="s">
        <v>89</v>
      </c>
      <c r="B12" s="2"/>
      <c r="C12" s="77">
        <f t="shared" ref="C12:N12" si="2">SUMPRODUCT($B$4:$B$8,C4:C8)/4</f>
        <v>37500</v>
      </c>
      <c r="D12" s="77">
        <f t="shared" si="2"/>
        <v>60000</v>
      </c>
      <c r="E12" s="77">
        <f t="shared" si="2"/>
        <v>97500</v>
      </c>
      <c r="F12" s="77">
        <f t="shared" si="2"/>
        <v>120000</v>
      </c>
      <c r="G12" s="77">
        <f t="shared" si="2"/>
        <v>166250</v>
      </c>
      <c r="H12" s="77">
        <f t="shared" si="2"/>
        <v>203750</v>
      </c>
      <c r="I12" s="77">
        <f t="shared" si="2"/>
        <v>216250</v>
      </c>
      <c r="J12" s="77">
        <f t="shared" si="2"/>
        <v>238750</v>
      </c>
      <c r="K12" s="77">
        <f t="shared" si="2"/>
        <v>297500</v>
      </c>
      <c r="L12" s="77">
        <f t="shared" si="2"/>
        <v>297500</v>
      </c>
      <c r="M12" s="77">
        <f t="shared" si="2"/>
        <v>297500</v>
      </c>
      <c r="N12" s="77">
        <f t="shared" si="2"/>
        <v>297500</v>
      </c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>
      <c r="A14" s="80" t="s">
        <v>90</v>
      </c>
      <c r="C14" s="77">
        <f>C12*Drivers!$B$18</f>
        <v>5625</v>
      </c>
      <c r="D14" s="77">
        <f>D12*Drivers!$B$18</f>
        <v>9000</v>
      </c>
      <c r="E14" s="77">
        <f>E12*Drivers!$B$18</f>
        <v>14625</v>
      </c>
      <c r="F14" s="77">
        <f>F12*Drivers!$B$18</f>
        <v>18000</v>
      </c>
      <c r="G14" s="77">
        <f>G12*Drivers!$B$18</f>
        <v>24937.5</v>
      </c>
      <c r="H14" s="77">
        <f>H12*Drivers!$B$18</f>
        <v>30562.5</v>
      </c>
      <c r="I14" s="77">
        <f>I12*Drivers!$B$18</f>
        <v>32437.5</v>
      </c>
      <c r="J14" s="77">
        <f>J12*Drivers!$B$18</f>
        <v>35812.5</v>
      </c>
      <c r="K14" s="77">
        <f>K12*Drivers!$B$18</f>
        <v>44625</v>
      </c>
      <c r="L14" s="77">
        <f>L12*Drivers!$B$18</f>
        <v>44625</v>
      </c>
      <c r="M14" s="77">
        <f>M12*Drivers!$B$18</f>
        <v>44625</v>
      </c>
      <c r="N14" s="77">
        <f>N12*Drivers!$B$18</f>
        <v>44625</v>
      </c>
    </row>
    <row r="15">
      <c r="A15" s="5" t="s">
        <v>91</v>
      </c>
      <c r="B15" s="2"/>
      <c r="C15" s="81">
        <f>C9*Drivers!B19</f>
        <v>6000</v>
      </c>
      <c r="D15" s="81">
        <f>(D9-C9)*Drivers!$B$19</f>
        <v>3000</v>
      </c>
      <c r="E15" s="81">
        <f>(E9-D9)*Drivers!$B$19</f>
        <v>6000</v>
      </c>
      <c r="F15" s="81">
        <f>(F9-E9)*Drivers!$B$19</f>
        <v>3000</v>
      </c>
      <c r="G15" s="81">
        <f>(G9-F9)*Drivers!$B$19</f>
        <v>9000</v>
      </c>
      <c r="H15" s="81">
        <f>(H9-G9)*Drivers!$B$19</f>
        <v>6000</v>
      </c>
      <c r="I15" s="81">
        <f>(I9-H9)*Drivers!$B$19</f>
        <v>3000</v>
      </c>
      <c r="J15" s="81">
        <f>(J9-I9)*Drivers!$B$19</f>
        <v>3000</v>
      </c>
      <c r="K15" s="81">
        <f>(K9-J9)*Drivers!$B$19</f>
        <v>12000</v>
      </c>
      <c r="L15" s="81">
        <f>(L9-K9)*Drivers!$B$19</f>
        <v>0</v>
      </c>
      <c r="M15" s="81">
        <f>(M9-L9)*Drivers!$B$19</f>
        <v>0</v>
      </c>
      <c r="N15" s="81">
        <f>(N9-M9)*Drivers!$B$19</f>
        <v>0</v>
      </c>
    </row>
    <row r="16">
      <c r="A16" s="1" t="s">
        <v>92</v>
      </c>
      <c r="C16" s="77">
        <f t="shared" ref="C16:N16" si="3">C14+C15</f>
        <v>11625</v>
      </c>
      <c r="D16" s="77">
        <f t="shared" si="3"/>
        <v>12000</v>
      </c>
      <c r="E16" s="77">
        <f t="shared" si="3"/>
        <v>20625</v>
      </c>
      <c r="F16" s="77">
        <f t="shared" si="3"/>
        <v>21000</v>
      </c>
      <c r="G16" s="77">
        <f t="shared" si="3"/>
        <v>33937.5</v>
      </c>
      <c r="H16" s="77">
        <f t="shared" si="3"/>
        <v>36562.5</v>
      </c>
      <c r="I16" s="77">
        <f t="shared" si="3"/>
        <v>35437.5</v>
      </c>
      <c r="J16" s="77">
        <f t="shared" si="3"/>
        <v>38812.5</v>
      </c>
      <c r="K16" s="77">
        <f t="shared" si="3"/>
        <v>56625</v>
      </c>
      <c r="L16" s="77">
        <f t="shared" si="3"/>
        <v>44625</v>
      </c>
      <c r="M16" s="77">
        <f t="shared" si="3"/>
        <v>44625</v>
      </c>
      <c r="N16" s="77">
        <f t="shared" si="3"/>
        <v>44625</v>
      </c>
    </row>
    <row r="19">
      <c r="A19" s="7" t="s">
        <v>93</v>
      </c>
    </row>
  </sheetData>
  <mergeCells count="2">
    <mergeCell ref="A14:B14"/>
    <mergeCell ref="A16:B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</cols>
  <sheetData>
    <row r="1">
      <c r="A1" s="82" t="s">
        <v>94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>
      <c r="A2" s="84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</row>
    <row r="3">
      <c r="A3" s="85"/>
      <c r="B3" s="70" t="s">
        <v>22</v>
      </c>
      <c r="C3" s="70" t="s">
        <v>23</v>
      </c>
      <c r="D3" s="70" t="s">
        <v>24</v>
      </c>
      <c r="E3" s="70" t="s">
        <v>25</v>
      </c>
      <c r="F3" s="70" t="s">
        <v>26</v>
      </c>
      <c r="G3" s="70" t="s">
        <v>27</v>
      </c>
      <c r="H3" s="70" t="s">
        <v>28</v>
      </c>
      <c r="I3" s="70" t="s">
        <v>29</v>
      </c>
      <c r="J3" s="70" t="s">
        <v>26</v>
      </c>
      <c r="K3" s="70" t="s">
        <v>30</v>
      </c>
      <c r="L3" s="70" t="s">
        <v>31</v>
      </c>
      <c r="M3" s="70" t="s">
        <v>32</v>
      </c>
    </row>
    <row r="4">
      <c r="A4" s="5" t="s">
        <v>95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</row>
    <row r="5">
      <c r="A5" s="86" t="s">
        <v>96</v>
      </c>
      <c r="B5" s="87">
        <f>Revenue!B18</f>
        <v>38306.25</v>
      </c>
      <c r="C5" s="87">
        <f>Revenue!C18</f>
        <v>344970</v>
      </c>
      <c r="D5" s="87">
        <f>Revenue!D18</f>
        <v>593601</v>
      </c>
      <c r="E5" s="87">
        <f>Revenue!E18</f>
        <v>795805.8</v>
      </c>
      <c r="F5" s="87">
        <f>Revenue!F18</f>
        <v>960869.64</v>
      </c>
      <c r="G5" s="87">
        <f>Revenue!G18</f>
        <v>1096220.712</v>
      </c>
      <c r="H5" s="87">
        <f>Revenue!H18</f>
        <v>1207801.57</v>
      </c>
      <c r="I5" s="87">
        <f>Revenue!I18</f>
        <v>1300366.256</v>
      </c>
      <c r="J5" s="87">
        <f>Revenue!J18</f>
        <v>1377718.005</v>
      </c>
      <c r="K5" s="87">
        <f>Revenue!K18</f>
        <v>1442899.404</v>
      </c>
      <c r="L5" s="87">
        <f>Revenue!L18</f>
        <v>1498619.523</v>
      </c>
      <c r="M5" s="87">
        <f>Revenue!M18</f>
        <v>1546770.618</v>
      </c>
      <c r="N5" s="88" t="str">
        <f>Revenue!N18</f>
        <v/>
      </c>
      <c r="O5" s="88" t="str">
        <f>Revenue!O18</f>
        <v/>
      </c>
    </row>
    <row r="6">
      <c r="A6" s="5" t="s">
        <v>97</v>
      </c>
      <c r="B6" s="87">
        <f>Revenue!B31</f>
        <v>19106.25</v>
      </c>
      <c r="C6" s="87">
        <f>Revenue!C31</f>
        <v>19275</v>
      </c>
      <c r="D6" s="87">
        <f>Revenue!D31</f>
        <v>19500</v>
      </c>
      <c r="E6" s="87">
        <f>Revenue!E31</f>
        <v>19725</v>
      </c>
      <c r="F6" s="87">
        <f>Revenue!F31</f>
        <v>19950</v>
      </c>
      <c r="G6" s="87">
        <f>Revenue!G31</f>
        <v>20175</v>
      </c>
      <c r="H6" s="87">
        <f>Revenue!H31</f>
        <v>20400</v>
      </c>
      <c r="I6" s="87">
        <f>Revenue!I31</f>
        <v>20625</v>
      </c>
      <c r="J6" s="87">
        <f>Revenue!J31</f>
        <v>20850</v>
      </c>
      <c r="K6" s="87">
        <f>Revenue!K31</f>
        <v>21075</v>
      </c>
      <c r="L6" s="87">
        <f>Revenue!L31</f>
        <v>21300</v>
      </c>
      <c r="M6" s="87">
        <f>Revenue!M31</f>
        <v>21525</v>
      </c>
    </row>
    <row r="7">
      <c r="A7" s="5" t="s">
        <v>98</v>
      </c>
      <c r="B7" s="87">
        <f>Revenue!B32</f>
        <v>109687.5</v>
      </c>
      <c r="C7" s="87">
        <f>Revenue!C32</f>
        <v>110750</v>
      </c>
      <c r="D7" s="87">
        <f>Revenue!D32</f>
        <v>111875</v>
      </c>
      <c r="E7" s="87">
        <f>Revenue!E32</f>
        <v>113000</v>
      </c>
      <c r="F7" s="87">
        <f>Revenue!F32</f>
        <v>114125</v>
      </c>
      <c r="G7" s="87">
        <f>Revenue!G32</f>
        <v>115250</v>
      </c>
      <c r="H7" s="87">
        <f>Revenue!H32</f>
        <v>116375</v>
      </c>
      <c r="I7" s="87">
        <f>Revenue!I32</f>
        <v>117500</v>
      </c>
      <c r="J7" s="87">
        <f>Revenue!J32</f>
        <v>118625</v>
      </c>
      <c r="K7" s="87">
        <f>Revenue!K32</f>
        <v>119750</v>
      </c>
      <c r="L7" s="87">
        <f>Revenue!L32</f>
        <v>121000</v>
      </c>
      <c r="M7" s="87">
        <f>Revenue!M32</f>
        <v>122250</v>
      </c>
    </row>
    <row r="8">
      <c r="A8" s="89" t="s">
        <v>56</v>
      </c>
      <c r="B8" s="90">
        <f t="shared" ref="B8:M8" si="1">SUM(B5:B7)</f>
        <v>167100</v>
      </c>
      <c r="C8" s="90">
        <f t="shared" si="1"/>
        <v>474995</v>
      </c>
      <c r="D8" s="90">
        <f t="shared" si="1"/>
        <v>724976</v>
      </c>
      <c r="E8" s="90">
        <f t="shared" si="1"/>
        <v>928530.8</v>
      </c>
      <c r="F8" s="90">
        <f t="shared" si="1"/>
        <v>1094944.64</v>
      </c>
      <c r="G8" s="90">
        <f t="shared" si="1"/>
        <v>1231645.712</v>
      </c>
      <c r="H8" s="90">
        <f t="shared" si="1"/>
        <v>1344576.57</v>
      </c>
      <c r="I8" s="90">
        <f t="shared" si="1"/>
        <v>1438491.256</v>
      </c>
      <c r="J8" s="90">
        <f t="shared" si="1"/>
        <v>1517193.005</v>
      </c>
      <c r="K8" s="90">
        <f t="shared" si="1"/>
        <v>1583724.404</v>
      </c>
      <c r="L8" s="90">
        <f t="shared" si="1"/>
        <v>1640919.523</v>
      </c>
      <c r="M8" s="90">
        <f t="shared" si="1"/>
        <v>1690545.618</v>
      </c>
      <c r="N8" s="88"/>
    </row>
    <row r="9">
      <c r="A9" s="5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</row>
    <row r="10">
      <c r="A10" s="5" t="s">
        <v>99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</row>
    <row r="11">
      <c r="A11" s="86" t="s">
        <v>100</v>
      </c>
      <c r="B11" s="91">
        <f>Revenue!B21</f>
        <v>7661.25</v>
      </c>
      <c r="C11" s="91">
        <f>Revenue!C21</f>
        <v>68994</v>
      </c>
      <c r="D11" s="91">
        <f>Revenue!D21</f>
        <v>118720.2</v>
      </c>
      <c r="E11" s="91">
        <f>Revenue!E21</f>
        <v>159161.16</v>
      </c>
      <c r="F11" s="91">
        <f>Revenue!F21</f>
        <v>192173.928</v>
      </c>
      <c r="G11" s="91">
        <f>Revenue!G21</f>
        <v>219244.1424</v>
      </c>
      <c r="H11" s="91">
        <f>Revenue!H21</f>
        <v>241560.3139</v>
      </c>
      <c r="I11" s="91">
        <f>Revenue!I21</f>
        <v>260073.2511</v>
      </c>
      <c r="J11" s="91">
        <f>Revenue!J21</f>
        <v>275543.6009</v>
      </c>
      <c r="K11" s="91">
        <f>Revenue!K21</f>
        <v>288579.8807</v>
      </c>
      <c r="L11" s="91">
        <f>Revenue!L21</f>
        <v>299723.9046</v>
      </c>
      <c r="M11" s="91">
        <f>Revenue!M21</f>
        <v>309354.1237</v>
      </c>
    </row>
    <row r="12">
      <c r="A12" s="86" t="s">
        <v>101</v>
      </c>
      <c r="B12" s="92">
        <f>Revenue!B40</f>
        <v>229565.3125</v>
      </c>
      <c r="C12" s="92">
        <f>Revenue!C40</f>
        <v>231878.75</v>
      </c>
      <c r="D12" s="92">
        <f>Revenue!D40</f>
        <v>234293.75</v>
      </c>
      <c r="E12" s="92">
        <f>Revenue!E40</f>
        <v>236708.75</v>
      </c>
      <c r="F12" s="92">
        <f>Revenue!F40</f>
        <v>239123.75</v>
      </c>
      <c r="G12" s="92">
        <f>Revenue!G40</f>
        <v>241538.75</v>
      </c>
      <c r="H12" s="92">
        <f>Revenue!H40</f>
        <v>243953.75</v>
      </c>
      <c r="I12" s="92">
        <f>Revenue!I40</f>
        <v>246368.75</v>
      </c>
      <c r="J12" s="92">
        <f>Revenue!J40</f>
        <v>248783.75</v>
      </c>
      <c r="K12" s="92">
        <f>Revenue!K40</f>
        <v>251198.75</v>
      </c>
      <c r="L12" s="92">
        <f>Revenue!L40</f>
        <v>253815</v>
      </c>
      <c r="M12" s="92">
        <f>Revenue!M40</f>
        <v>198431.25</v>
      </c>
    </row>
    <row r="13">
      <c r="A13" s="89" t="s">
        <v>102</v>
      </c>
      <c r="B13" s="93">
        <f t="shared" ref="B13:M13" si="2">SUM(B11:B12)</f>
        <v>237226.5625</v>
      </c>
      <c r="C13" s="93">
        <f t="shared" si="2"/>
        <v>300872.75</v>
      </c>
      <c r="D13" s="93">
        <f t="shared" si="2"/>
        <v>353013.95</v>
      </c>
      <c r="E13" s="93">
        <f t="shared" si="2"/>
        <v>395869.91</v>
      </c>
      <c r="F13" s="93">
        <f t="shared" si="2"/>
        <v>431297.678</v>
      </c>
      <c r="G13" s="93">
        <f t="shared" si="2"/>
        <v>460782.8924</v>
      </c>
      <c r="H13" s="93">
        <f t="shared" si="2"/>
        <v>485514.0639</v>
      </c>
      <c r="I13" s="93">
        <f t="shared" si="2"/>
        <v>506442.0011</v>
      </c>
      <c r="J13" s="93">
        <f t="shared" si="2"/>
        <v>524327.3509</v>
      </c>
      <c r="K13" s="93">
        <f t="shared" si="2"/>
        <v>539778.6307</v>
      </c>
      <c r="L13" s="93">
        <f t="shared" si="2"/>
        <v>553538.9046</v>
      </c>
      <c r="M13" s="93">
        <f t="shared" si="2"/>
        <v>507785.3737</v>
      </c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5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</row>
    <row r="15">
      <c r="A15" s="5" t="s">
        <v>103</v>
      </c>
      <c r="B15" s="94">
        <f t="shared" ref="B15:M15" si="3">B8-B13</f>
        <v>-70126.5625</v>
      </c>
      <c r="C15" s="94">
        <f t="shared" si="3"/>
        <v>174122.25</v>
      </c>
      <c r="D15" s="94">
        <f t="shared" si="3"/>
        <v>371962.05</v>
      </c>
      <c r="E15" s="94">
        <f t="shared" si="3"/>
        <v>532660.89</v>
      </c>
      <c r="F15" s="94">
        <f t="shared" si="3"/>
        <v>663646.962</v>
      </c>
      <c r="G15" s="94">
        <f t="shared" si="3"/>
        <v>770862.8196</v>
      </c>
      <c r="H15" s="94">
        <f t="shared" si="3"/>
        <v>859062.5057</v>
      </c>
      <c r="I15" s="94">
        <f t="shared" si="3"/>
        <v>932049.2545</v>
      </c>
      <c r="J15" s="94">
        <f t="shared" si="3"/>
        <v>992865.6536</v>
      </c>
      <c r="K15" s="94">
        <f t="shared" si="3"/>
        <v>1043945.773</v>
      </c>
      <c r="L15" s="94">
        <f t="shared" si="3"/>
        <v>1087380.618</v>
      </c>
      <c r="M15" s="94">
        <f t="shared" si="3"/>
        <v>1182760.245</v>
      </c>
    </row>
    <row r="16">
      <c r="A16" s="5" t="s">
        <v>104</v>
      </c>
      <c r="B16" s="95">
        <f t="shared" ref="B16:M16" si="4">B15/B8</f>
        <v>-0.4196682376</v>
      </c>
      <c r="C16" s="95">
        <f t="shared" si="4"/>
        <v>0.3665770166</v>
      </c>
      <c r="D16" s="95">
        <f t="shared" si="4"/>
        <v>0.5130680878</v>
      </c>
      <c r="E16" s="95">
        <f t="shared" si="4"/>
        <v>0.5736599044</v>
      </c>
      <c r="F16" s="95">
        <f t="shared" si="4"/>
        <v>0.6061009276</v>
      </c>
      <c r="G16" s="95">
        <f t="shared" si="4"/>
        <v>0.6258803259</v>
      </c>
      <c r="H16" s="95">
        <f t="shared" si="4"/>
        <v>0.6389093229</v>
      </c>
      <c r="I16" s="95">
        <f t="shared" si="4"/>
        <v>0.6479352939</v>
      </c>
      <c r="J16" s="95">
        <f t="shared" si="4"/>
        <v>0.654409591</v>
      </c>
      <c r="K16" s="95">
        <f t="shared" si="4"/>
        <v>0.6591713625</v>
      </c>
      <c r="L16" s="95">
        <f t="shared" si="4"/>
        <v>0.662665416</v>
      </c>
      <c r="M16" s="95">
        <f t="shared" si="4"/>
        <v>0.6996322559</v>
      </c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>
      <c r="A18" s="4" t="s">
        <v>105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>
      <c r="A19" s="5" t="s">
        <v>106</v>
      </c>
      <c r="B19" s="72">
        <f>Headcount!C12</f>
        <v>37500</v>
      </c>
      <c r="C19" s="72">
        <f>Headcount!D12</f>
        <v>60000</v>
      </c>
      <c r="D19" s="72">
        <f>Headcount!E12</f>
        <v>97500</v>
      </c>
      <c r="E19" s="72">
        <f>Headcount!F12</f>
        <v>120000</v>
      </c>
      <c r="F19" s="72">
        <f>Headcount!G12</f>
        <v>166250</v>
      </c>
      <c r="G19" s="72">
        <f>Headcount!H12</f>
        <v>203750</v>
      </c>
      <c r="H19" s="72">
        <f>Headcount!I12</f>
        <v>216250</v>
      </c>
      <c r="I19" s="72">
        <f>Headcount!J12</f>
        <v>238750</v>
      </c>
      <c r="J19" s="72">
        <f>Headcount!K12</f>
        <v>297500</v>
      </c>
      <c r="K19" s="72">
        <f>Headcount!L12</f>
        <v>297500</v>
      </c>
      <c r="L19" s="72">
        <f>Headcount!M12</f>
        <v>297500</v>
      </c>
      <c r="M19" s="72">
        <f>Headcount!N12</f>
        <v>297500</v>
      </c>
    </row>
    <row r="20">
      <c r="A20" s="5" t="s">
        <v>107</v>
      </c>
      <c r="B20" s="72">
        <f>Headcount!C16</f>
        <v>11625</v>
      </c>
      <c r="C20" s="72">
        <f>Headcount!D16</f>
        <v>12000</v>
      </c>
      <c r="D20" s="72">
        <f>Headcount!E16</f>
        <v>20625</v>
      </c>
      <c r="E20" s="72">
        <f>Headcount!F16</f>
        <v>21000</v>
      </c>
      <c r="F20" s="72">
        <f>Headcount!G16</f>
        <v>33937.5</v>
      </c>
      <c r="G20" s="72">
        <f>Headcount!H16</f>
        <v>36562.5</v>
      </c>
      <c r="H20" s="72">
        <f>Headcount!I16</f>
        <v>35437.5</v>
      </c>
      <c r="I20" s="72">
        <f>Headcount!J16</f>
        <v>38812.5</v>
      </c>
      <c r="J20" s="72">
        <f>Headcount!K16</f>
        <v>56625</v>
      </c>
      <c r="K20" s="72">
        <f>Headcount!L16</f>
        <v>44625</v>
      </c>
      <c r="L20" s="72">
        <f>Headcount!M16</f>
        <v>44625</v>
      </c>
      <c r="M20" s="72">
        <f>Headcount!N16</f>
        <v>44625</v>
      </c>
      <c r="N20" s="72" t="str">
        <f>Headcount!O16</f>
        <v/>
      </c>
    </row>
    <row r="21">
      <c r="A21" s="22" t="s">
        <v>108</v>
      </c>
      <c r="B21" s="30">
        <f>Revenue!B4</f>
        <v>226450</v>
      </c>
      <c r="C21" s="30">
        <f>Revenue!C4</f>
        <v>228600</v>
      </c>
      <c r="D21" s="30">
        <f>Revenue!D4</f>
        <v>231000</v>
      </c>
      <c r="E21" s="30">
        <f>Revenue!E4</f>
        <v>233400</v>
      </c>
      <c r="F21" s="30">
        <f>Revenue!F4</f>
        <v>235800</v>
      </c>
      <c r="G21" s="30">
        <f>Revenue!G4</f>
        <v>238200</v>
      </c>
      <c r="H21" s="30">
        <f>Revenue!H4</f>
        <v>240600</v>
      </c>
      <c r="I21" s="30">
        <f>Revenue!I4</f>
        <v>243000</v>
      </c>
      <c r="J21" s="30">
        <f>Revenue!J4</f>
        <v>245400</v>
      </c>
      <c r="K21" s="30">
        <f>Revenue!K4</f>
        <v>247800</v>
      </c>
      <c r="L21" s="30">
        <f>Revenue!L4</f>
        <v>250400</v>
      </c>
      <c r="M21" s="30">
        <f>Revenue!M4</f>
        <v>253000</v>
      </c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>
      <c r="A22" s="5" t="s">
        <v>109</v>
      </c>
      <c r="B22" s="72">
        <f>Headcount!C9*Drivers!$B$17</f>
        <v>6000</v>
      </c>
      <c r="C22" s="72">
        <f>Headcount!D9*Drivers!$B$17</f>
        <v>9000</v>
      </c>
      <c r="D22" s="72">
        <f>Headcount!E9*Drivers!$B$17</f>
        <v>15000</v>
      </c>
      <c r="E22" s="72">
        <f>Headcount!F9*Drivers!$B$17</f>
        <v>18000</v>
      </c>
      <c r="F22" s="72">
        <f>Headcount!G9*Drivers!$B$17</f>
        <v>27000</v>
      </c>
      <c r="G22" s="72">
        <f>Headcount!H9*Drivers!$B$17</f>
        <v>33000</v>
      </c>
      <c r="H22" s="72">
        <f>Headcount!I9*Drivers!$B$17</f>
        <v>36000</v>
      </c>
      <c r="I22" s="72">
        <f>Headcount!J9*Drivers!$B$17</f>
        <v>39000</v>
      </c>
      <c r="J22" s="72">
        <f>Headcount!K9*Drivers!$B$17</f>
        <v>51000</v>
      </c>
      <c r="K22" s="72">
        <f>Headcount!L9*Drivers!$B$17</f>
        <v>51000</v>
      </c>
      <c r="L22" s="72">
        <f>Headcount!M9*Drivers!$B$17</f>
        <v>51000</v>
      </c>
      <c r="M22" s="72">
        <f>Headcount!N9*Drivers!$B$17</f>
        <v>51000</v>
      </c>
    </row>
    <row r="23">
      <c r="A23" s="5" t="s">
        <v>110</v>
      </c>
      <c r="B23" s="88">
        <f>Headcount!C9*Drivers!$B$20</f>
        <v>4000</v>
      </c>
      <c r="C23" s="88">
        <f>Headcount!D9*Drivers!$B$20</f>
        <v>6000</v>
      </c>
      <c r="D23" s="88">
        <f>Headcount!E9*Drivers!$B$20</f>
        <v>10000</v>
      </c>
      <c r="E23" s="88">
        <f>Headcount!F9*Drivers!$B$20</f>
        <v>12000</v>
      </c>
      <c r="F23" s="88">
        <f>Headcount!G9*Drivers!$B$20</f>
        <v>18000</v>
      </c>
      <c r="G23" s="88">
        <f>Headcount!H9*Drivers!$B$20</f>
        <v>22000</v>
      </c>
      <c r="H23" s="88">
        <f>Headcount!I9*Drivers!$B$20</f>
        <v>24000</v>
      </c>
      <c r="I23" s="88">
        <f>Headcount!J9*Drivers!$B$20</f>
        <v>26000</v>
      </c>
      <c r="J23" s="88">
        <f>Headcount!K9*Drivers!$B$20</f>
        <v>34000</v>
      </c>
      <c r="K23" s="88">
        <f>Headcount!L9*Drivers!$B$20</f>
        <v>34000</v>
      </c>
      <c r="L23" s="88">
        <f>Headcount!M9*Drivers!$B$20</f>
        <v>34000</v>
      </c>
      <c r="M23" s="88">
        <f>Headcount!N9*Drivers!$B$20</f>
        <v>34000</v>
      </c>
    </row>
    <row r="24">
      <c r="A24" s="89" t="s">
        <v>111</v>
      </c>
      <c r="B24" s="97">
        <f t="shared" ref="B24:M24" si="5">sum(B19:B23)</f>
        <v>285575</v>
      </c>
      <c r="C24" s="97">
        <f t="shared" si="5"/>
        <v>315600</v>
      </c>
      <c r="D24" s="97">
        <f t="shared" si="5"/>
        <v>374125</v>
      </c>
      <c r="E24" s="97">
        <f t="shared" si="5"/>
        <v>404400</v>
      </c>
      <c r="F24" s="97">
        <f t="shared" si="5"/>
        <v>480987.5</v>
      </c>
      <c r="G24" s="97">
        <f t="shared" si="5"/>
        <v>533512.5</v>
      </c>
      <c r="H24" s="97">
        <f t="shared" si="5"/>
        <v>552287.5</v>
      </c>
      <c r="I24" s="97">
        <f t="shared" si="5"/>
        <v>585562.5</v>
      </c>
      <c r="J24" s="97">
        <f t="shared" si="5"/>
        <v>684525</v>
      </c>
      <c r="K24" s="97">
        <f t="shared" si="5"/>
        <v>674925</v>
      </c>
      <c r="L24" s="97">
        <f t="shared" si="5"/>
        <v>677525</v>
      </c>
      <c r="M24" s="97">
        <f t="shared" si="5"/>
        <v>680125</v>
      </c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5" t="s">
        <v>112</v>
      </c>
      <c r="B26" s="72">
        <f t="shared" ref="B26:M26" si="6">B15-B24</f>
        <v>-355701.5625</v>
      </c>
      <c r="C26" s="72">
        <f t="shared" si="6"/>
        <v>-141477.75</v>
      </c>
      <c r="D26" s="72">
        <f t="shared" si="6"/>
        <v>-2162.95</v>
      </c>
      <c r="E26" s="72">
        <f t="shared" si="6"/>
        <v>128260.89</v>
      </c>
      <c r="F26" s="72">
        <f t="shared" si="6"/>
        <v>182659.462</v>
      </c>
      <c r="G26" s="72">
        <f t="shared" si="6"/>
        <v>237350.3196</v>
      </c>
      <c r="H26" s="72">
        <f t="shared" si="6"/>
        <v>306775.0057</v>
      </c>
      <c r="I26" s="72">
        <f t="shared" si="6"/>
        <v>346486.7545</v>
      </c>
      <c r="J26" s="72">
        <f t="shared" si="6"/>
        <v>308340.6536</v>
      </c>
      <c r="K26" s="72">
        <f t="shared" si="6"/>
        <v>369020.7729</v>
      </c>
      <c r="L26" s="72">
        <f t="shared" si="6"/>
        <v>409855.6183</v>
      </c>
      <c r="M26" s="72">
        <f t="shared" si="6"/>
        <v>502635.2447</v>
      </c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A28" s="5" t="s">
        <v>113</v>
      </c>
      <c r="B28" s="4">
        <f>IF(B26&gt;0,B26*Drivers!$B$23,0)</f>
        <v>0</v>
      </c>
      <c r="C28" s="4">
        <f>IF(C26&gt;0,C26*Drivers!$B$23,0)</f>
        <v>0</v>
      </c>
      <c r="D28" s="4">
        <f>IF(D26&gt;0,D26*Drivers!$B$23,0)</f>
        <v>0</v>
      </c>
      <c r="E28" s="4">
        <f>IF(E26&gt;0,E26*Drivers!$B$23,0)</f>
        <v>51304.356</v>
      </c>
      <c r="F28" s="4">
        <f>IF(F26&gt;0,F26*Drivers!$B$23,0)</f>
        <v>73063.7848</v>
      </c>
      <c r="G28" s="4">
        <f>IF(G26&gt;0,G26*Drivers!$B$23,0)</f>
        <v>94940.12784</v>
      </c>
      <c r="H28" s="4">
        <f>IF(H26&gt;0,H26*Drivers!$B$23,0)</f>
        <v>122710.0023</v>
      </c>
      <c r="I28" s="4">
        <f>IF(I26&gt;0,I26*Drivers!$B$23,0)</f>
        <v>138594.7018</v>
      </c>
      <c r="J28" s="4">
        <f>IF(J26&gt;0,J26*Drivers!$B$23,0)</f>
        <v>123336.2615</v>
      </c>
      <c r="K28" s="4">
        <f>IF(K26&gt;0,K26*Drivers!$B$23,0)</f>
        <v>147608.3092</v>
      </c>
      <c r="L28" s="4">
        <f>IF(L26&gt;0,L26*Drivers!$B$23,0)</f>
        <v>163942.2473</v>
      </c>
      <c r="M28" s="4">
        <f>IF(M26&gt;0,M26*Drivers!$B$23,0)</f>
        <v>201054.0979</v>
      </c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5" t="s">
        <v>114</v>
      </c>
      <c r="B30" s="72">
        <f t="shared" ref="B30:M30" si="7">B26-B28</f>
        <v>-355701.5625</v>
      </c>
      <c r="C30" s="72">
        <f t="shared" si="7"/>
        <v>-141477.75</v>
      </c>
      <c r="D30" s="72">
        <f t="shared" si="7"/>
        <v>-2162.95</v>
      </c>
      <c r="E30" s="72">
        <f t="shared" si="7"/>
        <v>76956.534</v>
      </c>
      <c r="F30" s="72">
        <f t="shared" si="7"/>
        <v>109595.6772</v>
      </c>
      <c r="G30" s="72">
        <f t="shared" si="7"/>
        <v>142410.1918</v>
      </c>
      <c r="H30" s="72">
        <f t="shared" si="7"/>
        <v>184065.0034</v>
      </c>
      <c r="I30" s="72">
        <f t="shared" si="7"/>
        <v>207892.0527</v>
      </c>
      <c r="J30" s="72">
        <f t="shared" si="7"/>
        <v>185004.3922</v>
      </c>
      <c r="K30" s="72">
        <f t="shared" si="7"/>
        <v>221412.4637</v>
      </c>
      <c r="L30" s="72">
        <f t="shared" si="7"/>
        <v>245913.371</v>
      </c>
      <c r="M30" s="72">
        <f t="shared" si="7"/>
        <v>301581.1468</v>
      </c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>
      <c r="A32" s="5" t="s">
        <v>115</v>
      </c>
      <c r="B32" s="72">
        <f>B30</f>
        <v>-355701.5625</v>
      </c>
      <c r="C32" s="72">
        <f t="shared" ref="C32:M32" si="8">C30+B32</f>
        <v>-497179.3125</v>
      </c>
      <c r="D32" s="72">
        <f t="shared" si="8"/>
        <v>-499342.2625</v>
      </c>
      <c r="E32" s="72">
        <f t="shared" si="8"/>
        <v>-422385.7285</v>
      </c>
      <c r="F32" s="72">
        <f t="shared" si="8"/>
        <v>-312790.0513</v>
      </c>
      <c r="G32" s="72">
        <f t="shared" si="8"/>
        <v>-170379.8595</v>
      </c>
      <c r="H32" s="72">
        <f t="shared" si="8"/>
        <v>13685.14387</v>
      </c>
      <c r="I32" s="72">
        <f t="shared" si="8"/>
        <v>221577.1966</v>
      </c>
      <c r="J32" s="72">
        <f t="shared" si="8"/>
        <v>406581.5888</v>
      </c>
      <c r="K32" s="72">
        <f t="shared" si="8"/>
        <v>627994.0525</v>
      </c>
      <c r="L32" s="72">
        <f t="shared" si="8"/>
        <v>873907.4235</v>
      </c>
      <c r="M32" s="72">
        <f t="shared" si="8"/>
        <v>1175488.57</v>
      </c>
    </row>
  </sheetData>
  <drawing r:id="rId1"/>
</worksheet>
</file>