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xampp\htdocs\polinema-smt5-mobile-uas\"/>
    </mc:Choice>
  </mc:AlternateContent>
  <xr:revisionPtr revIDLastSave="0" documentId="8_{A390982C-AAA0-4300-8874-82D12563B85D}" xr6:coauthVersionLast="47" xr6:coauthVersionMax="47" xr10:uidLastSave="{00000000-0000-0000-0000-000000000000}"/>
  <bookViews>
    <workbookView xWindow="-120" yWindow="-120" windowWidth="29040" windowHeight="16440" xr2:uid="{E9940914-C553-456D-B85B-83DEC9E5D1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4" i="1" l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43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44" i="1"/>
  <c r="D145" i="1"/>
  <c r="D146" i="1"/>
  <c r="D147" i="1"/>
  <c r="D148" i="1"/>
  <c r="D149" i="1"/>
  <c r="D150" i="1"/>
  <c r="D143" i="1"/>
  <c r="D36" i="1" l="1"/>
  <c r="D41" i="1" s="1"/>
  <c r="D74" i="1" s="1"/>
  <c r="E36" i="1"/>
  <c r="E39" i="1" s="1"/>
  <c r="E72" i="1" s="1"/>
  <c r="C36" i="1"/>
  <c r="C39" i="1" s="1"/>
  <c r="D58" i="1" l="1"/>
  <c r="D91" i="1" s="1"/>
  <c r="E52" i="1"/>
  <c r="E85" i="1" s="1"/>
  <c r="C57" i="1"/>
  <c r="C90" i="1" s="1"/>
  <c r="D56" i="1"/>
  <c r="D89" i="1" s="1"/>
  <c r="D54" i="1"/>
  <c r="D87" i="1" s="1"/>
  <c r="E64" i="1"/>
  <c r="E97" i="1" s="1"/>
  <c r="E62" i="1"/>
  <c r="E95" i="1" s="1"/>
  <c r="D51" i="1"/>
  <c r="D84" i="1" s="1"/>
  <c r="C56" i="1"/>
  <c r="C89" i="1" s="1"/>
  <c r="E68" i="1"/>
  <c r="E101" i="1" s="1"/>
  <c r="E51" i="1"/>
  <c r="E84" i="1" s="1"/>
  <c r="E49" i="1"/>
  <c r="E82" i="1" s="1"/>
  <c r="E48" i="1"/>
  <c r="E81" i="1" s="1"/>
  <c r="D67" i="1"/>
  <c r="D100" i="1" s="1"/>
  <c r="E61" i="1"/>
  <c r="E94" i="1" s="1"/>
  <c r="D66" i="1"/>
  <c r="D99" i="1" s="1"/>
  <c r="D50" i="1"/>
  <c r="D83" i="1" s="1"/>
  <c r="C55" i="1"/>
  <c r="C88" i="1" s="1"/>
  <c r="C62" i="1"/>
  <c r="C95" i="1" s="1"/>
  <c r="C60" i="1"/>
  <c r="C93" i="1" s="1"/>
  <c r="D53" i="1"/>
  <c r="D86" i="1" s="1"/>
  <c r="D68" i="1"/>
  <c r="D101" i="1" s="1"/>
  <c r="D65" i="1"/>
  <c r="D98" i="1" s="1"/>
  <c r="D49" i="1"/>
  <c r="D82" i="1" s="1"/>
  <c r="C54" i="1"/>
  <c r="C87" i="1" s="1"/>
  <c r="E50" i="1"/>
  <c r="E83" i="1" s="1"/>
  <c r="C53" i="1"/>
  <c r="C86" i="1" s="1"/>
  <c r="E53" i="1"/>
  <c r="E86" i="1" s="1"/>
  <c r="D57" i="1"/>
  <c r="D90" i="1" s="1"/>
  <c r="E66" i="1"/>
  <c r="E99" i="1" s="1"/>
  <c r="C59" i="1"/>
  <c r="C92" i="1" s="1"/>
  <c r="E63" i="1"/>
  <c r="E96" i="1" s="1"/>
  <c r="D48" i="1"/>
  <c r="D81" i="1" s="1"/>
  <c r="E58" i="1"/>
  <c r="E91" i="1" s="1"/>
  <c r="D63" i="1"/>
  <c r="D96" i="1" s="1"/>
  <c r="C68" i="1"/>
  <c r="C101" i="1" s="1"/>
  <c r="C52" i="1"/>
  <c r="C85" i="1" s="1"/>
  <c r="C61" i="1"/>
  <c r="C94" i="1" s="1"/>
  <c r="E65" i="1"/>
  <c r="E98" i="1" s="1"/>
  <c r="D52" i="1"/>
  <c r="D85" i="1" s="1"/>
  <c r="D64" i="1"/>
  <c r="D97" i="1" s="1"/>
  <c r="E57" i="1"/>
  <c r="E90" i="1" s="1"/>
  <c r="D62" i="1"/>
  <c r="D95" i="1" s="1"/>
  <c r="C67" i="1"/>
  <c r="C100" i="1" s="1"/>
  <c r="C51" i="1"/>
  <c r="C84" i="1" s="1"/>
  <c r="C63" i="1"/>
  <c r="C96" i="1" s="1"/>
  <c r="E67" i="1"/>
  <c r="E100" i="1" s="1"/>
  <c r="D55" i="1"/>
  <c r="D88" i="1" s="1"/>
  <c r="C58" i="1"/>
  <c r="C91" i="1" s="1"/>
  <c r="E60" i="1"/>
  <c r="E93" i="1" s="1"/>
  <c r="E59" i="1"/>
  <c r="E92" i="1" s="1"/>
  <c r="E56" i="1"/>
  <c r="E89" i="1" s="1"/>
  <c r="D61" i="1"/>
  <c r="D94" i="1" s="1"/>
  <c r="C66" i="1"/>
  <c r="C99" i="1" s="1"/>
  <c r="C50" i="1"/>
  <c r="C83" i="1" s="1"/>
  <c r="E55" i="1"/>
  <c r="E88" i="1" s="1"/>
  <c r="D60" i="1"/>
  <c r="D93" i="1" s="1"/>
  <c r="C65" i="1"/>
  <c r="C98" i="1" s="1"/>
  <c r="C49" i="1"/>
  <c r="C82" i="1" s="1"/>
  <c r="E54" i="1"/>
  <c r="E87" i="1" s="1"/>
  <c r="D59" i="1"/>
  <c r="D92" i="1" s="1"/>
  <c r="C64" i="1"/>
  <c r="C97" i="1" s="1"/>
  <c r="C48" i="1"/>
  <c r="C81" i="1" s="1"/>
  <c r="C72" i="1"/>
  <c r="D47" i="1"/>
  <c r="D80" i="1" s="1"/>
  <c r="D46" i="1"/>
  <c r="D79" i="1" s="1"/>
  <c r="D45" i="1"/>
  <c r="D78" i="1" s="1"/>
  <c r="D44" i="1"/>
  <c r="D77" i="1" s="1"/>
  <c r="D43" i="1"/>
  <c r="D76" i="1" s="1"/>
  <c r="D42" i="1"/>
  <c r="D75" i="1" s="1"/>
  <c r="E47" i="1"/>
  <c r="E80" i="1" s="1"/>
  <c r="C47" i="1"/>
  <c r="C80" i="1" s="1"/>
  <c r="E46" i="1"/>
  <c r="E79" i="1" s="1"/>
  <c r="C46" i="1"/>
  <c r="C79" i="1" s="1"/>
  <c r="E45" i="1"/>
  <c r="E78" i="1" s="1"/>
  <c r="C45" i="1"/>
  <c r="C78" i="1" s="1"/>
  <c r="E44" i="1"/>
  <c r="E77" i="1" s="1"/>
  <c r="C44" i="1"/>
  <c r="C77" i="1" s="1"/>
  <c r="E43" i="1"/>
  <c r="E76" i="1" s="1"/>
  <c r="C43" i="1"/>
  <c r="C76" i="1" s="1"/>
  <c r="E42" i="1"/>
  <c r="E75" i="1" s="1"/>
  <c r="C42" i="1"/>
  <c r="C75" i="1" s="1"/>
  <c r="E41" i="1"/>
  <c r="E74" i="1" s="1"/>
  <c r="C41" i="1"/>
  <c r="C74" i="1" s="1"/>
  <c r="E40" i="1"/>
  <c r="E73" i="1" s="1"/>
  <c r="D40" i="1"/>
  <c r="D73" i="1" s="1"/>
  <c r="C40" i="1"/>
  <c r="C73" i="1" s="1"/>
  <c r="D39" i="1"/>
  <c r="D72" i="1" s="1"/>
  <c r="E104" i="1" l="1"/>
  <c r="D104" i="1"/>
  <c r="D105" i="1"/>
  <c r="C104" i="1"/>
  <c r="C105" i="1"/>
  <c r="E105" i="1"/>
  <c r="F110" i="1" l="1"/>
  <c r="F126" i="1"/>
  <c r="F137" i="1"/>
  <c r="F111" i="1"/>
  <c r="F127" i="1"/>
  <c r="F121" i="1"/>
  <c r="F112" i="1"/>
  <c r="F128" i="1"/>
  <c r="F120" i="1"/>
  <c r="F125" i="1"/>
  <c r="F113" i="1"/>
  <c r="F129" i="1"/>
  <c r="F136" i="1"/>
  <c r="F124" i="1"/>
  <c r="F114" i="1"/>
  <c r="F130" i="1"/>
  <c r="F119" i="1"/>
  <c r="F123" i="1"/>
  <c r="F115" i="1"/>
  <c r="F131" i="1"/>
  <c r="F134" i="1"/>
  <c r="F138" i="1"/>
  <c r="F116" i="1"/>
  <c r="F132" i="1"/>
  <c r="F135" i="1"/>
  <c r="F122" i="1"/>
  <c r="F117" i="1"/>
  <c r="F133" i="1"/>
  <c r="F118" i="1"/>
  <c r="F139" i="1"/>
  <c r="C110" i="1"/>
  <c r="C131" i="1"/>
  <c r="C114" i="1"/>
  <c r="C123" i="1"/>
  <c r="C132" i="1"/>
  <c r="C130" i="1"/>
  <c r="C115" i="1"/>
  <c r="C129" i="1"/>
  <c r="C116" i="1"/>
  <c r="C139" i="1"/>
  <c r="C112" i="1"/>
  <c r="C128" i="1"/>
  <c r="C117" i="1"/>
  <c r="C125" i="1"/>
  <c r="C133" i="1"/>
  <c r="C127" i="1"/>
  <c r="C118" i="1"/>
  <c r="C119" i="1"/>
  <c r="C111" i="1"/>
  <c r="C126" i="1"/>
  <c r="C124" i="1"/>
  <c r="C138" i="1"/>
  <c r="C122" i="1"/>
  <c r="C120" i="1"/>
  <c r="C135" i="1"/>
  <c r="C113" i="1"/>
  <c r="C137" i="1"/>
  <c r="C121" i="1"/>
  <c r="C136" i="1"/>
  <c r="C134" i="1"/>
</calcChain>
</file>

<file path=xl/sharedStrings.xml><?xml version="1.0" encoding="utf-8"?>
<sst xmlns="http://schemas.openxmlformats.org/spreadsheetml/2006/main" count="197" uniqueCount="102">
  <si>
    <t>LOKASI</t>
  </si>
  <si>
    <t>LUAS TANAH(m^2)</t>
  </si>
  <si>
    <t>HARGA(ribu/m)</t>
  </si>
  <si>
    <t>benefit</t>
  </si>
  <si>
    <t>Column1</t>
  </si>
  <si>
    <t>Pembagi</t>
  </si>
  <si>
    <t>Normalisasi</t>
  </si>
  <si>
    <t>Normalisasi Terbobot</t>
  </si>
  <si>
    <t>Solusi Ideal + dan -</t>
  </si>
  <si>
    <t>Y+</t>
  </si>
  <si>
    <t>Y-</t>
  </si>
  <si>
    <t>Jarak + dan -</t>
  </si>
  <si>
    <t>D-</t>
  </si>
  <si>
    <t>Alternatif</t>
  </si>
  <si>
    <t>Preferensi</t>
  </si>
  <si>
    <t>Ranking</t>
  </si>
  <si>
    <t>1a</t>
  </si>
  <si>
    <t>1b</t>
  </si>
  <si>
    <t>3a</t>
  </si>
  <si>
    <t>3b</t>
  </si>
  <si>
    <t>4a</t>
  </si>
  <si>
    <t>4b</t>
  </si>
  <si>
    <t>Koleksi</t>
  </si>
  <si>
    <t>Sarana</t>
  </si>
  <si>
    <t>Pelayanan Perpustakaan</t>
  </si>
  <si>
    <t>SMPN 23 Pekanbaru</t>
  </si>
  <si>
    <t>SMPN 6 Pekanbaru</t>
  </si>
  <si>
    <t>SMPN 34 Pekanbaru</t>
  </si>
  <si>
    <t>SMPN 27 Pekanbaru</t>
  </si>
  <si>
    <t>SMPIT Imam</t>
  </si>
  <si>
    <t>SMP Kartika</t>
  </si>
  <si>
    <t>SMPN 8 Pekanbaru</t>
  </si>
  <si>
    <t>SMPN Babussalam</t>
  </si>
  <si>
    <t>SMPN 37 Pekanbaru</t>
  </si>
  <si>
    <t>Price</t>
  </si>
  <si>
    <t>Year</t>
  </si>
  <si>
    <t>Mileage</t>
  </si>
  <si>
    <t>cost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</si>
  <si>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</si>
  <si>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</si>
  <si>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</si>
  <si>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</si>
  <si>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</si>
  <si>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</si>
  <si>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</si>
  <si>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</si>
  <si>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</si>
  <si>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</si>
  <si>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</si>
  <si>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</si>
  <si>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</si>
  <si>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</si>
  <si>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</si>
  <si>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</si>
  <si>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</si>
  <si>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</si>
  <si>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</si>
  <si>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</si>
  <si>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</si>
  <si>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</si>
  <si>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</si>
  <si>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</si>
  <si>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</si>
  <si>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</si>
  <si>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</si>
  <si>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</si>
  <si>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</si>
  <si>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</si>
  <si>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Column2</t>
  </si>
  <si>
    <t>Column3</t>
  </si>
  <si>
    <t>Column4</t>
  </si>
  <si>
    <t>D+1</t>
  </si>
  <si>
    <t>D+2</t>
  </si>
  <si>
    <t>D+3</t>
  </si>
  <si>
    <t>D+4</t>
  </si>
  <si>
    <t>D+5</t>
  </si>
  <si>
    <t>D+6</t>
  </si>
  <si>
    <t>D+7</t>
  </si>
  <si>
    <t>D+8</t>
  </si>
  <si>
    <t>D+9</t>
  </si>
  <si>
    <t>D+10</t>
  </si>
  <si>
    <t>D+11</t>
  </si>
  <si>
    <t>D+12</t>
  </si>
  <si>
    <t>D+13</t>
  </si>
  <si>
    <t>D+14</t>
  </si>
  <si>
    <t>D+15</t>
  </si>
  <si>
    <t>D+16</t>
  </si>
  <si>
    <t>D+17</t>
  </si>
  <si>
    <t>D+18</t>
  </si>
  <si>
    <t>D+19</t>
  </si>
  <si>
    <t>D+20</t>
  </si>
  <si>
    <t>D+21</t>
  </si>
  <si>
    <t>D+22</t>
  </si>
  <si>
    <t>D+23</t>
  </si>
  <si>
    <t>D+24</t>
  </si>
  <si>
    <t>D+25</t>
  </si>
  <si>
    <t>D+26</t>
  </si>
  <si>
    <t>D+27</t>
  </si>
  <si>
    <t>D+28</t>
  </si>
  <si>
    <t>D+29</t>
  </si>
  <si>
    <t>D+30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</si>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</sst>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0" fillId="3" borderId="2" xfId="0" applyFill="1" applyBorder="1"/>
    <xf numFmtId="0" fontId="0" fillId="0" borderId="2" xfId="0" applyBorder="1"/>
    <xf numFmtId="0" fontId="0" fillId="0" borderId="0" xfId="0" applyNumberForma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61C394-DD96-4A14-A5F8-720CA75007C5}" name="Table1" displayName="Table1" ref="B2:E33" totalsRowShown="0">
  <autoFilter ref="B2:E33" xr:uid="{3161C394-DD96-4A14-A5F8-720CA75007C5}"/>
  <tableColumns count="4">
    <tableColumn id="1" xr3:uid="{23D1CC7E-AC4E-420F-BE5C-728AB41AA642}" name="Column1" dataDxfId="7"/>
    <tableColumn id="2" xr3:uid="{1A231912-53E0-48AE-B76A-A8F3FEF7E486}" name="Price"/>
    <tableColumn id="3" xr3:uid="{75DB980A-3BF5-4CDE-B814-C3497A5830B2}" name="Year"/>
    <tableColumn id="4" xr3:uid="{F09FBE51-01D1-488D-8600-C131AA22FB07}" name="Mile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C45E42-8800-4803-988A-BA715D8907D0}" name="Table13" displayName="Table13" ref="B38:E68" totalsRowShown="0">
  <autoFilter ref="B38:E68" xr:uid="{3CC45E42-8800-4803-988A-BA715D8907D0}"/>
  <tableColumns count="4">
    <tableColumn id="1" xr3:uid="{5ECBF71F-5F6F-41EA-A0BC-8E2624DA8EB0}" name="Column1" dataDxfId="6"/>
    <tableColumn id="2" xr3:uid="{A3AA0C07-3380-4530-9678-CE710129B0C7}" name="Koleksi">
      <calculatedColumnFormula>C3/$C$36</calculatedColumnFormula>
    </tableColumn>
    <tableColumn id="3" xr3:uid="{05CCD77C-298F-4DFF-A0C6-8CD68D366CA1}" name="Sarana">
      <calculatedColumnFormula>D3/$D$36</calculatedColumnFormula>
    </tableColumn>
    <tableColumn id="4" xr3:uid="{0840EFCF-C744-4053-9C31-237F42EC97B7}" name="Pelayanan Perpustakaan">
      <calculatedColumnFormula>E3/$E$36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7E7B84-40EF-444F-BE04-2104A33118CC}" name="Table134" displayName="Table134" ref="B71:E101" totalsRowShown="0">
  <autoFilter ref="B71:E101" xr:uid="{E77E7B84-40EF-444F-BE04-2104A33118CC}"/>
  <tableColumns count="4">
    <tableColumn id="1" xr3:uid="{6FB3CE4B-DC2D-4E5E-A82F-05634E76A177}" name="Column1" dataDxfId="5"/>
    <tableColumn id="2" xr3:uid="{901C28E2-6A06-4C80-A800-35445F8F1DE4}" name="LOKASI" dataDxfId="4">
      <calculatedColumnFormula>C39*$C$12</calculatedColumnFormula>
    </tableColumn>
    <tableColumn id="3" xr3:uid="{08AD0404-2C91-4601-AE44-F95EB83460CB}" name="LUAS TANAH(m^2)" dataDxfId="3">
      <calculatedColumnFormula>D39*$D$12</calculatedColumnFormula>
    </tableColumn>
    <tableColumn id="4" xr3:uid="{4B7DBFAF-ECE3-4F00-A093-7238E77552A8}" name="HARGA(ribu/m)" dataDxfId="2">
      <calculatedColumnFormula>E39*$E$12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63521F-4724-439F-88C4-C199E1516172}" name="Table4" displayName="Table4" ref="B109:F139" totalsRowShown="0">
  <autoFilter ref="B109:F139" xr:uid="{CF63521F-4724-439F-88C4-C199E1516172}"/>
  <tableColumns count="5">
    <tableColumn id="1" xr3:uid="{AD41230E-9F54-4154-8D67-3CE4A9EFA325}" name="Column1"/>
    <tableColumn id="2" xr3:uid="{674E03B8-6DFD-4DF2-A59B-14029467F3F4}" name="Column2"/>
    <tableColumn id="3" xr3:uid="{1E5BA219-1D54-4E2A-86A9-D1DDD0F6895F}" name="Column3"/>
    <tableColumn id="4" xr3:uid="{E984DC4B-04E4-4C4C-8700-6ACD2020F68F}" name="Column4"/>
    <tableColumn id="5" xr3:uid="{5599E5EC-E862-4146-8F7B-17EEB50F0CA0}" name="Column5" dataDxfId="1">
      <calculatedColumnFormula>SQRT((($C$105-C72)^2)+(($D$105-D72)^2)+(($E$105-E72)^2))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C8F57-AC6C-49E6-8A4B-35817B758E53}" name="Table5" displayName="Table5" ref="B142:E172" totalsRowShown="0">
  <autoFilter ref="B142:E172" xr:uid="{0FCC8F57-AC6C-49E6-8A4B-35817B758E53}"/>
  <tableColumns count="4">
    <tableColumn id="1" xr3:uid="{2BF64DA8-632E-4F43-B1CE-45DF8A39B895}" name="Alternatif" dataDxfId="0"/>
    <tableColumn id="2" xr3:uid="{7095FDA8-8A2C-44AB-B2EC-ABF40A4C7C80}" name="Preferensi"/>
    <tableColumn id="3" xr3:uid="{7152DFF9-CACC-49DF-9A08-97ABA0D3CDF3}" name="Ranking">
      <calculatedColumnFormula>F110/(F110+C110)</calculatedColumnFormula>
    </tableColumn>
    <tableColumn id="4" xr3:uid="{CB471C1C-8082-45CB-BF3D-CDADA69AD046}" name="Column1">
      <calculatedColumnFormula>RANK(Table5[[#This Row],[Ranking]],Table5[Ranking],0)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C3BA-0A74-4263-886F-5C2D5E9EB311}">
  <dimension ref="A2:F172"/>
  <sheetViews>
    <sheetView tabSelected="1" topLeftCell="A135" workbookViewId="0">
      <selection activeCell="I150" sqref="I150"/>
    </sheetView>
  </sheetViews>
  <sheetFormatPr defaultRowHeight="15" x14ac:dyDescent="0.25"/>
  <cols>
    <col min="2" max="2" width="11.7109375" customWidth="1"/>
    <col min="3" max="3" width="17" bestFit="1" customWidth="1"/>
    <col min="4" max="4" width="19.5703125" customWidth="1"/>
    <col min="5" max="5" width="17.140625" customWidth="1"/>
  </cols>
  <sheetData>
    <row r="2" spans="1:5" x14ac:dyDescent="0.25">
      <c r="B2" t="s">
        <v>4</v>
      </c>
      <c r="C2" t="s">
        <v>34</v>
      </c>
      <c r="D2" t="s">
        <v>35</v>
      </c>
      <c r="E2" t="s">
        <v>36</v>
      </c>
    </row>
    <row r="3" spans="1:5" x14ac:dyDescent="0.25">
      <c r="B3" t="s">
        <v>38</v>
      </c>
      <c r="C3" s="4">
        <v>192003880</v>
      </c>
      <c r="D3" s="4">
        <v>1975</v>
      </c>
      <c r="E3" s="4">
        <v>161150</v>
      </c>
    </row>
    <row r="4" spans="1:5" x14ac:dyDescent="0.25">
      <c r="B4" t="s">
        <v>39</v>
      </c>
      <c r="C4" s="5">
        <v>195698770</v>
      </c>
      <c r="D4" s="5">
        <v>2019</v>
      </c>
      <c r="E4" s="5">
        <v>130342</v>
      </c>
    </row>
    <row r="5" spans="1:5" x14ac:dyDescent="0.25">
      <c r="B5" t="s">
        <v>40</v>
      </c>
      <c r="C5" s="4">
        <v>169601864</v>
      </c>
      <c r="D5" s="4">
        <v>1972</v>
      </c>
      <c r="E5" s="4">
        <v>169959</v>
      </c>
    </row>
    <row r="6" spans="1:5" x14ac:dyDescent="0.25">
      <c r="B6" t="s">
        <v>41</v>
      </c>
      <c r="C6" s="5">
        <v>127986160</v>
      </c>
      <c r="D6" s="5">
        <v>1999</v>
      </c>
      <c r="E6" s="5">
        <v>174510</v>
      </c>
    </row>
    <row r="7" spans="1:5" x14ac:dyDescent="0.25">
      <c r="B7" t="s">
        <v>42</v>
      </c>
      <c r="C7" s="4">
        <v>136474888</v>
      </c>
      <c r="D7" s="4">
        <v>1984</v>
      </c>
      <c r="E7" s="4">
        <v>179725</v>
      </c>
    </row>
    <row r="8" spans="1:5" x14ac:dyDescent="0.25">
      <c r="B8" t="s">
        <v>43</v>
      </c>
      <c r="C8" s="5">
        <v>145168936</v>
      </c>
      <c r="D8" s="5">
        <v>1972</v>
      </c>
      <c r="E8" s="5">
        <v>185350</v>
      </c>
    </row>
    <row r="9" spans="1:5" x14ac:dyDescent="0.25">
      <c r="A9">
        <v>1</v>
      </c>
      <c r="B9" t="s">
        <v>44</v>
      </c>
      <c r="C9" s="4">
        <v>133888378</v>
      </c>
      <c r="D9" s="4">
        <v>1982</v>
      </c>
      <c r="E9" s="4">
        <v>102282</v>
      </c>
    </row>
    <row r="10" spans="1:5" x14ac:dyDescent="0.25">
      <c r="B10" t="s">
        <v>45</v>
      </c>
      <c r="C10" s="5">
        <v>104636590</v>
      </c>
      <c r="D10" s="5">
        <v>1987</v>
      </c>
      <c r="E10" s="5">
        <v>111518</v>
      </c>
    </row>
    <row r="11" spans="1:5" x14ac:dyDescent="0.25">
      <c r="A11" t="s">
        <v>16</v>
      </c>
      <c r="B11" t="s">
        <v>46</v>
      </c>
      <c r="C11" s="4">
        <v>198930098</v>
      </c>
      <c r="D11" s="4">
        <v>2018</v>
      </c>
      <c r="E11" s="4">
        <v>189314</v>
      </c>
    </row>
    <row r="12" spans="1:5" x14ac:dyDescent="0.25">
      <c r="B12" t="s">
        <v>47</v>
      </c>
      <c r="C12" s="5">
        <v>102331676</v>
      </c>
      <c r="D12" s="5">
        <v>1997</v>
      </c>
      <c r="E12" s="5">
        <v>135384</v>
      </c>
    </row>
    <row r="13" spans="1:5" x14ac:dyDescent="0.25">
      <c r="A13" t="s">
        <v>17</v>
      </c>
      <c r="B13" t="s">
        <v>48</v>
      </c>
      <c r="C13" s="4">
        <v>153774416</v>
      </c>
      <c r="D13" s="4">
        <v>2020</v>
      </c>
      <c r="E13" s="4">
        <v>172599</v>
      </c>
    </row>
    <row r="14" spans="1:5" x14ac:dyDescent="0.25">
      <c r="B14" t="s">
        <v>49</v>
      </c>
      <c r="C14" s="5">
        <v>125215227</v>
      </c>
      <c r="D14" s="5">
        <v>1973</v>
      </c>
      <c r="E14" s="5">
        <v>175292</v>
      </c>
    </row>
    <row r="15" spans="1:5" x14ac:dyDescent="0.25">
      <c r="B15" t="s">
        <v>50</v>
      </c>
      <c r="C15" s="4">
        <v>194592773</v>
      </c>
      <c r="D15" s="4">
        <v>1975</v>
      </c>
      <c r="E15" s="4">
        <v>180391</v>
      </c>
    </row>
    <row r="16" spans="1:5" x14ac:dyDescent="0.25">
      <c r="B16" t="s">
        <v>51</v>
      </c>
      <c r="C16" s="5">
        <v>196882487</v>
      </c>
      <c r="D16" s="5">
        <v>1995</v>
      </c>
      <c r="E16" s="5">
        <v>118593</v>
      </c>
    </row>
    <row r="17" spans="1:5" x14ac:dyDescent="0.25">
      <c r="B17" t="s">
        <v>52</v>
      </c>
      <c r="C17" s="4">
        <v>115490888</v>
      </c>
      <c r="D17" s="4">
        <v>2013</v>
      </c>
      <c r="E17" s="4">
        <v>108620</v>
      </c>
    </row>
    <row r="18" spans="1:5" x14ac:dyDescent="0.25">
      <c r="A18">
        <v>2</v>
      </c>
      <c r="B18" t="s">
        <v>53</v>
      </c>
      <c r="C18" s="5">
        <v>155637929</v>
      </c>
      <c r="D18" s="5">
        <v>1984</v>
      </c>
      <c r="E18" s="5">
        <v>100972</v>
      </c>
    </row>
    <row r="19" spans="1:5" x14ac:dyDescent="0.25">
      <c r="B19" t="s">
        <v>54</v>
      </c>
      <c r="C19" s="4">
        <v>146296655</v>
      </c>
      <c r="D19" s="4">
        <v>2000</v>
      </c>
      <c r="E19" s="4">
        <v>117768</v>
      </c>
    </row>
    <row r="20" spans="1:5" x14ac:dyDescent="0.25">
      <c r="B20" t="s">
        <v>55</v>
      </c>
      <c r="C20" s="5">
        <v>124062014</v>
      </c>
      <c r="D20" s="5">
        <v>1996</v>
      </c>
      <c r="E20" s="5">
        <v>129177</v>
      </c>
    </row>
    <row r="21" spans="1:5" x14ac:dyDescent="0.25">
      <c r="B21" t="s">
        <v>56</v>
      </c>
      <c r="C21" s="4">
        <v>104624136</v>
      </c>
      <c r="D21" s="4">
        <v>1979</v>
      </c>
      <c r="E21" s="4">
        <v>148888</v>
      </c>
    </row>
    <row r="22" spans="1:5" x14ac:dyDescent="0.25">
      <c r="B22" t="s">
        <v>57</v>
      </c>
      <c r="C22" s="5">
        <v>158618963</v>
      </c>
      <c r="D22" s="5">
        <v>2016</v>
      </c>
      <c r="E22" s="5">
        <v>166848</v>
      </c>
    </row>
    <row r="23" spans="1:5" x14ac:dyDescent="0.25">
      <c r="B23" t="s">
        <v>58</v>
      </c>
      <c r="C23" s="4">
        <v>152824264</v>
      </c>
      <c r="D23" s="4">
        <v>1978</v>
      </c>
      <c r="E23" s="4">
        <v>162381</v>
      </c>
    </row>
    <row r="24" spans="1:5" x14ac:dyDescent="0.25">
      <c r="B24" t="s">
        <v>59</v>
      </c>
      <c r="C24" s="5">
        <v>179368265</v>
      </c>
      <c r="D24" s="5">
        <v>2019</v>
      </c>
      <c r="E24" s="5">
        <v>156895</v>
      </c>
    </row>
    <row r="25" spans="1:5" x14ac:dyDescent="0.25">
      <c r="A25">
        <v>3</v>
      </c>
      <c r="B25" t="s">
        <v>60</v>
      </c>
      <c r="C25" s="4">
        <v>169646852</v>
      </c>
      <c r="D25" s="4">
        <v>1995</v>
      </c>
      <c r="E25" s="4">
        <v>172629</v>
      </c>
    </row>
    <row r="26" spans="1:5" x14ac:dyDescent="0.25">
      <c r="B26" t="s">
        <v>61</v>
      </c>
      <c r="C26" s="5">
        <v>183804175</v>
      </c>
      <c r="D26" s="5">
        <v>2015</v>
      </c>
      <c r="E26" s="5">
        <v>133574</v>
      </c>
    </row>
    <row r="27" spans="1:5" x14ac:dyDescent="0.25">
      <c r="A27" t="s">
        <v>18</v>
      </c>
      <c r="B27" t="s">
        <v>62</v>
      </c>
      <c r="C27" s="4">
        <v>118604306</v>
      </c>
      <c r="D27" s="4">
        <v>1993</v>
      </c>
      <c r="E27" s="4">
        <v>188843</v>
      </c>
    </row>
    <row r="28" spans="1:5" x14ac:dyDescent="0.25">
      <c r="A28" t="s">
        <v>19</v>
      </c>
      <c r="B28" t="s">
        <v>63</v>
      </c>
      <c r="C28" s="5">
        <v>145796156</v>
      </c>
      <c r="D28" s="5">
        <v>2016</v>
      </c>
      <c r="E28" s="5">
        <v>184350</v>
      </c>
    </row>
    <row r="29" spans="1:5" x14ac:dyDescent="0.25">
      <c r="B29" t="s">
        <v>64</v>
      </c>
      <c r="C29" s="4">
        <v>146319760</v>
      </c>
      <c r="D29" s="4">
        <v>1976</v>
      </c>
      <c r="E29" s="4">
        <v>161719</v>
      </c>
    </row>
    <row r="30" spans="1:5" x14ac:dyDescent="0.25">
      <c r="A30">
        <v>4</v>
      </c>
      <c r="B30" t="s">
        <v>65</v>
      </c>
      <c r="C30" s="5">
        <v>111224818</v>
      </c>
      <c r="D30" s="5">
        <v>2007</v>
      </c>
      <c r="E30" s="5">
        <v>161675</v>
      </c>
    </row>
    <row r="31" spans="1:5" x14ac:dyDescent="0.25">
      <c r="B31" t="s">
        <v>66</v>
      </c>
      <c r="C31" s="4">
        <v>138799653</v>
      </c>
      <c r="D31" s="4">
        <v>1977</v>
      </c>
      <c r="E31" s="4">
        <v>112483</v>
      </c>
    </row>
    <row r="32" spans="1:5" x14ac:dyDescent="0.25">
      <c r="A32" t="s">
        <v>20</v>
      </c>
      <c r="B32" t="s">
        <v>67</v>
      </c>
      <c r="C32" s="5">
        <v>196443844</v>
      </c>
      <c r="D32" s="5">
        <v>1981</v>
      </c>
      <c r="E32" s="5">
        <v>114931</v>
      </c>
    </row>
    <row r="33" spans="1:5" x14ac:dyDescent="0.25">
      <c r="B33" s="1"/>
      <c r="C33" t="s">
        <v>37</v>
      </c>
      <c r="D33" t="s">
        <v>3</v>
      </c>
      <c r="E33" t="s">
        <v>3</v>
      </c>
    </row>
    <row r="34" spans="1:5" x14ac:dyDescent="0.25">
      <c r="B34" t="s">
        <v>6</v>
      </c>
    </row>
    <row r="36" spans="1:5" x14ac:dyDescent="0.25">
      <c r="A36">
        <v>5</v>
      </c>
      <c r="B36" t="s">
        <v>5</v>
      </c>
      <c r="C36">
        <f>SQRT((C3^2)+(C4^2)+(C5^2)+(C6^2)+(C7^2)+(C8^2)+(C9^2)+(C10^2)+(C11^2))</f>
        <v>477970983.00311142</v>
      </c>
      <c r="D36">
        <f>SQRT((D3^2)+(D4^2)+(D5^2)+(D6^2)+(D7^2)+(D8^2)+(D9^2)+(D10^2)+(D11^2))</f>
        <v>5969.5584426320847</v>
      </c>
      <c r="E36">
        <f>SQRT((E3^2)+(E4^2)+(E5^2)+(E6^2)+(E7^2)+(E8^2)+(E9^2)+(E10^2)+(E11^2))</f>
        <v>477170.32788512739</v>
      </c>
    </row>
    <row r="38" spans="1:5" x14ac:dyDescent="0.25">
      <c r="B38" t="s">
        <v>4</v>
      </c>
      <c r="C38" t="s">
        <v>22</v>
      </c>
      <c r="D38" t="s">
        <v>23</v>
      </c>
      <c r="E38" t="s">
        <v>24</v>
      </c>
    </row>
    <row r="39" spans="1:5" x14ac:dyDescent="0.25">
      <c r="B39" t="s">
        <v>38</v>
      </c>
      <c r="C39">
        <f>C3/$C$36</f>
        <v>0.40170614289936951</v>
      </c>
      <c r="D39">
        <f>D3/$D$36</f>
        <v>0.33084524072926025</v>
      </c>
      <c r="E39">
        <f>E3/$E$36</f>
        <v>0.33772007726095404</v>
      </c>
    </row>
    <row r="40" spans="1:5" x14ac:dyDescent="0.25">
      <c r="B40" t="s">
        <v>39</v>
      </c>
      <c r="C40">
        <f>C4/$C$36</f>
        <v>0.40943650756875771</v>
      </c>
      <c r="D40">
        <f>D4/$D$36</f>
        <v>0.33821597014297544</v>
      </c>
      <c r="E40">
        <f>E4/$E$36</f>
        <v>0.27315612975704173</v>
      </c>
    </row>
    <row r="41" spans="1:5" x14ac:dyDescent="0.25">
      <c r="B41" t="s">
        <v>40</v>
      </c>
      <c r="C41">
        <f>C11/$C$36</f>
        <v>0.41619701838407425</v>
      </c>
      <c r="D41">
        <f>D11/$D$36</f>
        <v>0.33804845356539098</v>
      </c>
      <c r="E41">
        <f>E11/$E$36</f>
        <v>0.39674302641377757</v>
      </c>
    </row>
    <row r="42" spans="1:5" x14ac:dyDescent="0.25">
      <c r="B42" t="s">
        <v>41</v>
      </c>
      <c r="C42">
        <f>C6/$C$36</f>
        <v>0.26776972776853036</v>
      </c>
      <c r="D42">
        <f>D6/$D$36</f>
        <v>0.33486563859128671</v>
      </c>
      <c r="E42">
        <f>E6/$E$36</f>
        <v>0.36571846529822583</v>
      </c>
    </row>
    <row r="43" spans="1:5" x14ac:dyDescent="0.25">
      <c r="B43" t="s">
        <v>42</v>
      </c>
      <c r="C43">
        <f>C7/$C$36</f>
        <v>0.28552965107321504</v>
      </c>
      <c r="D43">
        <f>D7/$D$36</f>
        <v>0.33235288992752016</v>
      </c>
      <c r="E43">
        <f>E7/$E$36</f>
        <v>0.37664747679630756</v>
      </c>
    </row>
    <row r="44" spans="1:5" x14ac:dyDescent="0.25">
      <c r="B44" t="s">
        <v>43</v>
      </c>
      <c r="C44">
        <f>C8/$C$36</f>
        <v>0.30371914020365331</v>
      </c>
      <c r="D44">
        <f>D8/$D$36</f>
        <v>0.33034269099650693</v>
      </c>
      <c r="E44">
        <f>E8/$E$36</f>
        <v>0.38843572026259904</v>
      </c>
    </row>
    <row r="45" spans="1:5" x14ac:dyDescent="0.25">
      <c r="B45" t="s">
        <v>44</v>
      </c>
      <c r="C45">
        <f>C9/$C$36</f>
        <v>0.28011821378522561</v>
      </c>
      <c r="D45">
        <f>D9/$D$36</f>
        <v>0.33201785677235129</v>
      </c>
      <c r="E45">
        <f>E9/$E$36</f>
        <v>0.21435113212786164</v>
      </c>
    </row>
    <row r="46" spans="1:5" x14ac:dyDescent="0.25">
      <c r="B46" t="s">
        <v>45</v>
      </c>
      <c r="C46">
        <f>C10/$C$36</f>
        <v>0.21891828943791522</v>
      </c>
      <c r="D46">
        <f>D10/$D$36</f>
        <v>0.33285543966027348</v>
      </c>
      <c r="E46">
        <f>E10/$E$36</f>
        <v>0.23370690397758034</v>
      </c>
    </row>
    <row r="47" spans="1:5" x14ac:dyDescent="0.25">
      <c r="B47" t="s">
        <v>46</v>
      </c>
      <c r="C47">
        <f>C11/$C$36</f>
        <v>0.41619701838407425</v>
      </c>
      <c r="D47">
        <f>D11/$D$36</f>
        <v>0.33804845356539098</v>
      </c>
      <c r="E47">
        <f>E11/$E$36</f>
        <v>0.39674302641377757</v>
      </c>
    </row>
    <row r="48" spans="1:5" x14ac:dyDescent="0.25">
      <c r="B48" t="s">
        <v>47</v>
      </c>
      <c r="C48">
        <f t="shared" ref="C48:C68" si="0">C12/$C$36</f>
        <v>0.21409600088491954</v>
      </c>
      <c r="D48">
        <f t="shared" ref="D48:D68" si="1">D12/$D$36</f>
        <v>0.33453060543611784</v>
      </c>
      <c r="E48">
        <f t="shared" ref="E48:E68" si="2">E12/$E$36</f>
        <v>0.28372258727829353</v>
      </c>
    </row>
    <row r="49" spans="2:5" x14ac:dyDescent="0.25">
      <c r="B49" t="s">
        <v>48</v>
      </c>
      <c r="C49">
        <f t="shared" si="0"/>
        <v>0.32172332938252651</v>
      </c>
      <c r="D49">
        <f t="shared" si="1"/>
        <v>0.33838348672055985</v>
      </c>
      <c r="E49">
        <f t="shared" si="2"/>
        <v>0.36171360605127773</v>
      </c>
    </row>
    <row r="50" spans="2:5" x14ac:dyDescent="0.25">
      <c r="B50" t="s">
        <v>49</v>
      </c>
      <c r="C50">
        <f t="shared" si="0"/>
        <v>0.26197244488204607</v>
      </c>
      <c r="D50">
        <f t="shared" si="1"/>
        <v>0.33051020757409139</v>
      </c>
      <c r="E50">
        <f t="shared" si="2"/>
        <v>0.36735729310100623</v>
      </c>
    </row>
    <row r="51" spans="2:5" x14ac:dyDescent="0.25">
      <c r="B51" t="s">
        <v>50</v>
      </c>
      <c r="C51">
        <f t="shared" si="0"/>
        <v>0.40712256584566198</v>
      </c>
      <c r="D51">
        <f t="shared" si="1"/>
        <v>0.33084524072926025</v>
      </c>
      <c r="E51">
        <f t="shared" si="2"/>
        <v>0.37804320482271647</v>
      </c>
    </row>
    <row r="52" spans="2:5" x14ac:dyDescent="0.25">
      <c r="B52" t="s">
        <v>51</v>
      </c>
      <c r="C52">
        <f t="shared" si="0"/>
        <v>0.41191305330499189</v>
      </c>
      <c r="D52">
        <f t="shared" si="1"/>
        <v>0.33419557228094898</v>
      </c>
      <c r="E52">
        <f t="shared" si="2"/>
        <v>0.2485338946485158</v>
      </c>
    </row>
    <row r="53" spans="2:5" x14ac:dyDescent="0.25">
      <c r="B53" t="s">
        <v>52</v>
      </c>
      <c r="C53">
        <f t="shared" si="0"/>
        <v>0.24162740439673969</v>
      </c>
      <c r="D53">
        <f t="shared" si="1"/>
        <v>0.3372108706774688</v>
      </c>
      <c r="E53">
        <f t="shared" si="2"/>
        <v>0.22763360094374699</v>
      </c>
    </row>
    <row r="54" spans="2:5" x14ac:dyDescent="0.25">
      <c r="B54" t="s">
        <v>53</v>
      </c>
      <c r="C54">
        <f t="shared" si="0"/>
        <v>0.3256221288207089</v>
      </c>
      <c r="D54">
        <f t="shared" si="1"/>
        <v>0.33235288992752016</v>
      </c>
      <c r="E54">
        <f t="shared" si="2"/>
        <v>0.21160578120504531</v>
      </c>
    </row>
    <row r="55" spans="2:5" x14ac:dyDescent="0.25">
      <c r="B55" t="s">
        <v>54</v>
      </c>
      <c r="C55">
        <f t="shared" si="0"/>
        <v>0.30607852820021014</v>
      </c>
      <c r="D55">
        <f t="shared" si="1"/>
        <v>0.33503315516887117</v>
      </c>
      <c r="E55">
        <f t="shared" si="2"/>
        <v>0.24680495227345975</v>
      </c>
    </row>
    <row r="56" spans="2:5" x14ac:dyDescent="0.25">
      <c r="B56" t="s">
        <v>55</v>
      </c>
      <c r="C56">
        <f t="shared" si="0"/>
        <v>0.2595597189195738</v>
      </c>
      <c r="D56">
        <f t="shared" si="1"/>
        <v>0.33436308885853339</v>
      </c>
      <c r="E56">
        <f t="shared" si="2"/>
        <v>0.27071465355468982</v>
      </c>
    </row>
    <row r="57" spans="2:5" x14ac:dyDescent="0.25">
      <c r="B57" t="s">
        <v>56</v>
      </c>
      <c r="C57">
        <f t="shared" si="0"/>
        <v>0.21889223346288145</v>
      </c>
      <c r="D57">
        <f t="shared" si="1"/>
        <v>0.33151530703959797</v>
      </c>
      <c r="E57">
        <f t="shared" si="2"/>
        <v>0.31202275434830234</v>
      </c>
    </row>
    <row r="58" spans="2:5" x14ac:dyDescent="0.25">
      <c r="B58" t="s">
        <v>57</v>
      </c>
      <c r="C58">
        <f t="shared" si="0"/>
        <v>0.331858980232211</v>
      </c>
      <c r="D58">
        <f t="shared" si="1"/>
        <v>0.33771342041022212</v>
      </c>
      <c r="E58">
        <f t="shared" si="2"/>
        <v>0.34966130593134137</v>
      </c>
    </row>
    <row r="59" spans="2:5" x14ac:dyDescent="0.25">
      <c r="B59" t="s">
        <v>58</v>
      </c>
      <c r="C59">
        <f t="shared" si="0"/>
        <v>0.31973544301747953</v>
      </c>
      <c r="D59">
        <f t="shared" si="1"/>
        <v>0.33134779046201357</v>
      </c>
      <c r="E59">
        <f t="shared" si="2"/>
        <v>0.34029986885331043</v>
      </c>
    </row>
    <row r="60" spans="2:5" x14ac:dyDescent="0.25">
      <c r="B60" t="s">
        <v>59</v>
      </c>
      <c r="C60">
        <f t="shared" si="0"/>
        <v>0.37527019710071474</v>
      </c>
      <c r="D60">
        <f t="shared" si="1"/>
        <v>0.33821597014297544</v>
      </c>
      <c r="E60">
        <f t="shared" si="2"/>
        <v>0.32880292598111938</v>
      </c>
    </row>
    <row r="61" spans="2:5" x14ac:dyDescent="0.25">
      <c r="B61" t="s">
        <v>60</v>
      </c>
      <c r="C61">
        <f t="shared" si="0"/>
        <v>0.35493127832593901</v>
      </c>
      <c r="D61">
        <f t="shared" si="1"/>
        <v>0.33419557228094898</v>
      </c>
      <c r="E61">
        <f t="shared" si="2"/>
        <v>0.36177647668309798</v>
      </c>
    </row>
    <row r="62" spans="2:5" x14ac:dyDescent="0.25">
      <c r="B62" t="s">
        <v>61</v>
      </c>
      <c r="C62">
        <f t="shared" si="0"/>
        <v>0.38455090692985333</v>
      </c>
      <c r="D62">
        <f t="shared" si="1"/>
        <v>0.33754590383263766</v>
      </c>
      <c r="E62">
        <f t="shared" si="2"/>
        <v>0.27992939249180687</v>
      </c>
    </row>
    <row r="63" spans="2:5" x14ac:dyDescent="0.25">
      <c r="B63" t="s">
        <v>62</v>
      </c>
      <c r="C63">
        <f t="shared" si="0"/>
        <v>0.24814122659665289</v>
      </c>
      <c r="D63">
        <f t="shared" si="1"/>
        <v>0.33386053912578006</v>
      </c>
      <c r="E63">
        <f t="shared" si="2"/>
        <v>0.39575595749420012</v>
      </c>
    </row>
    <row r="64" spans="2:5" x14ac:dyDescent="0.25">
      <c r="B64" t="s">
        <v>63</v>
      </c>
      <c r="C64">
        <f t="shared" si="0"/>
        <v>0.30503139559635345</v>
      </c>
      <c r="D64">
        <f t="shared" si="1"/>
        <v>0.33771342041022212</v>
      </c>
      <c r="E64">
        <f t="shared" si="2"/>
        <v>0.38634003253525834</v>
      </c>
    </row>
    <row r="65" spans="2:5" x14ac:dyDescent="0.25">
      <c r="B65" t="s">
        <v>64</v>
      </c>
      <c r="C65">
        <f t="shared" si="0"/>
        <v>0.3061268679547593</v>
      </c>
      <c r="D65">
        <f t="shared" si="1"/>
        <v>0.33101275730684471</v>
      </c>
      <c r="E65">
        <f t="shared" si="2"/>
        <v>0.33891252357781093</v>
      </c>
    </row>
    <row r="66" spans="2:5" x14ac:dyDescent="0.25">
      <c r="B66" t="s">
        <v>65</v>
      </c>
      <c r="C66">
        <f t="shared" si="0"/>
        <v>0.23270202994577177</v>
      </c>
      <c r="D66">
        <f t="shared" si="1"/>
        <v>0.33620577121196221</v>
      </c>
      <c r="E66">
        <f t="shared" si="2"/>
        <v>0.33882031331780793</v>
      </c>
    </row>
    <row r="67" spans="2:5" x14ac:dyDescent="0.25">
      <c r="B67" t="s">
        <v>66</v>
      </c>
      <c r="C67">
        <f t="shared" si="0"/>
        <v>0.29039347143610278</v>
      </c>
      <c r="D67">
        <f t="shared" si="1"/>
        <v>0.33118027388442911</v>
      </c>
      <c r="E67">
        <f t="shared" si="2"/>
        <v>0.23572924263446413</v>
      </c>
    </row>
    <row r="68" spans="2:5" x14ac:dyDescent="0.25">
      <c r="B68" t="s">
        <v>67</v>
      </c>
      <c r="C68">
        <f t="shared" si="0"/>
        <v>0.41099533441493713</v>
      </c>
      <c r="D68">
        <f t="shared" si="1"/>
        <v>0.33185034019476689</v>
      </c>
      <c r="E68">
        <f t="shared" si="2"/>
        <v>0.24085948619099418</v>
      </c>
    </row>
    <row r="69" spans="2:5" x14ac:dyDescent="0.25">
      <c r="B69" t="s">
        <v>7</v>
      </c>
    </row>
    <row r="71" spans="2:5" x14ac:dyDescent="0.25">
      <c r="B71" t="s">
        <v>4</v>
      </c>
      <c r="C71" t="s">
        <v>0</v>
      </c>
      <c r="D71" t="s">
        <v>1</v>
      </c>
      <c r="E71" t="s">
        <v>2</v>
      </c>
    </row>
    <row r="72" spans="2:5" x14ac:dyDescent="0.25">
      <c r="B72" t="s">
        <v>38</v>
      </c>
      <c r="C72">
        <f>C39*$C$12</f>
        <v>41107262.862387985</v>
      </c>
      <c r="D72">
        <f>D39*$D$12</f>
        <v>660.69794573633271</v>
      </c>
      <c r="E72">
        <f>E39*$E$12</f>
        <v>45721.894939897</v>
      </c>
    </row>
    <row r="73" spans="2:5" x14ac:dyDescent="0.25">
      <c r="B73" t="s">
        <v>39</v>
      </c>
      <c r="C73">
        <f>C40*$C$12</f>
        <v>41898324.035097659</v>
      </c>
      <c r="D73">
        <f>D40*$D$12</f>
        <v>675.41729237552192</v>
      </c>
      <c r="E73">
        <f>E40*$E$12</f>
        <v>36980.96947102734</v>
      </c>
    </row>
    <row r="74" spans="2:5" x14ac:dyDescent="0.25">
      <c r="B74" t="s">
        <v>40</v>
      </c>
      <c r="C74">
        <f>C41*$C$12</f>
        <v>42590138.437445126</v>
      </c>
      <c r="D74">
        <f>D41*$D$12</f>
        <v>675.08276177008577</v>
      </c>
      <c r="E74">
        <f>E41*$E$12</f>
        <v>53712.657888002861</v>
      </c>
    </row>
    <row r="75" spans="2:5" x14ac:dyDescent="0.25">
      <c r="B75" t="s">
        <v>41</v>
      </c>
      <c r="C75">
        <f>C42*$C$12</f>
        <v>27401325.024617452</v>
      </c>
      <c r="D75">
        <f>D42*$D$12</f>
        <v>668.72668026679958</v>
      </c>
      <c r="E75">
        <f>E42*$E$12</f>
        <v>49512.428705935003</v>
      </c>
    </row>
    <row r="76" spans="2:5" x14ac:dyDescent="0.25">
      <c r="B76" t="s">
        <v>42</v>
      </c>
      <c r="C76">
        <f>C43*$C$12</f>
        <v>29218727.742017295</v>
      </c>
      <c r="D76">
        <f>D43*$D$12</f>
        <v>663.70872118525779</v>
      </c>
      <c r="E76">
        <f>E43*$E$12</f>
        <v>50992.041998591303</v>
      </c>
    </row>
    <row r="77" spans="2:5" x14ac:dyDescent="0.25">
      <c r="B77" t="s">
        <v>43</v>
      </c>
      <c r="C77">
        <f>C44*$C$12</f>
        <v>31080088.650318824</v>
      </c>
      <c r="D77">
        <f>D44*$D$12</f>
        <v>659.69435392002435</v>
      </c>
      <c r="E77">
        <f>E44*$E$12</f>
        <v>52587.981552031706</v>
      </c>
    </row>
    <row r="78" spans="2:5" x14ac:dyDescent="0.25">
      <c r="B78" t="s">
        <v>44</v>
      </c>
      <c r="C78">
        <f>C45*$C$12</f>
        <v>28664966.294768441</v>
      </c>
      <c r="D78">
        <f>D45*$D$12</f>
        <v>663.03965997438559</v>
      </c>
      <c r="E78">
        <f>E45*$E$12</f>
        <v>29019.713671998419</v>
      </c>
    </row>
    <row r="79" spans="2:5" x14ac:dyDescent="0.25">
      <c r="B79" t="s">
        <v>45</v>
      </c>
      <c r="C79">
        <f>C46*$C$12</f>
        <v>22402275.465234961</v>
      </c>
      <c r="D79">
        <f>D46*$D$12</f>
        <v>664.71231300156614</v>
      </c>
      <c r="E79">
        <f>E46*$E$12</f>
        <v>31640.175488100736</v>
      </c>
    </row>
    <row r="80" spans="2:5" x14ac:dyDescent="0.25">
      <c r="B80" t="s">
        <v>46</v>
      </c>
      <c r="C80">
        <f>C47*$C$12</f>
        <v>42590138.437445126</v>
      </c>
      <c r="D80">
        <f>D47*$D$12</f>
        <v>675.08276177008577</v>
      </c>
      <c r="E80">
        <f>E47*$E$12</f>
        <v>53712.657888002861</v>
      </c>
    </row>
    <row r="81" spans="2:5" x14ac:dyDescent="0.25">
      <c r="B81" t="s">
        <v>47</v>
      </c>
      <c r="C81" s="6">
        <f t="shared" ref="C81:C101" si="3">C48*$C$12</f>
        <v>21908802.595451299</v>
      </c>
      <c r="D81" s="6">
        <f t="shared" ref="D81:D101" si="4">D48*$D$12</f>
        <v>668.05761905592738</v>
      </c>
      <c r="E81" s="6">
        <f t="shared" ref="E81:E101" si="5">E48*$E$12</f>
        <v>38411.498756084489</v>
      </c>
    </row>
    <row r="82" spans="2:5" x14ac:dyDescent="0.25">
      <c r="B82" t="s">
        <v>48</v>
      </c>
      <c r="C82" s="6">
        <f t="shared" si="3"/>
        <v>32922487.504013982</v>
      </c>
      <c r="D82" s="6">
        <f t="shared" si="4"/>
        <v>675.75182298095797</v>
      </c>
      <c r="E82" s="6">
        <f t="shared" si="5"/>
        <v>48970.234841646183</v>
      </c>
    </row>
    <row r="83" spans="2:5" x14ac:dyDescent="0.25">
      <c r="B83" t="s">
        <v>49</v>
      </c>
      <c r="C83" s="6">
        <f t="shared" si="3"/>
        <v>26808079.350597396</v>
      </c>
      <c r="D83" s="6">
        <f t="shared" si="4"/>
        <v>660.02888452546051</v>
      </c>
      <c r="E83" s="6">
        <f t="shared" si="5"/>
        <v>49734.299769186626</v>
      </c>
    </row>
    <row r="84" spans="2:5" x14ac:dyDescent="0.25">
      <c r="B84" t="s">
        <v>50</v>
      </c>
      <c r="C84" s="6">
        <f t="shared" si="3"/>
        <v>41661534.500406951</v>
      </c>
      <c r="D84" s="6">
        <f t="shared" si="4"/>
        <v>660.69794573633271</v>
      </c>
      <c r="E84" s="6">
        <f t="shared" si="5"/>
        <v>51181.001241718644</v>
      </c>
    </row>
    <row r="85" spans="2:5" x14ac:dyDescent="0.25">
      <c r="B85" t="s">
        <v>51</v>
      </c>
      <c r="C85" s="6">
        <f t="shared" si="3"/>
        <v>42151753.110977158</v>
      </c>
      <c r="D85" s="6">
        <f t="shared" si="4"/>
        <v>667.38855784505517</v>
      </c>
      <c r="E85" s="6">
        <f t="shared" si="5"/>
        <v>33647.512793094662</v>
      </c>
    </row>
    <row r="86" spans="2:5" x14ac:dyDescent="0.25">
      <c r="B86" t="s">
        <v>52</v>
      </c>
      <c r="C86" s="6">
        <f t="shared" si="3"/>
        <v>24726137.259448141</v>
      </c>
      <c r="D86" s="6">
        <f t="shared" si="4"/>
        <v>673.41010874290521</v>
      </c>
      <c r="E86" s="6">
        <f t="shared" si="5"/>
        <v>30817.947430168242</v>
      </c>
    </row>
    <row r="87" spans="2:5" x14ac:dyDescent="0.25">
      <c r="B87" t="s">
        <v>53</v>
      </c>
      <c r="C87" s="6">
        <f t="shared" si="3"/>
        <v>33321458.184911046</v>
      </c>
      <c r="D87" s="6">
        <f t="shared" si="4"/>
        <v>663.70872118525779</v>
      </c>
      <c r="E87" s="6">
        <f t="shared" si="5"/>
        <v>28648.037082663854</v>
      </c>
    </row>
    <row r="88" spans="2:5" x14ac:dyDescent="0.25">
      <c r="B88" t="s">
        <v>54</v>
      </c>
      <c r="C88" s="6">
        <f t="shared" si="3"/>
        <v>31321528.778340768</v>
      </c>
      <c r="D88" s="6">
        <f t="shared" si="4"/>
        <v>669.06121087223573</v>
      </c>
      <c r="E88" s="6">
        <f t="shared" si="5"/>
        <v>33413.441658590076</v>
      </c>
    </row>
    <row r="89" spans="2:5" x14ac:dyDescent="0.25">
      <c r="B89" t="s">
        <v>55</v>
      </c>
      <c r="C89" s="6">
        <f t="shared" si="3"/>
        <v>26561181.059128895</v>
      </c>
      <c r="D89" s="6">
        <f t="shared" si="4"/>
        <v>667.72308845049122</v>
      </c>
      <c r="E89" s="6">
        <f t="shared" si="5"/>
        <v>36650.432656848126</v>
      </c>
    </row>
    <row r="90" spans="2:5" x14ac:dyDescent="0.25">
      <c r="B90" t="s">
        <v>56</v>
      </c>
      <c r="C90" s="6">
        <f t="shared" si="3"/>
        <v>22399609.113639943</v>
      </c>
      <c r="D90" s="6">
        <f t="shared" si="4"/>
        <v>662.03606815807711</v>
      </c>
      <c r="E90" s="6">
        <f t="shared" si="5"/>
        <v>42242.888574690565</v>
      </c>
    </row>
    <row r="91" spans="2:5" x14ac:dyDescent="0.25">
      <c r="B91" t="s">
        <v>57</v>
      </c>
      <c r="C91" s="6">
        <f t="shared" si="3"/>
        <v>33959685.642813019</v>
      </c>
      <c r="D91" s="6">
        <f t="shared" si="4"/>
        <v>674.41370055921357</v>
      </c>
      <c r="E91" s="6">
        <f t="shared" si="5"/>
        <v>47338.546242208722</v>
      </c>
    </row>
    <row r="92" spans="2:5" x14ac:dyDescent="0.25">
      <c r="B92" t="s">
        <v>58</v>
      </c>
      <c r="C92" s="6">
        <f t="shared" si="3"/>
        <v>32719063.760581177</v>
      </c>
      <c r="D92" s="6">
        <f t="shared" si="4"/>
        <v>661.70153755264107</v>
      </c>
      <c r="E92" s="6">
        <f t="shared" si="5"/>
        <v>46071.157444836579</v>
      </c>
    </row>
    <row r="93" spans="2:5" x14ac:dyDescent="0.25">
      <c r="B93" t="s">
        <v>59</v>
      </c>
      <c r="C93" s="6">
        <f t="shared" si="3"/>
        <v>38402028.222166479</v>
      </c>
      <c r="D93" s="6">
        <f t="shared" si="4"/>
        <v>675.41729237552192</v>
      </c>
      <c r="E93" s="6">
        <f t="shared" si="5"/>
        <v>44514.655331027869</v>
      </c>
    </row>
    <row r="94" spans="2:5" x14ac:dyDescent="0.25">
      <c r="B94" t="s">
        <v>60</v>
      </c>
      <c r="C94" s="6">
        <f t="shared" si="3"/>
        <v>36320712.575915813</v>
      </c>
      <c r="D94" s="6">
        <f t="shared" si="4"/>
        <v>667.38855784505517</v>
      </c>
      <c r="E94" s="6">
        <f t="shared" si="5"/>
        <v>48978.74651926454</v>
      </c>
    </row>
    <row r="95" spans="2:5" x14ac:dyDescent="0.25">
      <c r="B95" t="s">
        <v>61</v>
      </c>
      <c r="C95" s="6">
        <f t="shared" si="3"/>
        <v>39351738.813451909</v>
      </c>
      <c r="D95" s="6">
        <f t="shared" si="4"/>
        <v>674.07916995377741</v>
      </c>
      <c r="E95" s="6">
        <f t="shared" si="5"/>
        <v>37897.96087311078</v>
      </c>
    </row>
    <row r="96" spans="2:5" x14ac:dyDescent="0.25">
      <c r="B96" t="s">
        <v>62</v>
      </c>
      <c r="C96" s="6">
        <f t="shared" si="3"/>
        <v>25392707.602331266</v>
      </c>
      <c r="D96" s="6">
        <f t="shared" si="4"/>
        <v>666.71949663418275</v>
      </c>
      <c r="E96" s="6">
        <f t="shared" si="5"/>
        <v>53579.024549394788</v>
      </c>
    </row>
    <row r="97" spans="2:6" x14ac:dyDescent="0.25">
      <c r="B97" t="s">
        <v>63</v>
      </c>
      <c r="C97" s="6">
        <f t="shared" si="3"/>
        <v>31214373.943993866</v>
      </c>
      <c r="D97" s="6">
        <f t="shared" si="4"/>
        <v>674.41370055921357</v>
      </c>
      <c r="E97" s="6">
        <f t="shared" si="5"/>
        <v>52304.258964753411</v>
      </c>
    </row>
    <row r="98" spans="2:6" x14ac:dyDescent="0.25">
      <c r="B98" t="s">
        <v>64</v>
      </c>
      <c r="C98" s="6">
        <f t="shared" si="3"/>
        <v>31326475.46644121</v>
      </c>
      <c r="D98" s="6">
        <f t="shared" si="4"/>
        <v>661.03247634176887</v>
      </c>
      <c r="E98" s="6">
        <f t="shared" si="5"/>
        <v>45883.333092058354</v>
      </c>
    </row>
    <row r="99" spans="2:6" x14ac:dyDescent="0.25">
      <c r="B99" t="s">
        <v>65</v>
      </c>
      <c r="C99" s="6">
        <f t="shared" si="3"/>
        <v>23812788.732953016</v>
      </c>
      <c r="D99" s="6">
        <f t="shared" si="4"/>
        <v>671.40292511028849</v>
      </c>
      <c r="E99" s="6">
        <f t="shared" si="5"/>
        <v>45870.849298218112</v>
      </c>
    </row>
    <row r="100" spans="2:6" x14ac:dyDescent="0.25">
      <c r="B100" t="s">
        <v>66</v>
      </c>
      <c r="C100" s="6">
        <f t="shared" si="3"/>
        <v>29716450.631514523</v>
      </c>
      <c r="D100" s="6">
        <f t="shared" si="4"/>
        <v>661.36700694720491</v>
      </c>
      <c r="E100" s="6">
        <f t="shared" si="5"/>
        <v>31913.96778482429</v>
      </c>
    </row>
    <row r="101" spans="2:6" x14ac:dyDescent="0.25">
      <c r="B101" t="s">
        <v>67</v>
      </c>
      <c r="C101" s="6">
        <f t="shared" si="3"/>
        <v>42057841.398860998</v>
      </c>
      <c r="D101" s="6">
        <f t="shared" si="4"/>
        <v>662.70512936894943</v>
      </c>
      <c r="E101" s="6">
        <f t="shared" si="5"/>
        <v>32608.520678481556</v>
      </c>
    </row>
    <row r="102" spans="2:6" x14ac:dyDescent="0.25">
      <c r="B102" t="s">
        <v>8</v>
      </c>
    </row>
    <row r="104" spans="2:6" x14ac:dyDescent="0.25">
      <c r="B104" t="s">
        <v>9</v>
      </c>
      <c r="C104">
        <f>MAX(Table134[LOKASI])</f>
        <v>42590138.437445126</v>
      </c>
      <c r="D104">
        <f>MAX(Table134[LUAS TANAH(m^2)])</f>
        <v>675.75182298095797</v>
      </c>
      <c r="E104">
        <f>MAX(Table134[HARGA(ribu/m)])</f>
        <v>53712.657888002861</v>
      </c>
    </row>
    <row r="105" spans="2:6" x14ac:dyDescent="0.25">
      <c r="B105" t="s">
        <v>10</v>
      </c>
      <c r="C105">
        <f>MIN(Table134[LOKASI])</f>
        <v>21908802.595451299</v>
      </c>
      <c r="D105">
        <f>MIN(Table134[LUAS TANAH(m^2)])</f>
        <v>659.69435392002435</v>
      </c>
      <c r="E105">
        <f>MIN(Table134[HARGA(ribu/m)])</f>
        <v>28648.037082663854</v>
      </c>
    </row>
    <row r="107" spans="2:6" x14ac:dyDescent="0.25">
      <c r="B107" t="s">
        <v>11</v>
      </c>
    </row>
    <row r="109" spans="2:6" x14ac:dyDescent="0.25">
      <c r="B109" t="s">
        <v>4</v>
      </c>
      <c r="C109" t="s">
        <v>68</v>
      </c>
      <c r="D109" t="s">
        <v>69</v>
      </c>
      <c r="E109" t="s">
        <v>70</v>
      </c>
      <c r="F109" t="s">
        <v>101</v>
      </c>
    </row>
    <row r="110" spans="2:6" x14ac:dyDescent="0.25">
      <c r="B110" t="s">
        <v>71</v>
      </c>
      <c r="C110">
        <f>SQRT((($C$104-C72)^2)+(($D$104-D72)^2)+(($E$104-E72)^2))</f>
        <v>1482897.104866066</v>
      </c>
      <c r="D110" t="s">
        <v>21</v>
      </c>
      <c r="E110" t="s">
        <v>12</v>
      </c>
      <c r="F110">
        <f t="shared" ref="F110:F139" si="6">SQRT((($C$105-C72)^2)+(($D$105-D72)^2)+(($E$105-E72)^2))</f>
        <v>19198467.859122764</v>
      </c>
    </row>
    <row r="111" spans="2:6" x14ac:dyDescent="0.25">
      <c r="B111" t="s">
        <v>72</v>
      </c>
      <c r="C111">
        <f t="shared" ref="C111:C139" si="7">SQRT((($C$104-C73)^2)+(($D$104-D73)^2)+(($E$104-E73)^2))</f>
        <v>692016.70261112833</v>
      </c>
      <c r="F111">
        <f t="shared" si="6"/>
        <v>19989523.176506508</v>
      </c>
    </row>
    <row r="112" spans="2:6" x14ac:dyDescent="0.25">
      <c r="B112" t="s">
        <v>73</v>
      </c>
      <c r="C112">
        <f t="shared" si="7"/>
        <v>0.66906121087220072</v>
      </c>
      <c r="F112">
        <f t="shared" si="6"/>
        <v>20681351.030452326</v>
      </c>
    </row>
    <row r="113" spans="2:6" x14ac:dyDescent="0.25">
      <c r="B113" t="s">
        <v>74</v>
      </c>
      <c r="C113">
        <f t="shared" si="7"/>
        <v>15188813.993583186</v>
      </c>
      <c r="F113">
        <f t="shared" si="6"/>
        <v>5492562.0577115603</v>
      </c>
    </row>
    <row r="114" spans="2:6" x14ac:dyDescent="0.25">
      <c r="B114" t="s">
        <v>75</v>
      </c>
      <c r="C114">
        <f t="shared" si="7"/>
        <v>13371410.972208492</v>
      </c>
      <c r="F114">
        <f t="shared" si="6"/>
        <v>7309959.2955754343</v>
      </c>
    </row>
    <row r="115" spans="2:6" x14ac:dyDescent="0.25">
      <c r="B115" t="s">
        <v>76</v>
      </c>
      <c r="C115">
        <f t="shared" si="7"/>
        <v>11510049.842085</v>
      </c>
      <c r="F115">
        <f t="shared" si="6"/>
        <v>9171317.3002109528</v>
      </c>
    </row>
    <row r="116" spans="2:6" x14ac:dyDescent="0.25">
      <c r="B116" t="s">
        <v>77</v>
      </c>
      <c r="C116">
        <f t="shared" si="7"/>
        <v>13925194.03616461</v>
      </c>
      <c r="F116">
        <f t="shared" si="6"/>
        <v>6756163.7095414856</v>
      </c>
    </row>
    <row r="117" spans="2:6" x14ac:dyDescent="0.25">
      <c r="B117" t="s">
        <v>78</v>
      </c>
      <c r="C117">
        <f t="shared" si="7"/>
        <v>20187875.038728952</v>
      </c>
      <c r="F117">
        <f t="shared" si="6"/>
        <v>493481.94103729923</v>
      </c>
    </row>
    <row r="118" spans="2:6" x14ac:dyDescent="0.25">
      <c r="B118" t="s">
        <v>79</v>
      </c>
      <c r="C118">
        <f t="shared" si="7"/>
        <v>0.66906121087220072</v>
      </c>
      <c r="F118">
        <f t="shared" si="6"/>
        <v>20681351.030452326</v>
      </c>
    </row>
    <row r="119" spans="2:6" x14ac:dyDescent="0.25">
      <c r="B119" t="s">
        <v>80</v>
      </c>
      <c r="C119">
        <f t="shared" si="7"/>
        <v>20681341.50230271</v>
      </c>
      <c r="F119">
        <f t="shared" si="6"/>
        <v>9763.4652553566975</v>
      </c>
    </row>
    <row r="120" spans="2:6" x14ac:dyDescent="0.25">
      <c r="B120" t="s">
        <v>81</v>
      </c>
      <c r="C120">
        <f t="shared" si="7"/>
        <v>9667652.0966183115</v>
      </c>
      <c r="F120">
        <f t="shared" si="6"/>
        <v>11013703.657584082</v>
      </c>
    </row>
    <row r="121" spans="2:6" x14ac:dyDescent="0.25">
      <c r="B121" t="s">
        <v>82</v>
      </c>
      <c r="C121">
        <f t="shared" si="7"/>
        <v>15782059.588289911</v>
      </c>
      <c r="F121">
        <f t="shared" si="6"/>
        <v>4899322.1320902212</v>
      </c>
    </row>
    <row r="122" spans="2:6" x14ac:dyDescent="0.25">
      <c r="B122" t="s">
        <v>83</v>
      </c>
      <c r="C122">
        <f t="shared" si="7"/>
        <v>928607.38818662986</v>
      </c>
      <c r="F122">
        <f t="shared" si="6"/>
        <v>19752744.75721103</v>
      </c>
    </row>
    <row r="123" spans="2:6" x14ac:dyDescent="0.25">
      <c r="B123" t="s">
        <v>84</v>
      </c>
      <c r="C123">
        <f t="shared" si="7"/>
        <v>438844.28283851582</v>
      </c>
      <c r="F123">
        <f t="shared" si="6"/>
        <v>20242951.132896736</v>
      </c>
    </row>
    <row r="124" spans="2:6" x14ac:dyDescent="0.25">
      <c r="B124" t="s">
        <v>85</v>
      </c>
      <c r="C124">
        <f t="shared" si="7"/>
        <v>17864015.849053934</v>
      </c>
      <c r="F124">
        <f t="shared" si="6"/>
        <v>2817335.499662267</v>
      </c>
    </row>
    <row r="125" spans="2:6" x14ac:dyDescent="0.25">
      <c r="B125" t="s">
        <v>86</v>
      </c>
      <c r="C125">
        <f t="shared" si="7"/>
        <v>9268714.142699426</v>
      </c>
      <c r="F125">
        <f t="shared" si="6"/>
        <v>11412655.589460453</v>
      </c>
    </row>
    <row r="126" spans="2:6" x14ac:dyDescent="0.25">
      <c r="B126" t="s">
        <v>87</v>
      </c>
      <c r="C126">
        <f t="shared" si="7"/>
        <v>11268627.942544041</v>
      </c>
      <c r="F126">
        <f t="shared" si="6"/>
        <v>9412727.3891907353</v>
      </c>
    </row>
    <row r="127" spans="2:6" x14ac:dyDescent="0.25">
      <c r="B127" t="s">
        <v>88</v>
      </c>
      <c r="C127">
        <f t="shared" si="7"/>
        <v>16028966.459365765</v>
      </c>
      <c r="F127">
        <f t="shared" si="6"/>
        <v>4652385.3460016074</v>
      </c>
    </row>
    <row r="128" spans="2:6" x14ac:dyDescent="0.25">
      <c r="B128" t="s">
        <v>89</v>
      </c>
      <c r="C128">
        <f t="shared" si="7"/>
        <v>20190532.581663944</v>
      </c>
      <c r="F128">
        <f t="shared" si="6"/>
        <v>490994.76401386788</v>
      </c>
    </row>
    <row r="129" spans="2:6" x14ac:dyDescent="0.25">
      <c r="B129" t="s">
        <v>90</v>
      </c>
      <c r="C129">
        <f t="shared" si="7"/>
        <v>8630455.1484654732</v>
      </c>
      <c r="F129">
        <f t="shared" si="6"/>
        <v>12050897.541533552</v>
      </c>
    </row>
    <row r="130" spans="2:6" x14ac:dyDescent="0.25">
      <c r="B130" t="s">
        <v>91</v>
      </c>
      <c r="C130">
        <f t="shared" si="7"/>
        <v>9871077.6346329655</v>
      </c>
      <c r="F130">
        <f t="shared" si="6"/>
        <v>10810275.205721747</v>
      </c>
    </row>
    <row r="131" spans="2:6" x14ac:dyDescent="0.25">
      <c r="B131" t="s">
        <v>92</v>
      </c>
      <c r="C131">
        <f t="shared" si="7"/>
        <v>4188120.3156753401</v>
      </c>
      <c r="F131">
        <f t="shared" si="6"/>
        <v>16493233.258629315</v>
      </c>
    </row>
    <row r="132" spans="2:6" x14ac:dyDescent="0.25">
      <c r="B132" t="s">
        <v>93</v>
      </c>
      <c r="C132">
        <f t="shared" si="7"/>
        <v>6269427.6487730006</v>
      </c>
      <c r="F132">
        <f t="shared" si="6"/>
        <v>14411924.320604034</v>
      </c>
    </row>
    <row r="133" spans="2:6" x14ac:dyDescent="0.25">
      <c r="B133" t="s">
        <v>94</v>
      </c>
      <c r="C133">
        <f t="shared" si="7"/>
        <v>3238438.2392325909</v>
      </c>
      <c r="F133">
        <f t="shared" si="6"/>
        <v>17442938.670606349</v>
      </c>
    </row>
    <row r="134" spans="2:6" x14ac:dyDescent="0.25">
      <c r="B134" t="s">
        <v>95</v>
      </c>
      <c r="C134">
        <f t="shared" si="7"/>
        <v>17197430.835635435</v>
      </c>
      <c r="F134">
        <f t="shared" si="6"/>
        <v>3483994.2094022948</v>
      </c>
    </row>
    <row r="135" spans="2:6" x14ac:dyDescent="0.25">
      <c r="B135" t="s">
        <v>96</v>
      </c>
      <c r="C135">
        <f t="shared" si="7"/>
        <v>11375764.58063614</v>
      </c>
      <c r="F135">
        <f t="shared" si="6"/>
        <v>9305601.4174187966</v>
      </c>
    </row>
    <row r="136" spans="2:6" x14ac:dyDescent="0.25">
      <c r="B136" t="s">
        <v>97</v>
      </c>
      <c r="C136">
        <f t="shared" si="7"/>
        <v>11263665.692078587</v>
      </c>
      <c r="F136">
        <f t="shared" si="6"/>
        <v>9417688.6421462074</v>
      </c>
    </row>
    <row r="137" spans="2:6" x14ac:dyDescent="0.25">
      <c r="B137" t="s">
        <v>98</v>
      </c>
      <c r="C137">
        <f t="shared" si="7"/>
        <v>18777351.341943059</v>
      </c>
      <c r="F137">
        <f t="shared" si="6"/>
        <v>1904064.0318005087</v>
      </c>
    </row>
    <row r="138" spans="2:6" x14ac:dyDescent="0.25">
      <c r="B138" t="s">
        <v>99</v>
      </c>
      <c r="C138">
        <f t="shared" si="7"/>
        <v>12873706.261510842</v>
      </c>
      <c r="F138">
        <f t="shared" si="6"/>
        <v>7807648.7191310078</v>
      </c>
    </row>
    <row r="139" spans="2:6" x14ac:dyDescent="0.25">
      <c r="B139" t="s">
        <v>100</v>
      </c>
      <c r="C139">
        <f t="shared" si="7"/>
        <v>532715.23543353553</v>
      </c>
      <c r="F139">
        <f t="shared" si="6"/>
        <v>20149039.192645121</v>
      </c>
    </row>
    <row r="142" spans="2:6" x14ac:dyDescent="0.25">
      <c r="B142" t="s">
        <v>13</v>
      </c>
      <c r="C142" t="s">
        <v>14</v>
      </c>
      <c r="D142" t="s">
        <v>15</v>
      </c>
      <c r="E142" t="s">
        <v>4</v>
      </c>
    </row>
    <row r="143" spans="2:6" x14ac:dyDescent="0.25">
      <c r="B143" s="2" t="s">
        <v>38</v>
      </c>
      <c r="C143" t="s">
        <v>25</v>
      </c>
      <c r="D143">
        <f>F110/(F110+C110)</f>
        <v>0.92829790937647771</v>
      </c>
      <c r="E143">
        <f>RANK(Table5[[#This Row],[Ranking]],Table5[Ranking],0)</f>
        <v>7</v>
      </c>
    </row>
    <row r="144" spans="2:6" x14ac:dyDescent="0.25">
      <c r="B144" s="3" t="s">
        <v>39</v>
      </c>
      <c r="C144" t="s">
        <v>26</v>
      </c>
      <c r="D144">
        <f t="shared" ref="D144:D172" si="8">F111/(F111+C111)</f>
        <v>0.96653940148287187</v>
      </c>
      <c r="E144">
        <f>RANK(Table5[[#This Row],[Ranking]],Table5[Ranking],0)</f>
        <v>5</v>
      </c>
    </row>
    <row r="145" spans="2:5" x14ac:dyDescent="0.25">
      <c r="B145" s="2" t="s">
        <v>40</v>
      </c>
      <c r="C145" t="s">
        <v>27</v>
      </c>
      <c r="D145">
        <f t="shared" si="8"/>
        <v>0.99999996764905796</v>
      </c>
      <c r="E145">
        <f>RANK(Table5[[#This Row],[Ranking]],Table5[Ranking],0)</f>
        <v>1</v>
      </c>
    </row>
    <row r="146" spans="2:5" x14ac:dyDescent="0.25">
      <c r="B146" s="3" t="s">
        <v>41</v>
      </c>
      <c r="C146" t="s">
        <v>28</v>
      </c>
      <c r="D146">
        <f t="shared" si="8"/>
        <v>0.26558010666643733</v>
      </c>
      <c r="E146">
        <f>RANK(Table5[[#This Row],[Ranking]],Table5[Ranking],0)</f>
        <v>22</v>
      </c>
    </row>
    <row r="147" spans="2:5" x14ac:dyDescent="0.25">
      <c r="B147" s="2" t="s">
        <v>42</v>
      </c>
      <c r="C147" t="s">
        <v>29</v>
      </c>
      <c r="D147">
        <f t="shared" si="8"/>
        <v>0.3534562362612117</v>
      </c>
      <c r="E147">
        <f>RANK(Table5[[#This Row],[Ranking]],Table5[Ranking],0)</f>
        <v>20</v>
      </c>
    </row>
    <row r="148" spans="2:5" x14ac:dyDescent="0.25">
      <c r="B148" s="3" t="s">
        <v>43</v>
      </c>
      <c r="C148" t="s">
        <v>30</v>
      </c>
      <c r="D148">
        <f t="shared" si="8"/>
        <v>0.44345798017648819</v>
      </c>
      <c r="E148">
        <f>RANK(Table5[[#This Row],[Ranking]],Table5[Ranking],0)</f>
        <v>18</v>
      </c>
    </row>
    <row r="149" spans="2:5" x14ac:dyDescent="0.25">
      <c r="B149" s="2" t="s">
        <v>44</v>
      </c>
      <c r="C149" t="s">
        <v>31</v>
      </c>
      <c r="D149">
        <f t="shared" si="8"/>
        <v>0.32667892469217663</v>
      </c>
      <c r="E149">
        <f>RANK(Table5[[#This Row],[Ranking]],Table5[Ranking],0)</f>
        <v>21</v>
      </c>
    </row>
    <row r="150" spans="2:5" x14ac:dyDescent="0.25">
      <c r="B150" s="3" t="s">
        <v>45</v>
      </c>
      <c r="C150" t="s">
        <v>32</v>
      </c>
      <c r="D150">
        <f t="shared" si="8"/>
        <v>2.3861197382749142E-2</v>
      </c>
      <c r="E150">
        <f>RANK(Table5[[#This Row],[Ranking]],Table5[Ranking],0)</f>
        <v>28</v>
      </c>
    </row>
    <row r="151" spans="2:5" x14ac:dyDescent="0.25">
      <c r="B151" s="2" t="s">
        <v>46</v>
      </c>
      <c r="C151" t="s">
        <v>33</v>
      </c>
      <c r="D151">
        <f>F118/(F118+C118)</f>
        <v>0.99999996764905796</v>
      </c>
      <c r="E151">
        <f>RANK(Table5[[#This Row],[Ranking]],Table5[Ranking],0)</f>
        <v>1</v>
      </c>
    </row>
    <row r="152" spans="2:5" x14ac:dyDescent="0.25">
      <c r="B152" s="3" t="s">
        <v>47</v>
      </c>
      <c r="D152">
        <f t="shared" si="8"/>
        <v>4.7186775528252354E-4</v>
      </c>
      <c r="E152">
        <f>RANK(Table5[[#This Row],[Ranking]],Table5[Ranking],0)</f>
        <v>30</v>
      </c>
    </row>
    <row r="153" spans="2:5" x14ac:dyDescent="0.25">
      <c r="B153" s="2" t="s">
        <v>48</v>
      </c>
      <c r="D153">
        <f t="shared" si="8"/>
        <v>0.53254263349471798</v>
      </c>
      <c r="E153">
        <f>RANK(Table5[[#This Row],[Ranking]],Table5[Ranking],0)</f>
        <v>13</v>
      </c>
    </row>
    <row r="154" spans="2:5" x14ac:dyDescent="0.25">
      <c r="B154" s="3" t="s">
        <v>49</v>
      </c>
      <c r="D154">
        <f t="shared" si="8"/>
        <v>0.23689530024303279</v>
      </c>
      <c r="E154">
        <f>RANK(Table5[[#This Row],[Ranking]],Table5[Ranking],0)</f>
        <v>23</v>
      </c>
    </row>
    <row r="155" spans="2:5" x14ac:dyDescent="0.25">
      <c r="B155" s="2" t="s">
        <v>50</v>
      </c>
      <c r="D155">
        <f t="shared" si="8"/>
        <v>0.95509929033371843</v>
      </c>
      <c r="E155">
        <f>RANK(Table5[[#This Row],[Ranking]],Table5[Ranking],0)</f>
        <v>6</v>
      </c>
    </row>
    <row r="156" spans="2:5" x14ac:dyDescent="0.25">
      <c r="B156" s="3" t="s">
        <v>51</v>
      </c>
      <c r="D156">
        <f t="shared" si="8"/>
        <v>0.9787811321978056</v>
      </c>
      <c r="E156">
        <f>RANK(Table5[[#This Row],[Ranking]],Table5[Ranking],0)</f>
        <v>3</v>
      </c>
    </row>
    <row r="157" spans="2:5" x14ac:dyDescent="0.25">
      <c r="B157" s="2" t="s">
        <v>52</v>
      </c>
      <c r="D157">
        <f t="shared" si="8"/>
        <v>0.13622589027951279</v>
      </c>
      <c r="E157">
        <f>RANK(Table5[[#This Row],[Ranking]],Table5[Ranking],0)</f>
        <v>26</v>
      </c>
    </row>
    <row r="158" spans="2:5" x14ac:dyDescent="0.25">
      <c r="B158" s="3" t="s">
        <v>53</v>
      </c>
      <c r="D158">
        <f t="shared" si="8"/>
        <v>0.55183267536257918</v>
      </c>
      <c r="E158">
        <f>RANK(Table5[[#This Row],[Ranking]],Table5[Ranking],0)</f>
        <v>12</v>
      </c>
    </row>
    <row r="159" spans="2:5" x14ac:dyDescent="0.25">
      <c r="B159" s="2" t="s">
        <v>54</v>
      </c>
      <c r="D159">
        <f t="shared" si="8"/>
        <v>0.45513107038721262</v>
      </c>
      <c r="E159">
        <f>RANK(Table5[[#This Row],[Ranking]],Table5[Ranking],0)</f>
        <v>16</v>
      </c>
    </row>
    <row r="160" spans="2:5" x14ac:dyDescent="0.25">
      <c r="B160" s="3" t="s">
        <v>55</v>
      </c>
      <c r="D160">
        <f t="shared" si="8"/>
        <v>0.22495557301018335</v>
      </c>
      <c r="E160">
        <f>RANK(Table5[[#This Row],[Ranking]],Table5[Ranking],0)</f>
        <v>24</v>
      </c>
    </row>
    <row r="161" spans="2:5" x14ac:dyDescent="0.25">
      <c r="B161" s="2" t="s">
        <v>56</v>
      </c>
      <c r="D161">
        <f t="shared" si="8"/>
        <v>2.3740740024042754E-2</v>
      </c>
      <c r="E161">
        <f>RANK(Table5[[#This Row],[Ranking]],Table5[Ranking],0)</f>
        <v>29</v>
      </c>
    </row>
    <row r="162" spans="2:5" x14ac:dyDescent="0.25">
      <c r="B162" s="3" t="s">
        <v>57</v>
      </c>
      <c r="D162">
        <f t="shared" si="8"/>
        <v>0.58269387511393578</v>
      </c>
      <c r="E162">
        <f>RANK(Table5[[#This Row],[Ranking]],Table5[Ranking],0)</f>
        <v>11</v>
      </c>
    </row>
    <row r="163" spans="2:5" x14ac:dyDescent="0.25">
      <c r="B163" s="2" t="s">
        <v>58</v>
      </c>
      <c r="D163">
        <f t="shared" si="8"/>
        <v>0.52270638623930255</v>
      </c>
      <c r="E163">
        <f>RANK(Table5[[#This Row],[Ranking]],Table5[Ranking],0)</f>
        <v>14</v>
      </c>
    </row>
    <row r="164" spans="2:5" x14ac:dyDescent="0.25">
      <c r="B164" s="3" t="s">
        <v>59</v>
      </c>
      <c r="D164">
        <f t="shared" si="8"/>
        <v>0.79749293001407662</v>
      </c>
      <c r="E164">
        <f>RANK(Table5[[#This Row],[Ranking]],Table5[Ranking],0)</f>
        <v>9</v>
      </c>
    </row>
    <row r="165" spans="2:5" x14ac:dyDescent="0.25">
      <c r="B165" s="2" t="s">
        <v>60</v>
      </c>
      <c r="D165">
        <f t="shared" si="8"/>
        <v>0.69685600544605752</v>
      </c>
      <c r="E165">
        <f>RANK(Table5[[#This Row],[Ranking]],Table5[Ranking],0)</f>
        <v>10</v>
      </c>
    </row>
    <row r="166" spans="2:5" x14ac:dyDescent="0.25">
      <c r="B166" s="3" t="s">
        <v>61</v>
      </c>
      <c r="D166">
        <f t="shared" si="8"/>
        <v>0.84341283206864526</v>
      </c>
      <c r="E166">
        <f>RANK(Table5[[#This Row],[Ranking]],Table5[Ranking],0)</f>
        <v>8</v>
      </c>
    </row>
    <row r="167" spans="2:5" x14ac:dyDescent="0.25">
      <c r="B167" s="2" t="s">
        <v>62</v>
      </c>
      <c r="D167">
        <f t="shared" si="8"/>
        <v>0.16846006509779843</v>
      </c>
      <c r="E167">
        <f>RANK(Table5[[#This Row],[Ranking]],Table5[Ranking],0)</f>
        <v>25</v>
      </c>
    </row>
    <row r="168" spans="2:5" x14ac:dyDescent="0.25">
      <c r="B168" s="3" t="s">
        <v>63</v>
      </c>
      <c r="D168">
        <f t="shared" si="8"/>
        <v>0.44995100508805752</v>
      </c>
      <c r="E168">
        <f>RANK(Table5[[#This Row],[Ranking]],Table5[Ranking],0)</f>
        <v>17</v>
      </c>
    </row>
    <row r="169" spans="2:5" x14ac:dyDescent="0.25">
      <c r="B169" s="2" t="s">
        <v>64</v>
      </c>
      <c r="D169">
        <f t="shared" si="8"/>
        <v>0.45537098247773983</v>
      </c>
      <c r="E169">
        <f>RANK(Table5[[#This Row],[Ranking]],Table5[Ranking],0)</f>
        <v>15</v>
      </c>
    </row>
    <row r="170" spans="2:5" x14ac:dyDescent="0.25">
      <c r="B170" s="3" t="s">
        <v>65</v>
      </c>
      <c r="D170">
        <f t="shared" si="8"/>
        <v>9.2066427630376049E-2</v>
      </c>
      <c r="E170">
        <f>RANK(Table5[[#This Row],[Ranking]],Table5[Ranking],0)</f>
        <v>27</v>
      </c>
    </row>
    <row r="171" spans="2:5" x14ac:dyDescent="0.25">
      <c r="B171" s="2" t="s">
        <v>66</v>
      </c>
      <c r="D171">
        <f t="shared" si="8"/>
        <v>0.37752114048809271</v>
      </c>
      <c r="E171">
        <f>RANK(Table5[[#This Row],[Ranking]],Table5[Ranking],0)</f>
        <v>19</v>
      </c>
    </row>
    <row r="172" spans="2:5" x14ac:dyDescent="0.25">
      <c r="B172" s="3" t="s">
        <v>67</v>
      </c>
      <c r="D172">
        <f t="shared" si="8"/>
        <v>0.97424226086398691</v>
      </c>
      <c r="E172">
        <f>RANK(Table5[[#This Row],[Ranking]],Table5[Ranking],0)</f>
        <v>4</v>
      </c>
    </row>
  </sheetData>
  <phoneticPr fontId="2" type="noConversion"/>
  <pageMargins left="0.7" right="0.7" top="0.75" bottom="0.75" header="0.3" footer="0.3"/>
  <pageSetup orientation="portrait" horizontalDpi="4294967293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Henderson</dc:creator>
  <cp:lastModifiedBy>Evan Henderson</cp:lastModifiedBy>
  <dcterms:created xsi:type="dcterms:W3CDTF">2023-10-25T09:55:25Z</dcterms:created>
  <dcterms:modified xsi:type="dcterms:W3CDTF">2023-11-30T16:45:37Z</dcterms:modified>
</cp:coreProperties>
</file>