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<sst xmlns="http://schemas.openxmlformats.org/spreadsheetml/2006/main" count="181" uniqueCount="81">
  <si>
    <t>Name</t>
  </si>
  <si>
    <t>Patient ID</t>
  </si>
  <si>
    <t>OP Date</t>
  </si>
  <si>
    <t>TCKN</t>
  </si>
  <si>
    <t>Age</t>
  </si>
  <si>
    <t>Yasli</t>
  </si>
  <si>
    <t>Sex</t>
  </si>
  <si>
    <t>Sürvi (gün)</t>
  </si>
  <si>
    <t>SürviAy</t>
  </si>
  <si>
    <t>mortalite</t>
  </si>
  <si>
    <t>Mortalite tarih</t>
  </si>
  <si>
    <t>Patient DayOfBirth</t>
  </si>
  <si>
    <t>ExtDate</t>
  </si>
  <si>
    <t>Length of Hospital Stay(days)</t>
  </si>
  <si>
    <t>FollowUpDate (bize son girişi olduğu tarih</t>
  </si>
  <si>
    <t>FollowUpDays</t>
  </si>
  <si>
    <t>PreopMRankin</t>
  </si>
  <si>
    <t>tabMRankin</t>
  </si>
  <si>
    <t>ASA score (pre-injury ASA score was defined as follows: 1. a normal healthy patient; 2. a patient with a mild systemic disease; 3. a patient with a severe systemic disease; 4. a patient with severe systemic disease that is a constant threat to life; and 5. a moribund patient who is not expected to survive without surgery.)</t>
  </si>
  <si>
    <t>Yerleşim</t>
  </si>
  <si>
    <t>Taraf</t>
  </si>
  <si>
    <t>adjuvan</t>
  </si>
  <si>
    <t>KT</t>
  </si>
  <si>
    <t>RT</t>
  </si>
  <si>
    <t>Ki67</t>
  </si>
  <si>
    <t>FirstSurgery</t>
  </si>
  <si>
    <t>PostoperativeBleeding</t>
  </si>
  <si>
    <t xml:space="preserve">nüks </t>
  </si>
  <si>
    <t>Nüks Op Tarihi</t>
  </si>
  <si>
    <t>Nükse olan süre</t>
  </si>
  <si>
    <t>Comments</t>
  </si>
  <si>
    <t>GTR(1-0)</t>
  </si>
  <si>
    <t>0-R-TemporalMuscle</t>
  </si>
  <si>
    <t>0-L-TemporalMuscle</t>
  </si>
  <si>
    <t>0-MeanTMT</t>
  </si>
  <si>
    <t>0-ThickTMT</t>
  </si>
  <si>
    <t>1-Month-R-TMT</t>
  </si>
  <si>
    <t>1-Month-L-TMT</t>
  </si>
  <si>
    <t>1-Month-MeanTMT</t>
  </si>
  <si>
    <t>1-ThickTMT</t>
  </si>
  <si>
    <t>1-M-PercTMT</t>
  </si>
  <si>
    <t>1-M-Perc-Change</t>
  </si>
  <si>
    <t>3-Month-R-TMT</t>
  </si>
  <si>
    <t>3-Month-L-TMT</t>
  </si>
  <si>
    <t>3Mon-MeanTMT</t>
  </si>
  <si>
    <t>3-ThickTMT</t>
  </si>
  <si>
    <t>3-M-PercTMT</t>
  </si>
  <si>
    <t>3-M-Perc-Change</t>
  </si>
  <si>
    <t>Albumin</t>
  </si>
  <si>
    <t>Hemoglobin</t>
  </si>
  <si>
    <t>Platelet</t>
  </si>
  <si>
    <t>E</t>
  </si>
  <si>
    <t>frontal</t>
  </si>
  <si>
    <t>R</t>
  </si>
  <si>
    <t>Son giriş ölüm tarihi</t>
  </si>
  <si>
    <t>Preop filmi yok ama insizyon alakasız o yüzden aldım</t>
  </si>
  <si>
    <t>K</t>
  </si>
  <si>
    <t>parietal</t>
  </si>
  <si>
    <t>Postop BT total çıkmış görünüyor ama MRG yok</t>
  </si>
  <si>
    <t>temporal</t>
  </si>
  <si>
    <t>L</t>
  </si>
  <si>
    <t>14.05.2018</t>
  </si>
  <si>
    <t>Son giriş tarihi ölüm tarihi</t>
  </si>
  <si>
    <t>frontoparietal</t>
  </si>
  <si>
    <t>Gerçek op tarihi 02/11/2017</t>
  </si>
  <si>
    <t>frontotemporal</t>
  </si>
  <si>
    <t>NÜKS CERRAHİSİ</t>
  </si>
  <si>
    <t>rt</t>
  </si>
  <si>
    <t xml:space="preserve">21.05.2020 </t>
  </si>
  <si>
    <t>7. günk ontrolü var sadece</t>
  </si>
  <si>
    <t>Postop 3. gün</t>
  </si>
  <si>
    <t>paryetal</t>
  </si>
  <si>
    <t>krt</t>
  </si>
  <si>
    <t>8. ayı var</t>
  </si>
  <si>
    <t xml:space="preserve">26.01.2021 </t>
  </si>
  <si>
    <t>paryetooksiipital</t>
  </si>
  <si>
    <t>yok</t>
  </si>
  <si>
    <t>Multicenstrik gliom</t>
  </si>
  <si>
    <t>KRT</t>
  </si>
  <si>
    <t>Son giriş tarihi- ölüm tarihi</t>
  </si>
  <si>
    <t xml:space="preserve">frontal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</si>
</sst>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5">
    <font>
      <sz val="10.0"/>
      <color rgb="FF000000"/>
      <name val="Arial"/>
      <scheme val="minor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sz val="9.0"/>
      <color rgb="FF21252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1" xfId="0" applyAlignment="1" applyFont="1" applyNumberFormat="1">
      <alignment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horizontal="right" vertical="bottom"/>
    </xf>
    <xf borderId="1" fillId="3" fontId="1" numFmtId="165" xfId="0" applyAlignment="1" applyBorder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1" fillId="4" fontId="1" numFmtId="166" xfId="0" applyAlignment="1" applyBorder="1" applyFont="1" applyNumberFormat="1">
      <alignment horizontal="center" vertical="bottom"/>
    </xf>
    <xf borderId="0" fillId="4" fontId="1" numFmtId="165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1" fillId="3" fontId="1" numFmtId="166" xfId="0" applyAlignment="1" applyBorder="1" applyFont="1" applyNumberFormat="1">
      <alignment horizontal="right" vertical="bottom"/>
    </xf>
    <xf borderId="1" fillId="4" fontId="1" numFmtId="164" xfId="0" applyAlignment="1" applyBorder="1" applyFont="1" applyNumberFormat="1">
      <alignment horizontal="right" vertical="bottom"/>
    </xf>
    <xf borderId="0" fillId="4" fontId="1" numFmtId="166" xfId="0" applyAlignment="1" applyFont="1" applyNumberFormat="1">
      <alignment horizontal="right" vertical="bottom"/>
    </xf>
    <xf borderId="1" fillId="4" fontId="1" numFmtId="166" xfId="0" applyAlignment="1" applyBorder="1" applyFont="1" applyNumberFormat="1">
      <alignment horizontal="right" vertical="bottom"/>
    </xf>
    <xf borderId="1" fillId="3" fontId="1" numFmtId="164" xfId="0" applyAlignment="1" applyBorder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3" fontId="1" numFmtId="166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2" fillId="4" fontId="1" numFmtId="0" xfId="0" applyAlignment="1" applyBorder="1" applyFont="1">
      <alignment vertical="bottom"/>
    </xf>
    <xf borderId="2" fillId="4" fontId="1" numFmtId="164" xfId="0" applyAlignment="1" applyBorder="1" applyFont="1" applyNumberFormat="1">
      <alignment horizontal="right" vertical="bottom"/>
    </xf>
    <xf borderId="0" fillId="4" fontId="1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1" numFmtId="14" xfId="0" applyAlignment="1" applyFont="1" applyNumberFormat="1">
      <alignment horizontal="right" vertical="bottom"/>
    </xf>
    <xf borderId="0" fillId="3" fontId="4" numFmtId="166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35" displayName="Table_1" name="Table_1" id="1">
  <tableColumns count="51">
    <tableColumn name="Name" id="1"/>
    <tableColumn name="Patient ID" id="2"/>
    <tableColumn name="OP Date" id="3"/>
    <tableColumn name="TCKN" id="4"/>
    <tableColumn name="Age" id="5"/>
    <tableColumn name="Yasli" id="6"/>
    <tableColumn name="Sex" id="7"/>
    <tableColumn name="Sürvi (gün)" id="8"/>
    <tableColumn name="SürviAy" id="9"/>
    <tableColumn name="mortalite" id="10"/>
    <tableColumn name="Mortalite tarih" id="11"/>
    <tableColumn name="Patient DayOfBirth" id="12"/>
    <tableColumn name="ExtDate" id="13"/>
    <tableColumn name="Length of Hospital Stay(days)" id="14"/>
    <tableColumn name="FollowUpDate (bize son girişi olduğu tarih" id="15"/>
    <tableColumn name="FollowUpDays" id="16"/>
    <tableColumn name="PreopMRankin" id="17"/>
    <tableColumn name="tabMRankin" id="18"/>
    <tableColumn name="ASA score (pre-injury ASA score was defined as follows: 1. a normal healthy patient; 2. a patient with a mild systemic disease; 3. a patient with a severe systemic disease; 4. a patient with severe systemic disease that is a constant threat to life; and 5. a moribund patient who is not expected to survive without surgery.)" id="19"/>
    <tableColumn name="Yerleşim" id="20"/>
    <tableColumn name="Taraf" id="21"/>
    <tableColumn name="adjuvan" id="22"/>
    <tableColumn name="KT" id="23"/>
    <tableColumn name="RT" id="24"/>
    <tableColumn name="Ki67" id="25"/>
    <tableColumn name="FirstSurgery" id="26"/>
    <tableColumn name="PostoperativeBleeding" id="27"/>
    <tableColumn name="nüks " id="28"/>
    <tableColumn name="Nüks Op Tarihi" id="29"/>
    <tableColumn name="Nükse olan süre" id="30"/>
    <tableColumn name="Comments" id="31"/>
    <tableColumn name="GTR(1-0)" id="32"/>
    <tableColumn name="0-R-TemporalMuscle" id="33"/>
    <tableColumn name="0-L-TemporalMuscle" id="34"/>
    <tableColumn name="0-MeanTMT" id="35"/>
    <tableColumn name="0-ThickTMT" id="36"/>
    <tableColumn name="1-Month-R-TMT" id="37"/>
    <tableColumn name="1-Month-L-TMT" id="38"/>
    <tableColumn name="1-Month-MeanTMT" id="39"/>
    <tableColumn name="1-ThickTMT" id="40"/>
    <tableColumn name="1-M-PercTMT" id="41"/>
    <tableColumn name="1-M-Perc-Change" id="42"/>
    <tableColumn name="3-Month-R-TMT" id="43"/>
    <tableColumn name="3-Month-L-TMT" id="44"/>
    <tableColumn name="3Mon-MeanTMT" id="45"/>
    <tableColumn name="3-ThickTMT" id="46"/>
    <tableColumn name="3-M-PercTMT" id="47"/>
    <tableColumn name="3-M-Perc-Change" id="48"/>
    <tableColumn name="Albumin" id="49"/>
    <tableColumn name="Hemoglobin" id="50"/>
    <tableColumn name="Platelet" id="5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4"/>
      <c r="B2" s="5">
        <v>2.012133714E9</v>
      </c>
      <c r="C2" s="6">
        <v>41218.0</v>
      </c>
      <c r="D2" s="7"/>
      <c r="E2" s="8">
        <f t="shared" ref="E2:E35" si="1">DATEDIF(L2, C2, "y")</f>
        <v>31</v>
      </c>
      <c r="F2" s="9" t="str">
        <f t="shared" ref="F2:F35" si="2">IF(E2&gt;64, "1", "0")</f>
        <v>0</v>
      </c>
      <c r="G2" s="10" t="s">
        <v>51</v>
      </c>
      <c r="H2" s="7">
        <f t="shared" ref="H2:H35" si="3">DATEDIF(C2, K2, "D")</f>
        <v>1125</v>
      </c>
      <c r="I2" s="7">
        <f t="shared" ref="I2:I35" si="4">DATEDIF(C2, K2, "M")</f>
        <v>37</v>
      </c>
      <c r="J2" s="7">
        <v>1.0</v>
      </c>
      <c r="K2" s="11">
        <v>42343.0</v>
      </c>
      <c r="L2" s="11">
        <v>29694.0</v>
      </c>
      <c r="M2" s="11">
        <v>41222.0</v>
      </c>
      <c r="N2" s="8">
        <f t="shared" ref="N2:N11" si="5">DATEDIF(C2, M2, "D")</f>
        <v>4</v>
      </c>
      <c r="O2" s="11">
        <v>42163.0</v>
      </c>
      <c r="P2" s="8">
        <f t="shared" ref="P2:P35" si="6">DATEDIF(C2, O2, "D")</f>
        <v>945</v>
      </c>
      <c r="Q2" s="7">
        <v>1.0</v>
      </c>
      <c r="R2" s="7">
        <v>1.0</v>
      </c>
      <c r="S2" s="7">
        <v>1.0</v>
      </c>
      <c r="T2" s="10" t="s">
        <v>52</v>
      </c>
      <c r="U2" s="10" t="s">
        <v>53</v>
      </c>
      <c r="V2" s="7">
        <v>1.0</v>
      </c>
      <c r="W2" s="12"/>
      <c r="X2" s="12"/>
      <c r="Y2" s="7">
        <v>24.0</v>
      </c>
      <c r="Z2" s="7">
        <v>1.0</v>
      </c>
      <c r="AA2" s="7">
        <v>0.0</v>
      </c>
      <c r="AB2" s="12"/>
      <c r="AC2" s="11">
        <v>42121.0</v>
      </c>
      <c r="AD2" s="12"/>
      <c r="AE2" s="10" t="s">
        <v>54</v>
      </c>
      <c r="AF2" s="7">
        <v>1.0</v>
      </c>
      <c r="AG2" s="7">
        <v>8.8</v>
      </c>
      <c r="AH2" s="7">
        <v>9.0</v>
      </c>
      <c r="AI2" s="7">
        <f t="shared" ref="AI2:AI35" si="7">(AG2+AH2)/2</f>
        <v>8.9</v>
      </c>
      <c r="AJ2" s="10" t="str">
        <f t="shared" ref="AJ2:AJ35" si="8">IF(AI2&gt;7.4118
, "1", "0")</f>
        <v>1</v>
      </c>
      <c r="AK2" s="7">
        <v>6.9</v>
      </c>
      <c r="AL2" s="7">
        <v>6.3</v>
      </c>
      <c r="AM2" s="7">
        <f>(AK2+AL2)/2</f>
        <v>6.6</v>
      </c>
      <c r="AN2" s="10" t="str">
        <f>IF(AM2&gt;6.3952, "1", "0")</f>
        <v>1</v>
      </c>
      <c r="AO2" s="7">
        <f>((AM2-AI2)/AI2)*100</f>
        <v>-25.84269663</v>
      </c>
      <c r="AP2" s="10" t="str">
        <f>IF(AO2&gt;-13.9871091151, "1", "0")</f>
        <v>0</v>
      </c>
      <c r="AQ2" s="7">
        <v>9.8</v>
      </c>
      <c r="AR2" s="7">
        <v>7.6</v>
      </c>
      <c r="AS2" s="7">
        <f>(AQ2+AR2)/2</f>
        <v>8.7</v>
      </c>
      <c r="AT2" s="10" t="str">
        <f>IF(AS2&gt;6.9466, "1", "0")</f>
        <v>1</v>
      </c>
      <c r="AU2" s="7">
        <f>((AS2-AI2)/AI2)*100</f>
        <v>-2.247191011</v>
      </c>
      <c r="AV2" s="10" t="str">
        <f>IF(AU2&gt;-8.41101497138, "1", "0")</f>
        <v>1</v>
      </c>
      <c r="AW2" s="12"/>
      <c r="AX2" s="12"/>
      <c r="AY2" s="12"/>
    </row>
    <row r="3">
      <c r="A3" s="13"/>
      <c r="B3" s="14">
        <v>2.014022162E9</v>
      </c>
      <c r="C3" s="15">
        <v>41681.0</v>
      </c>
      <c r="D3" s="8"/>
      <c r="E3" s="8">
        <f t="shared" si="1"/>
        <v>67</v>
      </c>
      <c r="F3" s="9" t="str">
        <f t="shared" si="2"/>
        <v>1</v>
      </c>
      <c r="G3" s="9" t="s">
        <v>51</v>
      </c>
      <c r="H3" s="7">
        <f t="shared" si="3"/>
        <v>173</v>
      </c>
      <c r="I3" s="7">
        <f t="shared" si="4"/>
        <v>5</v>
      </c>
      <c r="J3" s="8">
        <v>1.0</v>
      </c>
      <c r="K3" s="16">
        <v>41854.0</v>
      </c>
      <c r="L3" s="16">
        <v>16984.0</v>
      </c>
      <c r="M3" s="16">
        <v>41687.0</v>
      </c>
      <c r="N3" s="8">
        <f t="shared" si="5"/>
        <v>6</v>
      </c>
      <c r="O3" s="16">
        <v>41767.0</v>
      </c>
      <c r="P3" s="8">
        <f t="shared" si="6"/>
        <v>86</v>
      </c>
      <c r="Q3" s="8">
        <v>4.0</v>
      </c>
      <c r="R3" s="8">
        <v>2.0</v>
      </c>
      <c r="S3" s="8">
        <v>2.0</v>
      </c>
      <c r="T3" s="9" t="s">
        <v>52</v>
      </c>
      <c r="U3" s="9" t="s">
        <v>53</v>
      </c>
      <c r="V3" s="8">
        <v>1.0</v>
      </c>
      <c r="W3" s="17"/>
      <c r="X3" s="17"/>
      <c r="Y3" s="8">
        <v>16.0</v>
      </c>
      <c r="Z3" s="8">
        <v>1.0</v>
      </c>
      <c r="AA3" s="8">
        <v>0.0</v>
      </c>
      <c r="AB3" s="17"/>
      <c r="AC3" s="8">
        <v>0.0</v>
      </c>
      <c r="AD3" s="17"/>
      <c r="AE3" s="9" t="s">
        <v>55</v>
      </c>
      <c r="AF3" s="8">
        <v>1.0</v>
      </c>
      <c r="AG3" s="8">
        <v>7.8</v>
      </c>
      <c r="AH3" s="8">
        <v>7.3</v>
      </c>
      <c r="AI3" s="8">
        <f t="shared" si="7"/>
        <v>7.55</v>
      </c>
      <c r="AJ3" s="9" t="str">
        <f t="shared" si="8"/>
        <v>1</v>
      </c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>
      <c r="A4" s="4"/>
      <c r="B4" s="5">
        <v>1.994176596E9</v>
      </c>
      <c r="C4" s="18">
        <v>41872.0</v>
      </c>
      <c r="D4" s="7"/>
      <c r="E4" s="7">
        <f t="shared" si="1"/>
        <v>78</v>
      </c>
      <c r="F4" s="10" t="str">
        <f t="shared" si="2"/>
        <v>1</v>
      </c>
      <c r="G4" s="10" t="s">
        <v>56</v>
      </c>
      <c r="H4" s="7">
        <f t="shared" si="3"/>
        <v>361</v>
      </c>
      <c r="I4" s="7">
        <f t="shared" si="4"/>
        <v>11</v>
      </c>
      <c r="J4" s="7">
        <v>1.0</v>
      </c>
      <c r="K4" s="11">
        <v>42233.0</v>
      </c>
      <c r="L4" s="11">
        <v>13255.0</v>
      </c>
      <c r="M4" s="11">
        <v>41876.0</v>
      </c>
      <c r="N4" s="7">
        <f t="shared" si="5"/>
        <v>4</v>
      </c>
      <c r="O4" s="11">
        <v>42226.0</v>
      </c>
      <c r="P4" s="7">
        <f t="shared" si="6"/>
        <v>354</v>
      </c>
      <c r="Q4" s="7">
        <v>2.0</v>
      </c>
      <c r="R4" s="7">
        <v>1.0</v>
      </c>
      <c r="S4" s="7">
        <v>3.0</v>
      </c>
      <c r="T4" s="10" t="s">
        <v>57</v>
      </c>
      <c r="U4" s="10" t="s">
        <v>53</v>
      </c>
      <c r="V4" s="7">
        <v>1.0</v>
      </c>
      <c r="W4" s="12"/>
      <c r="X4" s="12"/>
      <c r="Y4" s="7">
        <v>23.0</v>
      </c>
      <c r="Z4" s="7">
        <v>1.0</v>
      </c>
      <c r="AA4" s="7">
        <v>0.0</v>
      </c>
      <c r="AB4" s="12"/>
      <c r="AC4" s="7">
        <v>0.0</v>
      </c>
      <c r="AD4" s="12"/>
      <c r="AE4" s="10" t="s">
        <v>58</v>
      </c>
      <c r="AF4" s="7">
        <v>1.0</v>
      </c>
      <c r="AG4" s="7">
        <v>7.0</v>
      </c>
      <c r="AH4" s="7">
        <v>5.9</v>
      </c>
      <c r="AI4" s="7">
        <f t="shared" si="7"/>
        <v>6.45</v>
      </c>
      <c r="AJ4" s="10" t="str">
        <f t="shared" si="8"/>
        <v>0</v>
      </c>
      <c r="AK4" s="12"/>
      <c r="AL4" s="12"/>
      <c r="AM4" s="12"/>
      <c r="AN4" s="12"/>
      <c r="AO4" s="12"/>
      <c r="AP4" s="12"/>
      <c r="AQ4" s="12"/>
      <c r="AR4" s="7">
        <v>4.1</v>
      </c>
      <c r="AS4" s="7">
        <v>4.1</v>
      </c>
      <c r="AT4" s="10" t="str">
        <f t="shared" ref="AT4:AT5" si="9">IF(AS4&gt;6.9466, "1", "0")</f>
        <v>0</v>
      </c>
      <c r="AU4" s="7">
        <f t="shared" ref="AU4:AU5" si="10">((AS4-AI4)/AI4)*100</f>
        <v>-36.43410853</v>
      </c>
      <c r="AV4" s="10" t="str">
        <f t="shared" ref="AV4:AV5" si="11">IF(AU4&gt;-8.41101497138, "1", "0")</f>
        <v>0</v>
      </c>
      <c r="AW4" s="12"/>
      <c r="AX4" s="12"/>
      <c r="AY4" s="12"/>
    </row>
    <row r="5">
      <c r="A5" s="13"/>
      <c r="B5" s="14">
        <v>2.012071877E9</v>
      </c>
      <c r="C5" s="19">
        <v>42017.0</v>
      </c>
      <c r="D5" s="8"/>
      <c r="E5" s="8">
        <f t="shared" si="1"/>
        <v>70</v>
      </c>
      <c r="F5" s="9" t="str">
        <f t="shared" si="2"/>
        <v>1</v>
      </c>
      <c r="G5" s="9" t="s">
        <v>51</v>
      </c>
      <c r="H5" s="7">
        <f t="shared" si="3"/>
        <v>172</v>
      </c>
      <c r="I5" s="7">
        <f t="shared" si="4"/>
        <v>5</v>
      </c>
      <c r="J5" s="8">
        <v>1.0</v>
      </c>
      <c r="K5" s="16">
        <v>42189.0</v>
      </c>
      <c r="L5" s="16">
        <v>16301.0</v>
      </c>
      <c r="M5" s="16">
        <v>42020.0</v>
      </c>
      <c r="N5" s="8">
        <f t="shared" si="5"/>
        <v>3</v>
      </c>
      <c r="O5" s="16">
        <v>42166.0</v>
      </c>
      <c r="P5" s="7">
        <f t="shared" si="6"/>
        <v>149</v>
      </c>
      <c r="Q5" s="8">
        <v>2.0</v>
      </c>
      <c r="R5" s="8">
        <v>1.0</v>
      </c>
      <c r="S5" s="8">
        <v>1.0</v>
      </c>
      <c r="T5" s="9" t="s">
        <v>57</v>
      </c>
      <c r="U5" s="9" t="s">
        <v>53</v>
      </c>
      <c r="V5" s="8">
        <v>1.0</v>
      </c>
      <c r="W5" s="17"/>
      <c r="X5" s="17"/>
      <c r="Y5" s="8">
        <v>20.0</v>
      </c>
      <c r="Z5" s="8">
        <v>1.0</v>
      </c>
      <c r="AA5" s="8">
        <v>0.0</v>
      </c>
      <c r="AB5" s="17"/>
      <c r="AC5" s="16">
        <v>42016.0</v>
      </c>
      <c r="AD5" s="17"/>
      <c r="AE5" s="17"/>
      <c r="AF5" s="8">
        <v>0.0</v>
      </c>
      <c r="AG5" s="8">
        <v>5.8</v>
      </c>
      <c r="AH5" s="8">
        <v>6.6</v>
      </c>
      <c r="AI5" s="8">
        <f t="shared" si="7"/>
        <v>6.2</v>
      </c>
      <c r="AJ5" s="9" t="str">
        <f t="shared" si="8"/>
        <v>0</v>
      </c>
      <c r="AK5" s="8">
        <v>5.7</v>
      </c>
      <c r="AL5" s="8">
        <v>5.0</v>
      </c>
      <c r="AM5" s="8">
        <f>(AK5+AL5)/2</f>
        <v>5.35</v>
      </c>
      <c r="AN5" s="9" t="str">
        <f t="shared" ref="AN5:AN6" si="12">IF(AM5&gt;6.3952, "1", "0")</f>
        <v>0</v>
      </c>
      <c r="AO5" s="8">
        <f t="shared" ref="AO5:AO6" si="13">((AM5-AI5)/AI5)*100</f>
        <v>-13.70967742</v>
      </c>
      <c r="AP5" s="9" t="str">
        <f t="shared" ref="AP5:AP6" si="14">IF(AO5&gt;-13.9871091151, "1", "0")</f>
        <v>1</v>
      </c>
      <c r="AQ5" s="8">
        <v>7.2</v>
      </c>
      <c r="AR5" s="8">
        <v>5.6</v>
      </c>
      <c r="AS5" s="8">
        <f>(AQ5+AR5)/2</f>
        <v>6.4</v>
      </c>
      <c r="AT5" s="9" t="str">
        <f t="shared" si="9"/>
        <v>0</v>
      </c>
      <c r="AU5" s="8">
        <f t="shared" si="10"/>
        <v>3.225806452</v>
      </c>
      <c r="AV5" s="9" t="str">
        <f t="shared" si="11"/>
        <v>1</v>
      </c>
      <c r="AW5" s="17"/>
      <c r="AX5" s="17"/>
      <c r="AY5" s="17"/>
    </row>
    <row r="6">
      <c r="A6" s="4"/>
      <c r="B6" s="5">
        <v>2.015067152E9</v>
      </c>
      <c r="C6" s="18">
        <v>42137.0</v>
      </c>
      <c r="D6" s="7"/>
      <c r="E6" s="8">
        <f t="shared" si="1"/>
        <v>78</v>
      </c>
      <c r="F6" s="9" t="str">
        <f t="shared" si="2"/>
        <v>1</v>
      </c>
      <c r="G6" s="10" t="s">
        <v>56</v>
      </c>
      <c r="H6" s="7">
        <f t="shared" si="3"/>
        <v>105</v>
      </c>
      <c r="I6" s="7">
        <f t="shared" si="4"/>
        <v>3</v>
      </c>
      <c r="J6" s="7">
        <v>1.0</v>
      </c>
      <c r="K6" s="11">
        <v>42242.0</v>
      </c>
      <c r="L6" s="11">
        <v>13316.0</v>
      </c>
      <c r="M6" s="11">
        <v>42144.0</v>
      </c>
      <c r="N6" s="8">
        <f t="shared" si="5"/>
        <v>7</v>
      </c>
      <c r="O6" s="11">
        <v>42144.0</v>
      </c>
      <c r="P6" s="8">
        <f t="shared" si="6"/>
        <v>7</v>
      </c>
      <c r="Q6" s="7">
        <v>1.0</v>
      </c>
      <c r="R6" s="7">
        <v>1.0</v>
      </c>
      <c r="S6" s="7">
        <v>3.0</v>
      </c>
      <c r="T6" s="10" t="s">
        <v>59</v>
      </c>
      <c r="U6" s="10" t="s">
        <v>53</v>
      </c>
      <c r="V6" s="7">
        <v>1.0</v>
      </c>
      <c r="W6" s="12"/>
      <c r="X6" s="12"/>
      <c r="Y6" s="7">
        <v>32.0</v>
      </c>
      <c r="Z6" s="7">
        <v>1.0</v>
      </c>
      <c r="AA6" s="7">
        <v>1.0</v>
      </c>
      <c r="AB6" s="12"/>
      <c r="AC6" s="7">
        <v>0.0</v>
      </c>
      <c r="AD6" s="12"/>
      <c r="AE6" s="10" t="s">
        <v>58</v>
      </c>
      <c r="AF6" s="7">
        <v>1.0</v>
      </c>
      <c r="AG6" s="7">
        <v>5.6</v>
      </c>
      <c r="AH6" s="7">
        <v>4.6</v>
      </c>
      <c r="AI6" s="7">
        <f t="shared" si="7"/>
        <v>5.1</v>
      </c>
      <c r="AJ6" s="10" t="str">
        <f t="shared" si="8"/>
        <v>0</v>
      </c>
      <c r="AK6" s="12"/>
      <c r="AL6" s="7">
        <v>3.6</v>
      </c>
      <c r="AM6" s="7">
        <v>3.6</v>
      </c>
      <c r="AN6" s="10" t="str">
        <f t="shared" si="12"/>
        <v>0</v>
      </c>
      <c r="AO6" s="7">
        <f t="shared" si="13"/>
        <v>-29.41176471</v>
      </c>
      <c r="AP6" s="10" t="str">
        <f t="shared" si="14"/>
        <v>0</v>
      </c>
      <c r="AQ6" s="12"/>
      <c r="AR6" s="12"/>
      <c r="AS6" s="12"/>
      <c r="AT6" s="12"/>
      <c r="AU6" s="12"/>
      <c r="AV6" s="12"/>
      <c r="AW6" s="12"/>
      <c r="AX6" s="12"/>
      <c r="AY6" s="12"/>
    </row>
    <row r="7">
      <c r="A7" s="13"/>
      <c r="B7" s="14">
        <v>2.015160718E9</v>
      </c>
      <c r="C7" s="19">
        <v>42320.0</v>
      </c>
      <c r="D7" s="8"/>
      <c r="E7" s="8">
        <f t="shared" si="1"/>
        <v>55</v>
      </c>
      <c r="F7" s="9" t="str">
        <f t="shared" si="2"/>
        <v>0</v>
      </c>
      <c r="G7" s="9" t="s">
        <v>51</v>
      </c>
      <c r="H7" s="7">
        <f t="shared" si="3"/>
        <v>539</v>
      </c>
      <c r="I7" s="7">
        <f t="shared" si="4"/>
        <v>17</v>
      </c>
      <c r="J7" s="8">
        <v>1.0</v>
      </c>
      <c r="K7" s="16">
        <v>42859.0</v>
      </c>
      <c r="L7" s="16">
        <v>22143.0</v>
      </c>
      <c r="M7" s="20">
        <v>42324.0</v>
      </c>
      <c r="N7" s="8">
        <f t="shared" si="5"/>
        <v>4</v>
      </c>
      <c r="O7" s="16">
        <v>42514.0</v>
      </c>
      <c r="P7" s="8">
        <f t="shared" si="6"/>
        <v>194</v>
      </c>
      <c r="Q7" s="8">
        <v>1.0</v>
      </c>
      <c r="R7" s="8">
        <v>1.0</v>
      </c>
      <c r="S7" s="8">
        <v>1.0</v>
      </c>
      <c r="T7" s="9" t="s">
        <v>52</v>
      </c>
      <c r="U7" s="9" t="s">
        <v>60</v>
      </c>
      <c r="V7" s="8">
        <v>1.0</v>
      </c>
      <c r="W7" s="8">
        <v>1.0</v>
      </c>
      <c r="X7" s="8">
        <v>1.0</v>
      </c>
      <c r="Y7" s="8">
        <v>24.0</v>
      </c>
      <c r="Z7" s="8">
        <v>1.0</v>
      </c>
      <c r="AA7" s="8">
        <v>0.0</v>
      </c>
      <c r="AB7" s="17"/>
      <c r="AC7" s="8">
        <v>0.0</v>
      </c>
      <c r="AD7" s="17"/>
      <c r="AE7" s="17"/>
      <c r="AF7" s="8">
        <v>1.0</v>
      </c>
      <c r="AG7" s="8">
        <v>5.5</v>
      </c>
      <c r="AH7" s="8">
        <v>4.0</v>
      </c>
      <c r="AI7" s="8">
        <f t="shared" si="7"/>
        <v>4.75</v>
      </c>
      <c r="AJ7" s="9" t="str">
        <f t="shared" si="8"/>
        <v>0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>
      <c r="A8" s="4"/>
      <c r="B8" s="5">
        <v>2.017004428E9</v>
      </c>
      <c r="C8" s="18">
        <v>42754.0</v>
      </c>
      <c r="D8" s="7"/>
      <c r="E8" s="7">
        <f t="shared" si="1"/>
        <v>66</v>
      </c>
      <c r="F8" s="10" t="str">
        <f t="shared" si="2"/>
        <v>1</v>
      </c>
      <c r="G8" s="10" t="s">
        <v>51</v>
      </c>
      <c r="H8" s="7">
        <f t="shared" si="3"/>
        <v>535</v>
      </c>
      <c r="I8" s="7">
        <f t="shared" si="4"/>
        <v>17</v>
      </c>
      <c r="J8" s="7">
        <v>1.0</v>
      </c>
      <c r="K8" s="11">
        <v>43289.0</v>
      </c>
      <c r="L8" s="11">
        <v>18336.0</v>
      </c>
      <c r="M8" s="11">
        <v>42758.0</v>
      </c>
      <c r="N8" s="7">
        <f t="shared" si="5"/>
        <v>4</v>
      </c>
      <c r="O8" s="11">
        <v>43252.0</v>
      </c>
      <c r="P8" s="7">
        <f t="shared" si="6"/>
        <v>498</v>
      </c>
      <c r="Q8" s="7">
        <v>3.0</v>
      </c>
      <c r="R8" s="7">
        <v>1.0</v>
      </c>
      <c r="S8" s="7">
        <v>3.0</v>
      </c>
      <c r="T8" s="10" t="s">
        <v>52</v>
      </c>
      <c r="U8" s="10" t="s">
        <v>60</v>
      </c>
      <c r="V8" s="7">
        <v>1.0</v>
      </c>
      <c r="W8" s="12"/>
      <c r="X8" s="12"/>
      <c r="Y8" s="7">
        <v>15.0</v>
      </c>
      <c r="Z8" s="7">
        <v>1.0</v>
      </c>
      <c r="AA8" s="7">
        <v>0.0</v>
      </c>
      <c r="AB8" s="12"/>
      <c r="AC8" s="10" t="s">
        <v>61</v>
      </c>
      <c r="AD8" s="12"/>
      <c r="AE8" s="12"/>
      <c r="AF8" s="7">
        <v>1.0</v>
      </c>
      <c r="AG8" s="7">
        <v>9.9</v>
      </c>
      <c r="AH8" s="7">
        <v>10.5</v>
      </c>
      <c r="AI8" s="7">
        <f t="shared" si="7"/>
        <v>10.2</v>
      </c>
      <c r="AJ8" s="10" t="str">
        <f t="shared" si="8"/>
        <v>1</v>
      </c>
      <c r="AK8" s="7">
        <v>6.1</v>
      </c>
      <c r="AL8" s="7">
        <v>6.4</v>
      </c>
      <c r="AM8" s="7">
        <f>(AK8+AL8)/2</f>
        <v>6.25</v>
      </c>
      <c r="AN8" s="10" t="str">
        <f>IF(AM8&gt;6.3952, "1", "0")</f>
        <v>0</v>
      </c>
      <c r="AO8" s="7">
        <f>((AM8-AI8)/AI8)*100</f>
        <v>-38.7254902</v>
      </c>
      <c r="AP8" s="10" t="str">
        <f>IF(AO8&gt;-13.9871091151, "1", "0")</f>
        <v>0</v>
      </c>
      <c r="AQ8" s="7">
        <v>11.1</v>
      </c>
      <c r="AR8" s="7">
        <v>8.5</v>
      </c>
      <c r="AS8" s="7">
        <f>(AQ8+AR8)/2</f>
        <v>9.8</v>
      </c>
      <c r="AT8" s="10" t="str">
        <f t="shared" ref="AT8:AT19" si="15">IF(AS8&gt;6.9466, "1", "0")</f>
        <v>1</v>
      </c>
      <c r="AU8" s="7">
        <f t="shared" ref="AU8:AU19" si="16">((AS8-AI8)/AI8)*100</f>
        <v>-3.921568627</v>
      </c>
      <c r="AV8" s="10" t="str">
        <f t="shared" ref="AV8:AV19" si="17">IF(AU8&gt;-8.41101497138, "1", "0")</f>
        <v>1</v>
      </c>
      <c r="AW8" s="12"/>
      <c r="AX8" s="12"/>
      <c r="AY8" s="12"/>
    </row>
    <row r="9">
      <c r="A9" s="13"/>
      <c r="B9" s="14">
        <v>2.016109742E9</v>
      </c>
      <c r="C9" s="21">
        <v>42793.0</v>
      </c>
      <c r="D9" s="8"/>
      <c r="E9" s="8">
        <f t="shared" si="1"/>
        <v>87</v>
      </c>
      <c r="F9" s="9" t="str">
        <f t="shared" si="2"/>
        <v>1</v>
      </c>
      <c r="G9" s="9" t="s">
        <v>51</v>
      </c>
      <c r="H9" s="7">
        <f t="shared" si="3"/>
        <v>107</v>
      </c>
      <c r="I9" s="7">
        <f t="shared" si="4"/>
        <v>3</v>
      </c>
      <c r="J9" s="8">
        <v>1.0</v>
      </c>
      <c r="K9" s="16">
        <v>42900.0</v>
      </c>
      <c r="L9" s="16">
        <v>10973.0</v>
      </c>
      <c r="M9" s="16">
        <v>42797.0</v>
      </c>
      <c r="N9" s="8">
        <f t="shared" si="5"/>
        <v>4</v>
      </c>
      <c r="O9" s="16">
        <v>42900.0</v>
      </c>
      <c r="P9" s="8">
        <f t="shared" si="6"/>
        <v>107</v>
      </c>
      <c r="Q9" s="8">
        <v>2.0</v>
      </c>
      <c r="R9" s="8">
        <v>1.0</v>
      </c>
      <c r="S9" s="8">
        <v>2.0</v>
      </c>
      <c r="T9" s="9" t="s">
        <v>59</v>
      </c>
      <c r="U9" s="9" t="s">
        <v>53</v>
      </c>
      <c r="V9" s="8">
        <v>1.0</v>
      </c>
      <c r="W9" s="17"/>
      <c r="X9" s="17"/>
      <c r="Y9" s="8">
        <v>80.0</v>
      </c>
      <c r="Z9" s="8">
        <v>1.0</v>
      </c>
      <c r="AA9" s="8">
        <v>0.0</v>
      </c>
      <c r="AB9" s="17"/>
      <c r="AC9" s="8">
        <v>0.0</v>
      </c>
      <c r="AD9" s="17"/>
      <c r="AE9" s="9" t="s">
        <v>62</v>
      </c>
      <c r="AF9" s="8">
        <v>1.0</v>
      </c>
      <c r="AG9" s="8">
        <v>7.5</v>
      </c>
      <c r="AH9" s="8">
        <v>7.6</v>
      </c>
      <c r="AI9" s="8">
        <f t="shared" si="7"/>
        <v>7.55</v>
      </c>
      <c r="AJ9" s="9" t="str">
        <f t="shared" si="8"/>
        <v>1</v>
      </c>
      <c r="AK9" s="17"/>
      <c r="AL9" s="17"/>
      <c r="AM9" s="17"/>
      <c r="AN9" s="17"/>
      <c r="AO9" s="17"/>
      <c r="AP9" s="17"/>
      <c r="AQ9" s="17"/>
      <c r="AR9" s="8">
        <v>4.9</v>
      </c>
      <c r="AS9" s="8">
        <v>4.9</v>
      </c>
      <c r="AT9" s="9" t="str">
        <f t="shared" si="15"/>
        <v>0</v>
      </c>
      <c r="AU9" s="8">
        <f t="shared" si="16"/>
        <v>-35.09933775</v>
      </c>
      <c r="AV9" s="9" t="str">
        <f t="shared" si="17"/>
        <v>0</v>
      </c>
      <c r="AW9" s="8">
        <v>35.0</v>
      </c>
      <c r="AX9" s="8">
        <v>12.7</v>
      </c>
      <c r="AY9" s="8">
        <v>224.0</v>
      </c>
    </row>
    <row r="10">
      <c r="A10" s="4"/>
      <c r="B10" s="5">
        <v>2.017053197E9</v>
      </c>
      <c r="C10" s="22">
        <v>42844.0</v>
      </c>
      <c r="D10" s="7"/>
      <c r="E10" s="7">
        <f t="shared" si="1"/>
        <v>51</v>
      </c>
      <c r="F10" s="10" t="str">
        <f t="shared" si="2"/>
        <v>0</v>
      </c>
      <c r="G10" s="10" t="s">
        <v>56</v>
      </c>
      <c r="H10" s="7">
        <f t="shared" si="3"/>
        <v>503</v>
      </c>
      <c r="I10" s="23">
        <f t="shared" si="4"/>
        <v>16</v>
      </c>
      <c r="J10" s="7">
        <v>1.0</v>
      </c>
      <c r="K10" s="11">
        <v>43347.0</v>
      </c>
      <c r="L10" s="11">
        <v>23896.0</v>
      </c>
      <c r="M10" s="11">
        <v>42846.0</v>
      </c>
      <c r="N10" s="7">
        <f t="shared" si="5"/>
        <v>2</v>
      </c>
      <c r="O10" s="11">
        <v>43347.0</v>
      </c>
      <c r="P10" s="7">
        <f t="shared" si="6"/>
        <v>503</v>
      </c>
      <c r="Q10" s="7">
        <v>1.0</v>
      </c>
      <c r="R10" s="7">
        <v>1.0</v>
      </c>
      <c r="S10" s="7">
        <v>1.0</v>
      </c>
      <c r="T10" s="10" t="s">
        <v>59</v>
      </c>
      <c r="U10" s="10" t="s">
        <v>60</v>
      </c>
      <c r="V10" s="7">
        <v>1.0</v>
      </c>
      <c r="W10" s="7">
        <v>1.0</v>
      </c>
      <c r="X10" s="7">
        <v>1.0</v>
      </c>
      <c r="Y10" s="7">
        <v>17.0</v>
      </c>
      <c r="Z10" s="7">
        <v>1.0</v>
      </c>
      <c r="AA10" s="7">
        <v>0.0</v>
      </c>
      <c r="AB10" s="7">
        <v>1.0</v>
      </c>
      <c r="AC10" s="24">
        <v>43087.0</v>
      </c>
      <c r="AD10" s="12"/>
      <c r="AE10" s="12"/>
      <c r="AF10" s="7">
        <v>1.0</v>
      </c>
      <c r="AG10" s="7">
        <v>11.9</v>
      </c>
      <c r="AH10" s="7">
        <v>9.1</v>
      </c>
      <c r="AI10" s="7">
        <f t="shared" si="7"/>
        <v>10.5</v>
      </c>
      <c r="AJ10" s="10" t="str">
        <f t="shared" si="8"/>
        <v>1</v>
      </c>
      <c r="AK10" s="7">
        <v>9.6</v>
      </c>
      <c r="AL10" s="7">
        <v>9.5</v>
      </c>
      <c r="AM10" s="7">
        <f t="shared" ref="AM10:AM11" si="18">(AK10+AL10)/2</f>
        <v>9.55</v>
      </c>
      <c r="AN10" s="10" t="str">
        <f t="shared" ref="AN10:AN18" si="19">IF(AM10&gt;6.3952, "1", "0")</f>
        <v>1</v>
      </c>
      <c r="AO10" s="7">
        <f t="shared" ref="AO10:AO18" si="20">((AM10-AI10)/AI10)*100</f>
        <v>-9.047619048</v>
      </c>
      <c r="AP10" s="10" t="str">
        <f t="shared" ref="AP10:AP18" si="21">IF(AO10&gt;-13.9871091151, "1", "0")</f>
        <v>1</v>
      </c>
      <c r="AQ10" s="7">
        <v>11.1</v>
      </c>
      <c r="AR10" s="7">
        <v>9.6</v>
      </c>
      <c r="AS10" s="7">
        <f t="shared" ref="AS10:AS11" si="22">(AQ10+AR10)/2</f>
        <v>10.35</v>
      </c>
      <c r="AT10" s="10" t="str">
        <f t="shared" si="15"/>
        <v>1</v>
      </c>
      <c r="AU10" s="7">
        <f t="shared" si="16"/>
        <v>-1.428571429</v>
      </c>
      <c r="AV10" s="10" t="str">
        <f t="shared" si="17"/>
        <v>1</v>
      </c>
      <c r="AW10" s="7">
        <v>43.0</v>
      </c>
      <c r="AX10" s="7">
        <v>12.9</v>
      </c>
      <c r="AY10" s="7">
        <v>296.0</v>
      </c>
    </row>
    <row r="11">
      <c r="A11" s="13"/>
      <c r="B11" s="14">
        <v>2.017098603E9</v>
      </c>
      <c r="C11" s="19">
        <v>42948.0</v>
      </c>
      <c r="D11" s="8"/>
      <c r="E11" s="8">
        <f t="shared" si="1"/>
        <v>64</v>
      </c>
      <c r="F11" s="9" t="str">
        <f t="shared" si="2"/>
        <v>0</v>
      </c>
      <c r="G11" s="9" t="s">
        <v>56</v>
      </c>
      <c r="H11" s="8">
        <f t="shared" si="3"/>
        <v>66</v>
      </c>
      <c r="I11" s="25">
        <f t="shared" si="4"/>
        <v>2</v>
      </c>
      <c r="J11" s="8">
        <v>1.0</v>
      </c>
      <c r="K11" s="16">
        <v>43014.0</v>
      </c>
      <c r="L11" s="16">
        <v>19391.0</v>
      </c>
      <c r="M11" s="16">
        <v>42954.0</v>
      </c>
      <c r="N11" s="8">
        <f t="shared" si="5"/>
        <v>6</v>
      </c>
      <c r="O11" s="16">
        <v>43012.0</v>
      </c>
      <c r="P11" s="8">
        <f t="shared" si="6"/>
        <v>64</v>
      </c>
      <c r="Q11" s="8">
        <v>4.0</v>
      </c>
      <c r="R11" s="8">
        <v>4.0</v>
      </c>
      <c r="S11" s="8">
        <v>2.0</v>
      </c>
      <c r="T11" s="9" t="s">
        <v>63</v>
      </c>
      <c r="U11" s="9" t="s">
        <v>53</v>
      </c>
      <c r="V11" s="8">
        <v>1.0</v>
      </c>
      <c r="W11" s="8">
        <v>1.0</v>
      </c>
      <c r="X11" s="8">
        <v>1.0</v>
      </c>
      <c r="Y11" s="8">
        <v>42.0</v>
      </c>
      <c r="Z11" s="8">
        <v>1.0</v>
      </c>
      <c r="AA11" s="8">
        <v>0.0</v>
      </c>
      <c r="AB11" s="8">
        <v>0.0</v>
      </c>
      <c r="AC11" s="17"/>
      <c r="AD11" s="17"/>
      <c r="AE11" s="17"/>
      <c r="AF11" s="8">
        <v>1.0</v>
      </c>
      <c r="AG11" s="8">
        <v>12.1</v>
      </c>
      <c r="AH11" s="8">
        <v>12.5</v>
      </c>
      <c r="AI11" s="8">
        <f t="shared" si="7"/>
        <v>12.3</v>
      </c>
      <c r="AJ11" s="9" t="str">
        <f t="shared" si="8"/>
        <v>1</v>
      </c>
      <c r="AK11" s="8">
        <v>11.7</v>
      </c>
      <c r="AL11" s="8">
        <v>10.5</v>
      </c>
      <c r="AM11" s="8">
        <f t="shared" si="18"/>
        <v>11.1</v>
      </c>
      <c r="AN11" s="9" t="str">
        <f t="shared" si="19"/>
        <v>1</v>
      </c>
      <c r="AO11" s="8">
        <f t="shared" si="20"/>
        <v>-9.756097561</v>
      </c>
      <c r="AP11" s="9" t="str">
        <f t="shared" si="21"/>
        <v>1</v>
      </c>
      <c r="AQ11" s="8">
        <v>5.1</v>
      </c>
      <c r="AR11" s="8">
        <v>5.1</v>
      </c>
      <c r="AS11" s="8">
        <f t="shared" si="22"/>
        <v>5.1</v>
      </c>
      <c r="AT11" s="9" t="str">
        <f t="shared" si="15"/>
        <v>0</v>
      </c>
      <c r="AU11" s="8">
        <f t="shared" si="16"/>
        <v>-58.53658537</v>
      </c>
      <c r="AV11" s="9" t="str">
        <f t="shared" si="17"/>
        <v>0</v>
      </c>
      <c r="AW11" s="8">
        <v>47.0</v>
      </c>
      <c r="AX11" s="8">
        <v>14.9</v>
      </c>
      <c r="AY11" s="8">
        <v>250.0</v>
      </c>
    </row>
    <row r="12">
      <c r="A12" s="4"/>
      <c r="B12" s="5">
        <v>1.995090107E9</v>
      </c>
      <c r="C12" s="22">
        <v>42980.0</v>
      </c>
      <c r="D12" s="7"/>
      <c r="E12" s="7">
        <f t="shared" si="1"/>
        <v>71</v>
      </c>
      <c r="F12" s="10" t="str">
        <f t="shared" si="2"/>
        <v>1</v>
      </c>
      <c r="G12" s="10" t="s">
        <v>51</v>
      </c>
      <c r="H12" s="7">
        <f t="shared" si="3"/>
        <v>389</v>
      </c>
      <c r="I12" s="23">
        <f t="shared" si="4"/>
        <v>12</v>
      </c>
      <c r="J12" s="7">
        <v>1.0</v>
      </c>
      <c r="K12" s="11">
        <v>43369.0</v>
      </c>
      <c r="L12" s="11">
        <v>16772.0</v>
      </c>
      <c r="M12" s="11">
        <v>43045.0</v>
      </c>
      <c r="N12" s="12"/>
      <c r="O12" s="11">
        <v>43307.0</v>
      </c>
      <c r="P12" s="7">
        <f t="shared" si="6"/>
        <v>327</v>
      </c>
      <c r="Q12" s="7">
        <v>4.0</v>
      </c>
      <c r="R12" s="7">
        <v>3.0</v>
      </c>
      <c r="S12" s="7">
        <v>2.0</v>
      </c>
      <c r="T12" s="10" t="s">
        <v>59</v>
      </c>
      <c r="U12" s="10" t="s">
        <v>60</v>
      </c>
      <c r="V12" s="7">
        <v>1.0</v>
      </c>
      <c r="W12" s="7">
        <v>1.0</v>
      </c>
      <c r="X12" s="7">
        <v>1.0</v>
      </c>
      <c r="Y12" s="7">
        <v>35.0</v>
      </c>
      <c r="Z12" s="7">
        <v>0.0</v>
      </c>
      <c r="AA12" s="7">
        <v>0.0</v>
      </c>
      <c r="AB12" s="7">
        <v>0.0</v>
      </c>
      <c r="AC12" s="12"/>
      <c r="AD12" s="12"/>
      <c r="AE12" s="26" t="s">
        <v>64</v>
      </c>
      <c r="AF12" s="7">
        <v>1.0</v>
      </c>
      <c r="AG12" s="7">
        <v>8.1</v>
      </c>
      <c r="AH12" s="7">
        <v>8.5</v>
      </c>
      <c r="AI12" s="7">
        <f t="shared" si="7"/>
        <v>8.3</v>
      </c>
      <c r="AJ12" s="10" t="str">
        <f t="shared" si="8"/>
        <v>1</v>
      </c>
      <c r="AK12" s="7">
        <v>7.5</v>
      </c>
      <c r="AL12" s="12"/>
      <c r="AM12" s="7">
        <v>7.5</v>
      </c>
      <c r="AN12" s="10" t="str">
        <f t="shared" si="19"/>
        <v>1</v>
      </c>
      <c r="AO12" s="7">
        <f t="shared" si="20"/>
        <v>-9.638554217</v>
      </c>
      <c r="AP12" s="10" t="str">
        <f t="shared" si="21"/>
        <v>1</v>
      </c>
      <c r="AQ12" s="7">
        <v>7.3</v>
      </c>
      <c r="AR12" s="12"/>
      <c r="AS12" s="7">
        <v>7.3</v>
      </c>
      <c r="AT12" s="10" t="str">
        <f t="shared" si="15"/>
        <v>1</v>
      </c>
      <c r="AU12" s="7">
        <f t="shared" si="16"/>
        <v>-12.04819277</v>
      </c>
      <c r="AV12" s="10" t="str">
        <f t="shared" si="17"/>
        <v>0</v>
      </c>
      <c r="AW12" s="7">
        <v>43.0</v>
      </c>
      <c r="AX12" s="7">
        <v>13.5</v>
      </c>
      <c r="AY12" s="7">
        <v>260.0</v>
      </c>
    </row>
    <row r="13">
      <c r="A13" s="13"/>
      <c r="B13" s="14">
        <v>2.017156749E9</v>
      </c>
      <c r="C13" s="19">
        <v>43048.0</v>
      </c>
      <c r="D13" s="8"/>
      <c r="E13" s="8">
        <f t="shared" si="1"/>
        <v>60</v>
      </c>
      <c r="F13" s="9" t="str">
        <f t="shared" si="2"/>
        <v>0</v>
      </c>
      <c r="G13" s="9" t="s">
        <v>56</v>
      </c>
      <c r="H13" s="8">
        <f t="shared" si="3"/>
        <v>725</v>
      </c>
      <c r="I13" s="25">
        <f t="shared" si="4"/>
        <v>23</v>
      </c>
      <c r="J13" s="8">
        <v>1.0</v>
      </c>
      <c r="K13" s="16">
        <v>43773.0</v>
      </c>
      <c r="L13" s="16">
        <v>21047.0</v>
      </c>
      <c r="M13" s="20">
        <v>43052.0</v>
      </c>
      <c r="N13" s="8">
        <f t="shared" ref="N13:N35" si="23">DATEDIF(C13, M13, "D")</f>
        <v>4</v>
      </c>
      <c r="O13" s="20">
        <v>43750.0</v>
      </c>
      <c r="P13" s="8">
        <f t="shared" si="6"/>
        <v>702</v>
      </c>
      <c r="Q13" s="8">
        <v>3.0</v>
      </c>
      <c r="R13" s="8">
        <v>2.0</v>
      </c>
      <c r="S13" s="8">
        <v>1.0</v>
      </c>
      <c r="T13" s="9" t="s">
        <v>59</v>
      </c>
      <c r="U13" s="9" t="s">
        <v>53</v>
      </c>
      <c r="V13" s="8">
        <v>1.0</v>
      </c>
      <c r="W13" s="8">
        <v>1.0</v>
      </c>
      <c r="X13" s="8">
        <v>1.0</v>
      </c>
      <c r="Y13" s="8">
        <v>80.0</v>
      </c>
      <c r="Z13" s="8">
        <v>1.0</v>
      </c>
      <c r="AA13" s="8">
        <v>0.0</v>
      </c>
      <c r="AB13" s="8">
        <v>1.0</v>
      </c>
      <c r="AC13" s="16">
        <v>43353.0</v>
      </c>
      <c r="AD13" s="17"/>
      <c r="AE13" s="17"/>
      <c r="AF13" s="8">
        <v>1.0</v>
      </c>
      <c r="AG13" s="8">
        <v>7.6</v>
      </c>
      <c r="AH13" s="8">
        <v>5.7</v>
      </c>
      <c r="AI13" s="8">
        <f t="shared" si="7"/>
        <v>6.65</v>
      </c>
      <c r="AJ13" s="9" t="str">
        <f t="shared" si="8"/>
        <v>0</v>
      </c>
      <c r="AK13" s="17"/>
      <c r="AL13" s="8">
        <v>5.8</v>
      </c>
      <c r="AM13" s="8">
        <v>5.8</v>
      </c>
      <c r="AN13" s="9" t="str">
        <f t="shared" si="19"/>
        <v>0</v>
      </c>
      <c r="AO13" s="8">
        <f t="shared" si="20"/>
        <v>-12.78195489</v>
      </c>
      <c r="AP13" s="9" t="str">
        <f t="shared" si="21"/>
        <v>1</v>
      </c>
      <c r="AQ13" s="17"/>
      <c r="AR13" s="8">
        <v>4.3</v>
      </c>
      <c r="AS13" s="8">
        <v>4.3</v>
      </c>
      <c r="AT13" s="9" t="str">
        <f t="shared" si="15"/>
        <v>0</v>
      </c>
      <c r="AU13" s="8">
        <f t="shared" si="16"/>
        <v>-35.33834586</v>
      </c>
      <c r="AV13" s="9" t="str">
        <f t="shared" si="17"/>
        <v>0</v>
      </c>
      <c r="AW13" s="8">
        <v>43.0</v>
      </c>
      <c r="AX13" s="8">
        <v>13.1</v>
      </c>
      <c r="AY13" s="8">
        <v>254.0</v>
      </c>
    </row>
    <row r="14">
      <c r="A14" s="4"/>
      <c r="B14" s="5">
        <v>2.018021036E9</v>
      </c>
      <c r="C14" s="22">
        <v>43147.0</v>
      </c>
      <c r="D14" s="7"/>
      <c r="E14" s="7">
        <f t="shared" si="1"/>
        <v>77</v>
      </c>
      <c r="F14" s="10" t="str">
        <f t="shared" si="2"/>
        <v>1</v>
      </c>
      <c r="G14" s="10" t="s">
        <v>51</v>
      </c>
      <c r="H14" s="7">
        <f t="shared" si="3"/>
        <v>354</v>
      </c>
      <c r="I14" s="23">
        <f t="shared" si="4"/>
        <v>11</v>
      </c>
      <c r="J14" s="7">
        <v>1.0</v>
      </c>
      <c r="K14" s="11">
        <v>43501.0</v>
      </c>
      <c r="L14" s="11">
        <v>14777.0</v>
      </c>
      <c r="M14" s="11">
        <v>43152.0</v>
      </c>
      <c r="N14" s="7">
        <f t="shared" si="23"/>
        <v>5</v>
      </c>
      <c r="O14" s="11">
        <v>43493.0</v>
      </c>
      <c r="P14" s="7">
        <f t="shared" si="6"/>
        <v>346</v>
      </c>
      <c r="Q14" s="7">
        <v>3.0</v>
      </c>
      <c r="R14" s="7">
        <v>2.0</v>
      </c>
      <c r="S14" s="7">
        <v>3.0</v>
      </c>
      <c r="T14" s="10" t="s">
        <v>65</v>
      </c>
      <c r="U14" s="10" t="s">
        <v>53</v>
      </c>
      <c r="V14" s="7">
        <v>1.0</v>
      </c>
      <c r="W14" s="7">
        <v>1.0</v>
      </c>
      <c r="X14" s="7">
        <v>1.0</v>
      </c>
      <c r="Y14" s="7">
        <v>35.0</v>
      </c>
      <c r="Z14" s="7">
        <v>1.0</v>
      </c>
      <c r="AA14" s="7">
        <v>0.0</v>
      </c>
      <c r="AB14" s="7">
        <v>1.0</v>
      </c>
      <c r="AC14" s="7">
        <v>0.0</v>
      </c>
      <c r="AD14" s="12"/>
      <c r="AE14" s="26" t="s">
        <v>66</v>
      </c>
      <c r="AF14" s="7">
        <v>0.0</v>
      </c>
      <c r="AG14" s="7">
        <v>6.6</v>
      </c>
      <c r="AH14" s="7">
        <v>7.7</v>
      </c>
      <c r="AI14" s="7">
        <f t="shared" si="7"/>
        <v>7.15</v>
      </c>
      <c r="AJ14" s="10" t="str">
        <f t="shared" si="8"/>
        <v>0</v>
      </c>
      <c r="AK14" s="12"/>
      <c r="AL14" s="7">
        <v>6.1</v>
      </c>
      <c r="AM14" s="7">
        <v>6.1</v>
      </c>
      <c r="AN14" s="10" t="str">
        <f t="shared" si="19"/>
        <v>0</v>
      </c>
      <c r="AO14" s="7">
        <f t="shared" si="20"/>
        <v>-14.68531469</v>
      </c>
      <c r="AP14" s="10" t="str">
        <f t="shared" si="21"/>
        <v>0</v>
      </c>
      <c r="AQ14" s="12"/>
      <c r="AR14" s="7">
        <v>8.2</v>
      </c>
      <c r="AS14" s="7">
        <v>8.2</v>
      </c>
      <c r="AT14" s="10" t="str">
        <f t="shared" si="15"/>
        <v>1</v>
      </c>
      <c r="AU14" s="7">
        <f t="shared" si="16"/>
        <v>14.68531469</v>
      </c>
      <c r="AV14" s="10" t="str">
        <f t="shared" si="17"/>
        <v>1</v>
      </c>
      <c r="AW14" s="7">
        <v>41.0</v>
      </c>
      <c r="AX14" s="7">
        <v>13.2</v>
      </c>
      <c r="AY14" s="7">
        <v>241.0</v>
      </c>
    </row>
    <row r="15">
      <c r="A15" s="13"/>
      <c r="B15" s="14">
        <v>1.999051363E9</v>
      </c>
      <c r="C15" s="19">
        <v>43150.0</v>
      </c>
      <c r="D15" s="8"/>
      <c r="E15" s="8">
        <f t="shared" si="1"/>
        <v>80</v>
      </c>
      <c r="F15" s="9" t="str">
        <f t="shared" si="2"/>
        <v>1</v>
      </c>
      <c r="G15" s="9" t="s">
        <v>56</v>
      </c>
      <c r="H15" s="8">
        <f t="shared" si="3"/>
        <v>862</v>
      </c>
      <c r="I15" s="25">
        <f t="shared" si="4"/>
        <v>28</v>
      </c>
      <c r="J15" s="8">
        <v>1.0</v>
      </c>
      <c r="K15" s="16">
        <v>44012.0</v>
      </c>
      <c r="L15" s="16">
        <v>13748.0</v>
      </c>
      <c r="M15" s="16">
        <v>43158.0</v>
      </c>
      <c r="N15" s="8">
        <f t="shared" si="23"/>
        <v>8</v>
      </c>
      <c r="O15" s="16">
        <v>44010.0</v>
      </c>
      <c r="P15" s="8">
        <f t="shared" si="6"/>
        <v>860</v>
      </c>
      <c r="Q15" s="8">
        <v>4.0</v>
      </c>
      <c r="R15" s="8">
        <v>4.0</v>
      </c>
      <c r="S15" s="8">
        <v>3.0</v>
      </c>
      <c r="T15" s="9" t="s">
        <v>65</v>
      </c>
      <c r="U15" s="9" t="s">
        <v>60</v>
      </c>
      <c r="V15" s="8">
        <v>1.0</v>
      </c>
      <c r="W15" s="8">
        <v>1.0</v>
      </c>
      <c r="X15" s="8">
        <v>1.0</v>
      </c>
      <c r="Y15" s="8">
        <v>90.0</v>
      </c>
      <c r="Z15" s="8">
        <v>1.0</v>
      </c>
      <c r="AA15" s="8">
        <v>1.0</v>
      </c>
      <c r="AB15" s="8">
        <v>1.0</v>
      </c>
      <c r="AC15" s="8">
        <v>0.0</v>
      </c>
      <c r="AD15" s="17"/>
      <c r="AE15" s="17"/>
      <c r="AF15" s="8">
        <v>1.0</v>
      </c>
      <c r="AG15" s="8">
        <v>8.5</v>
      </c>
      <c r="AH15" s="8">
        <v>9.2</v>
      </c>
      <c r="AI15" s="8">
        <f t="shared" si="7"/>
        <v>8.85</v>
      </c>
      <c r="AJ15" s="9" t="str">
        <f t="shared" si="8"/>
        <v>1</v>
      </c>
      <c r="AK15" s="17"/>
      <c r="AL15" s="8">
        <v>5.4</v>
      </c>
      <c r="AM15" s="8">
        <v>5.4</v>
      </c>
      <c r="AN15" s="9" t="str">
        <f t="shared" si="19"/>
        <v>0</v>
      </c>
      <c r="AO15" s="8">
        <f t="shared" si="20"/>
        <v>-38.98305085</v>
      </c>
      <c r="AP15" s="9" t="str">
        <f t="shared" si="21"/>
        <v>0</v>
      </c>
      <c r="AQ15" s="17"/>
      <c r="AR15" s="8">
        <v>9.3</v>
      </c>
      <c r="AS15" s="8">
        <v>9.3</v>
      </c>
      <c r="AT15" s="9" t="str">
        <f t="shared" si="15"/>
        <v>1</v>
      </c>
      <c r="AU15" s="8">
        <f t="shared" si="16"/>
        <v>5.084745763</v>
      </c>
      <c r="AV15" s="9" t="str">
        <f t="shared" si="17"/>
        <v>1</v>
      </c>
      <c r="AW15" s="8">
        <v>42.0</v>
      </c>
      <c r="AX15" s="8">
        <v>10.7</v>
      </c>
      <c r="AY15" s="8">
        <v>325.0</v>
      </c>
    </row>
    <row r="16">
      <c r="A16" s="4"/>
      <c r="B16" s="5">
        <v>2.018116502E9</v>
      </c>
      <c r="C16" s="22">
        <v>43351.0</v>
      </c>
      <c r="D16" s="7"/>
      <c r="E16" s="7">
        <f t="shared" si="1"/>
        <v>55</v>
      </c>
      <c r="F16" s="10" t="str">
        <f t="shared" si="2"/>
        <v>0</v>
      </c>
      <c r="G16" s="10" t="s">
        <v>56</v>
      </c>
      <c r="H16" s="7">
        <f t="shared" si="3"/>
        <v>1195</v>
      </c>
      <c r="I16" s="23">
        <f t="shared" si="4"/>
        <v>39</v>
      </c>
      <c r="J16" s="7">
        <v>1.0</v>
      </c>
      <c r="K16" s="24">
        <v>44546.0</v>
      </c>
      <c r="L16" s="11">
        <v>23205.0</v>
      </c>
      <c r="M16" s="11">
        <v>43354.0</v>
      </c>
      <c r="N16" s="7">
        <f t="shared" si="23"/>
        <v>3</v>
      </c>
      <c r="O16" s="11">
        <v>44104.0</v>
      </c>
      <c r="P16" s="7">
        <f t="shared" si="6"/>
        <v>753</v>
      </c>
      <c r="Q16" s="7">
        <v>3.0</v>
      </c>
      <c r="R16" s="7">
        <v>2.0</v>
      </c>
      <c r="S16" s="7">
        <v>2.0</v>
      </c>
      <c r="T16" s="10" t="s">
        <v>63</v>
      </c>
      <c r="U16" s="10" t="s">
        <v>60</v>
      </c>
      <c r="V16" s="7">
        <v>1.0</v>
      </c>
      <c r="W16" s="7">
        <v>1.0</v>
      </c>
      <c r="X16" s="7">
        <v>1.0</v>
      </c>
      <c r="Y16" s="7">
        <v>30.0</v>
      </c>
      <c r="Z16" s="7">
        <v>1.0</v>
      </c>
      <c r="AA16" s="7">
        <v>0.0</v>
      </c>
      <c r="AB16" s="7">
        <v>0.0</v>
      </c>
      <c r="AC16" s="12"/>
      <c r="AD16" s="12"/>
      <c r="AE16" s="12"/>
      <c r="AF16" s="7">
        <v>1.0</v>
      </c>
      <c r="AG16" s="7">
        <v>6.3</v>
      </c>
      <c r="AH16" s="7">
        <v>6.0</v>
      </c>
      <c r="AI16" s="7">
        <f t="shared" si="7"/>
        <v>6.15</v>
      </c>
      <c r="AJ16" s="10" t="str">
        <f t="shared" si="8"/>
        <v>0</v>
      </c>
      <c r="AK16" s="7">
        <v>6.3</v>
      </c>
      <c r="AL16" s="7">
        <v>6.4</v>
      </c>
      <c r="AM16" s="7">
        <f>(AK16+AL16)/2</f>
        <v>6.35</v>
      </c>
      <c r="AN16" s="10" t="str">
        <f t="shared" si="19"/>
        <v>0</v>
      </c>
      <c r="AO16" s="7">
        <f t="shared" si="20"/>
        <v>3.25203252</v>
      </c>
      <c r="AP16" s="10" t="str">
        <f t="shared" si="21"/>
        <v>1</v>
      </c>
      <c r="AQ16" s="7">
        <v>6.0</v>
      </c>
      <c r="AR16" s="7">
        <v>5.9</v>
      </c>
      <c r="AS16" s="7">
        <f>(AQ16+AR16)/2</f>
        <v>5.95</v>
      </c>
      <c r="AT16" s="10" t="str">
        <f t="shared" si="15"/>
        <v>0</v>
      </c>
      <c r="AU16" s="7">
        <f t="shared" si="16"/>
        <v>-3.25203252</v>
      </c>
      <c r="AV16" s="10" t="str">
        <f t="shared" si="17"/>
        <v>1</v>
      </c>
      <c r="AW16" s="7">
        <v>42.0</v>
      </c>
      <c r="AX16" s="7">
        <v>11.8</v>
      </c>
      <c r="AY16" s="7">
        <v>261.0</v>
      </c>
    </row>
    <row r="17">
      <c r="A17" s="13"/>
      <c r="B17" s="14">
        <v>2.018145147E9</v>
      </c>
      <c r="C17" s="19">
        <v>43419.0</v>
      </c>
      <c r="D17" s="8"/>
      <c r="E17" s="8">
        <f t="shared" si="1"/>
        <v>49</v>
      </c>
      <c r="F17" s="9" t="str">
        <f t="shared" si="2"/>
        <v>0</v>
      </c>
      <c r="G17" s="9" t="s">
        <v>51</v>
      </c>
      <c r="H17" s="8">
        <f t="shared" si="3"/>
        <v>271</v>
      </c>
      <c r="I17" s="25">
        <f t="shared" si="4"/>
        <v>8</v>
      </c>
      <c r="J17" s="8">
        <v>1.0</v>
      </c>
      <c r="K17" s="16">
        <v>43690.0</v>
      </c>
      <c r="L17" s="16">
        <v>25432.0</v>
      </c>
      <c r="M17" s="20">
        <v>43423.0</v>
      </c>
      <c r="N17" s="8">
        <f t="shared" si="23"/>
        <v>4</v>
      </c>
      <c r="O17" s="16">
        <v>43668.0</v>
      </c>
      <c r="P17" s="8">
        <f t="shared" si="6"/>
        <v>249</v>
      </c>
      <c r="Q17" s="8">
        <v>1.0</v>
      </c>
      <c r="R17" s="8">
        <v>1.0</v>
      </c>
      <c r="S17" s="8">
        <v>1.0</v>
      </c>
      <c r="T17" s="9" t="s">
        <v>59</v>
      </c>
      <c r="U17" s="9" t="s">
        <v>60</v>
      </c>
      <c r="V17" s="8">
        <v>1.0</v>
      </c>
      <c r="W17" s="8">
        <v>1.0</v>
      </c>
      <c r="X17" s="8">
        <v>1.0</v>
      </c>
      <c r="Y17" s="8">
        <v>40.0</v>
      </c>
      <c r="Z17" s="8">
        <v>1.0</v>
      </c>
      <c r="AA17" s="8">
        <v>0.0</v>
      </c>
      <c r="AB17" s="8">
        <v>0.0</v>
      </c>
      <c r="AC17" s="17"/>
      <c r="AD17" s="17"/>
      <c r="AE17" s="17"/>
      <c r="AF17" s="8">
        <v>0.0</v>
      </c>
      <c r="AG17" s="8">
        <v>8.1</v>
      </c>
      <c r="AH17" s="8">
        <v>8.1</v>
      </c>
      <c r="AI17" s="8">
        <f t="shared" si="7"/>
        <v>8.1</v>
      </c>
      <c r="AJ17" s="9" t="str">
        <f t="shared" si="8"/>
        <v>1</v>
      </c>
      <c r="AK17" s="8">
        <v>8.1</v>
      </c>
      <c r="AL17" s="17"/>
      <c r="AM17" s="8">
        <v>8.1</v>
      </c>
      <c r="AN17" s="9" t="str">
        <f t="shared" si="19"/>
        <v>1</v>
      </c>
      <c r="AO17" s="8">
        <f t="shared" si="20"/>
        <v>0</v>
      </c>
      <c r="AP17" s="9" t="str">
        <f t="shared" si="21"/>
        <v>1</v>
      </c>
      <c r="AQ17" s="8">
        <v>6.5</v>
      </c>
      <c r="AR17" s="17"/>
      <c r="AS17" s="8">
        <v>6.5</v>
      </c>
      <c r="AT17" s="9" t="str">
        <f t="shared" si="15"/>
        <v>0</v>
      </c>
      <c r="AU17" s="8">
        <f t="shared" si="16"/>
        <v>-19.75308642</v>
      </c>
      <c r="AV17" s="9" t="str">
        <f t="shared" si="17"/>
        <v>0</v>
      </c>
      <c r="AW17" s="8">
        <v>41.0</v>
      </c>
      <c r="AX17" s="8">
        <v>13.3</v>
      </c>
      <c r="AY17" s="8">
        <v>284.0</v>
      </c>
    </row>
    <row r="18">
      <c r="A18" s="4"/>
      <c r="B18" s="5">
        <v>1.995029613E9</v>
      </c>
      <c r="C18" s="22">
        <v>43532.0</v>
      </c>
      <c r="D18" s="7"/>
      <c r="E18" s="7">
        <f t="shared" si="1"/>
        <v>78</v>
      </c>
      <c r="F18" s="10" t="str">
        <f t="shared" si="2"/>
        <v>1</v>
      </c>
      <c r="G18" s="10" t="s">
        <v>51</v>
      </c>
      <c r="H18" s="7">
        <f t="shared" si="3"/>
        <v>108</v>
      </c>
      <c r="I18" s="23">
        <f t="shared" si="4"/>
        <v>3</v>
      </c>
      <c r="J18" s="7">
        <v>1.0</v>
      </c>
      <c r="K18" s="11">
        <v>43640.0</v>
      </c>
      <c r="L18" s="11">
        <v>14977.0</v>
      </c>
      <c r="M18" s="11">
        <v>43535.0</v>
      </c>
      <c r="N18" s="7">
        <f t="shared" si="23"/>
        <v>3</v>
      </c>
      <c r="O18" s="11">
        <v>43640.0</v>
      </c>
      <c r="P18" s="7">
        <f t="shared" si="6"/>
        <v>108</v>
      </c>
      <c r="Q18" s="7">
        <v>2.0</v>
      </c>
      <c r="R18" s="7">
        <v>3.0</v>
      </c>
      <c r="S18" s="7">
        <v>2.0</v>
      </c>
      <c r="T18" s="10" t="s">
        <v>59</v>
      </c>
      <c r="U18" s="10" t="s">
        <v>53</v>
      </c>
      <c r="V18" s="7" t="s">
        <v>67</v>
      </c>
      <c r="W18" s="7">
        <v>0.0</v>
      </c>
      <c r="X18" s="7">
        <v>1.0</v>
      </c>
      <c r="Y18" s="7">
        <v>40.0</v>
      </c>
      <c r="Z18" s="7">
        <v>1.0</v>
      </c>
      <c r="AA18" s="7">
        <v>1.0</v>
      </c>
      <c r="AB18" s="7">
        <v>0.0</v>
      </c>
      <c r="AC18" s="12"/>
      <c r="AD18" s="12"/>
      <c r="AE18" s="12"/>
      <c r="AF18" s="7">
        <v>0.0</v>
      </c>
      <c r="AG18" s="7">
        <v>8.0</v>
      </c>
      <c r="AH18" s="7">
        <v>8.4</v>
      </c>
      <c r="AI18" s="7">
        <f t="shared" si="7"/>
        <v>8.2</v>
      </c>
      <c r="AJ18" s="10" t="str">
        <f t="shared" si="8"/>
        <v>1</v>
      </c>
      <c r="AK18" s="12"/>
      <c r="AL18" s="7">
        <v>6.5</v>
      </c>
      <c r="AM18" s="7">
        <v>6.5</v>
      </c>
      <c r="AN18" s="10" t="str">
        <f t="shared" si="19"/>
        <v>1</v>
      </c>
      <c r="AO18" s="7">
        <f t="shared" si="20"/>
        <v>-20.73170732</v>
      </c>
      <c r="AP18" s="10" t="str">
        <f t="shared" si="21"/>
        <v>0</v>
      </c>
      <c r="AQ18" s="12"/>
      <c r="AR18" s="7">
        <v>4.4</v>
      </c>
      <c r="AS18" s="7">
        <v>4.4</v>
      </c>
      <c r="AT18" s="10" t="str">
        <f t="shared" si="15"/>
        <v>0</v>
      </c>
      <c r="AU18" s="7">
        <f t="shared" si="16"/>
        <v>-46.34146341</v>
      </c>
      <c r="AV18" s="10" t="str">
        <f t="shared" si="17"/>
        <v>0</v>
      </c>
      <c r="AW18" s="7">
        <v>41.0</v>
      </c>
      <c r="AX18" s="7">
        <v>46.6</v>
      </c>
      <c r="AY18" s="7">
        <v>235.0</v>
      </c>
    </row>
    <row r="19">
      <c r="A19" s="27"/>
      <c r="B19" s="8">
        <v>2.019136317E9</v>
      </c>
      <c r="C19" s="28">
        <v>43796.0</v>
      </c>
      <c r="D19" s="8"/>
      <c r="E19" s="8">
        <f t="shared" si="1"/>
        <v>57</v>
      </c>
      <c r="F19" s="9" t="str">
        <f t="shared" si="2"/>
        <v>0</v>
      </c>
      <c r="G19" s="9" t="s">
        <v>51</v>
      </c>
      <c r="H19" s="8">
        <f t="shared" si="3"/>
        <v>334</v>
      </c>
      <c r="I19" s="25">
        <f t="shared" si="4"/>
        <v>10</v>
      </c>
      <c r="J19" s="8">
        <v>1.0</v>
      </c>
      <c r="K19" s="20">
        <v>44130.0</v>
      </c>
      <c r="L19" s="16">
        <v>22806.0</v>
      </c>
      <c r="M19" s="16">
        <v>43801.0</v>
      </c>
      <c r="N19" s="8">
        <f t="shared" si="23"/>
        <v>5</v>
      </c>
      <c r="O19" s="20">
        <v>44130.0</v>
      </c>
      <c r="P19" s="8">
        <f t="shared" si="6"/>
        <v>334</v>
      </c>
      <c r="Q19" s="8">
        <v>2.0</v>
      </c>
      <c r="R19" s="8">
        <v>2.0</v>
      </c>
      <c r="S19" s="8">
        <v>2.0</v>
      </c>
      <c r="T19" s="9" t="s">
        <v>57</v>
      </c>
      <c r="U19" s="9" t="s">
        <v>53</v>
      </c>
      <c r="V19" s="8">
        <v>1.0</v>
      </c>
      <c r="W19" s="17"/>
      <c r="X19" s="17"/>
      <c r="Y19" s="8">
        <v>46.0</v>
      </c>
      <c r="Z19" s="8">
        <v>1.0</v>
      </c>
      <c r="AA19" s="8">
        <v>0.0</v>
      </c>
      <c r="AB19" s="8">
        <v>1.0</v>
      </c>
      <c r="AC19" s="9" t="s">
        <v>68</v>
      </c>
      <c r="AD19" s="17"/>
      <c r="AE19" s="17"/>
      <c r="AF19" s="8">
        <v>1.0</v>
      </c>
      <c r="AG19" s="8">
        <v>13.9</v>
      </c>
      <c r="AH19" s="8">
        <v>10.5</v>
      </c>
      <c r="AI19" s="8">
        <f t="shared" si="7"/>
        <v>12.2</v>
      </c>
      <c r="AJ19" s="9" t="str">
        <f t="shared" si="8"/>
        <v>1</v>
      </c>
      <c r="AK19" s="17"/>
      <c r="AL19" s="17"/>
      <c r="AM19" s="17"/>
      <c r="AN19" s="17"/>
      <c r="AO19" s="17"/>
      <c r="AP19" s="17"/>
      <c r="AQ19" s="17"/>
      <c r="AR19" s="8">
        <v>9.3</v>
      </c>
      <c r="AS19" s="8">
        <v>9.3</v>
      </c>
      <c r="AT19" s="9" t="str">
        <f t="shared" si="15"/>
        <v>1</v>
      </c>
      <c r="AU19" s="8">
        <f t="shared" si="16"/>
        <v>-23.7704918</v>
      </c>
      <c r="AV19" s="9" t="str">
        <f t="shared" si="17"/>
        <v>0</v>
      </c>
      <c r="AW19" s="8">
        <v>41.5</v>
      </c>
      <c r="AX19" s="8">
        <v>15.0</v>
      </c>
      <c r="AY19" s="8">
        <v>286.0</v>
      </c>
    </row>
    <row r="20">
      <c r="A20" s="4"/>
      <c r="B20" s="7">
        <v>2.01915725E9</v>
      </c>
      <c r="C20" s="22">
        <v>43833.0</v>
      </c>
      <c r="D20" s="7"/>
      <c r="E20" s="7">
        <f t="shared" si="1"/>
        <v>62</v>
      </c>
      <c r="F20" s="10" t="str">
        <f t="shared" si="2"/>
        <v>0</v>
      </c>
      <c r="G20" s="10" t="s">
        <v>56</v>
      </c>
      <c r="H20" s="7">
        <f t="shared" si="3"/>
        <v>545</v>
      </c>
      <c r="I20" s="23">
        <f t="shared" si="4"/>
        <v>17</v>
      </c>
      <c r="J20" s="7">
        <v>1.0</v>
      </c>
      <c r="K20" s="11">
        <v>44378.0</v>
      </c>
      <c r="L20" s="11">
        <v>20834.0</v>
      </c>
      <c r="M20" s="11">
        <v>43836.0</v>
      </c>
      <c r="N20" s="7">
        <f t="shared" si="23"/>
        <v>3</v>
      </c>
      <c r="O20" s="11">
        <v>44316.0</v>
      </c>
      <c r="P20" s="7">
        <f t="shared" si="6"/>
        <v>483</v>
      </c>
      <c r="Q20" s="7">
        <v>1.0</v>
      </c>
      <c r="R20" s="7">
        <v>1.0</v>
      </c>
      <c r="S20" s="7">
        <v>2.0</v>
      </c>
      <c r="T20" s="10" t="s">
        <v>59</v>
      </c>
      <c r="U20" s="10" t="s">
        <v>53</v>
      </c>
      <c r="V20" s="7">
        <v>1.0</v>
      </c>
      <c r="W20" s="12"/>
      <c r="X20" s="12"/>
      <c r="Y20" s="7">
        <v>28.0</v>
      </c>
      <c r="Z20" s="7">
        <v>1.0</v>
      </c>
      <c r="AA20" s="7">
        <v>0.0</v>
      </c>
      <c r="AB20" s="12"/>
      <c r="AC20" s="12"/>
      <c r="AD20" s="12"/>
      <c r="AE20" s="26" t="s">
        <v>69</v>
      </c>
      <c r="AF20" s="7">
        <v>0.0</v>
      </c>
      <c r="AG20" s="7">
        <v>5.8</v>
      </c>
      <c r="AH20" s="7">
        <v>5.8</v>
      </c>
      <c r="AI20" s="7">
        <f t="shared" si="7"/>
        <v>5.8</v>
      </c>
      <c r="AJ20" s="10" t="str">
        <f t="shared" si="8"/>
        <v>0</v>
      </c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7">
        <v>46.1</v>
      </c>
      <c r="AX20" s="7">
        <v>13.0</v>
      </c>
      <c r="AY20" s="7">
        <v>233.0</v>
      </c>
    </row>
    <row r="21">
      <c r="A21" s="13"/>
      <c r="B21" s="8">
        <v>2.020018163E9</v>
      </c>
      <c r="C21" s="19">
        <v>43845.0</v>
      </c>
      <c r="D21" s="8"/>
      <c r="E21" s="8">
        <f t="shared" si="1"/>
        <v>62</v>
      </c>
      <c r="F21" s="9" t="str">
        <f t="shared" si="2"/>
        <v>0</v>
      </c>
      <c r="G21" s="9" t="s">
        <v>51</v>
      </c>
      <c r="H21" s="8">
        <f t="shared" si="3"/>
        <v>457</v>
      </c>
      <c r="I21" s="25">
        <f t="shared" si="4"/>
        <v>15</v>
      </c>
      <c r="J21" s="8">
        <v>1.0</v>
      </c>
      <c r="K21" s="16">
        <v>44302.0</v>
      </c>
      <c r="L21" s="16">
        <v>21019.0</v>
      </c>
      <c r="M21" s="16">
        <v>43885.0</v>
      </c>
      <c r="N21" s="8">
        <f t="shared" si="23"/>
        <v>40</v>
      </c>
      <c r="O21" s="16">
        <v>43900.0</v>
      </c>
      <c r="P21" s="8">
        <f t="shared" si="6"/>
        <v>55</v>
      </c>
      <c r="Q21" s="8">
        <v>2.0</v>
      </c>
      <c r="R21" s="8">
        <v>4.0</v>
      </c>
      <c r="S21" s="8">
        <v>2.0</v>
      </c>
      <c r="T21" s="9" t="s">
        <v>57</v>
      </c>
      <c r="U21" s="9" t="s">
        <v>53</v>
      </c>
      <c r="V21" s="8">
        <v>1.0</v>
      </c>
      <c r="W21" s="17"/>
      <c r="X21" s="17"/>
      <c r="Y21" s="8">
        <v>44.0</v>
      </c>
      <c r="Z21" s="8">
        <v>1.0</v>
      </c>
      <c r="AA21" s="8">
        <v>0.0</v>
      </c>
      <c r="AB21" s="17"/>
      <c r="AC21" s="8">
        <v>0.0</v>
      </c>
      <c r="AD21" s="17"/>
      <c r="AE21" s="26" t="s">
        <v>70</v>
      </c>
      <c r="AF21" s="8">
        <v>1.0</v>
      </c>
      <c r="AG21" s="8">
        <v>7.1</v>
      </c>
      <c r="AH21" s="8">
        <v>7.6</v>
      </c>
      <c r="AI21" s="8">
        <f t="shared" si="7"/>
        <v>7.35</v>
      </c>
      <c r="AJ21" s="9" t="str">
        <f t="shared" si="8"/>
        <v>0</v>
      </c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8">
        <v>41.2</v>
      </c>
      <c r="AX21" s="8">
        <v>13.9</v>
      </c>
      <c r="AY21" s="8">
        <v>150.0</v>
      </c>
    </row>
    <row r="22">
      <c r="A22" s="4"/>
      <c r="B22" s="7">
        <v>2.0200137E9</v>
      </c>
      <c r="C22" s="22">
        <v>43873.0</v>
      </c>
      <c r="D22" s="7"/>
      <c r="E22" s="7">
        <f t="shared" si="1"/>
        <v>47</v>
      </c>
      <c r="F22" s="10" t="str">
        <f t="shared" si="2"/>
        <v>0</v>
      </c>
      <c r="G22" s="10" t="s">
        <v>51</v>
      </c>
      <c r="H22" s="7">
        <f t="shared" si="3"/>
        <v>743</v>
      </c>
      <c r="I22" s="23">
        <f t="shared" si="4"/>
        <v>24</v>
      </c>
      <c r="J22" s="7">
        <v>1.0</v>
      </c>
      <c r="K22" s="11">
        <v>44616.0</v>
      </c>
      <c r="L22" s="11">
        <v>26665.0</v>
      </c>
      <c r="M22" s="11">
        <v>43875.0</v>
      </c>
      <c r="N22" s="7">
        <f t="shared" si="23"/>
        <v>2</v>
      </c>
      <c r="O22" s="11">
        <v>44617.0</v>
      </c>
      <c r="P22" s="7">
        <f t="shared" si="6"/>
        <v>744</v>
      </c>
      <c r="Q22" s="7">
        <v>2.0</v>
      </c>
      <c r="R22" s="7">
        <v>1.0</v>
      </c>
      <c r="S22" s="7">
        <v>2.0</v>
      </c>
      <c r="T22" s="10" t="s">
        <v>71</v>
      </c>
      <c r="U22" s="10" t="s">
        <v>60</v>
      </c>
      <c r="V22" s="7" t="s">
        <v>72</v>
      </c>
      <c r="W22" s="7">
        <v>1.0</v>
      </c>
      <c r="X22" s="7">
        <v>1.0</v>
      </c>
      <c r="Y22" s="7">
        <v>18.0</v>
      </c>
      <c r="Z22" s="7">
        <v>1.0</v>
      </c>
      <c r="AA22" s="7">
        <v>0.0</v>
      </c>
      <c r="AB22" s="7">
        <v>1.0</v>
      </c>
      <c r="AC22" s="24">
        <v>44550.0</v>
      </c>
      <c r="AD22" s="12"/>
      <c r="AE22" s="12"/>
      <c r="AF22" s="7">
        <v>0.0</v>
      </c>
      <c r="AG22" s="7">
        <v>8.1</v>
      </c>
      <c r="AH22" s="7">
        <v>8.4</v>
      </c>
      <c r="AI22" s="7">
        <f t="shared" si="7"/>
        <v>8.25</v>
      </c>
      <c r="AJ22" s="10" t="str">
        <f t="shared" si="8"/>
        <v>1</v>
      </c>
      <c r="AK22" s="7">
        <v>8.3</v>
      </c>
      <c r="AL22" s="7">
        <v>8.1</v>
      </c>
      <c r="AM22" s="7">
        <f>(AK22+AL22)/2</f>
        <v>8.2</v>
      </c>
      <c r="AN22" s="10" t="str">
        <f>IF(AM22&gt;6.3952, "1", "0")</f>
        <v>1</v>
      </c>
      <c r="AO22" s="7">
        <f>((AM22-AI22)/AI22)*100</f>
        <v>-0.6060606061</v>
      </c>
      <c r="AP22" s="10" t="str">
        <f>IF(AO22&gt;-13.9871091151, "1", "0")</f>
        <v>1</v>
      </c>
      <c r="AQ22" s="7">
        <v>8.7</v>
      </c>
      <c r="AR22" s="7">
        <v>9.4</v>
      </c>
      <c r="AS22" s="7">
        <f>(AQ22+AR22)/2</f>
        <v>9.05</v>
      </c>
      <c r="AT22" s="10" t="str">
        <f t="shared" ref="AT22:AT35" si="24">IF(AS22&gt;6.9466, "1", "0")</f>
        <v>1</v>
      </c>
      <c r="AU22" s="7">
        <f t="shared" ref="AU22:AU35" si="25">((AS22-AI22)/AI22)*100</f>
        <v>9.696969697</v>
      </c>
      <c r="AV22" s="10" t="str">
        <f t="shared" ref="AV22:AV35" si="26">IF(AU22&gt;-8.41101497138, "1", "0")</f>
        <v>1</v>
      </c>
      <c r="AW22" s="7">
        <v>46.6</v>
      </c>
      <c r="AX22" s="7">
        <v>15.6</v>
      </c>
      <c r="AY22" s="7">
        <v>198.0</v>
      </c>
    </row>
    <row r="23">
      <c r="A23" s="13"/>
      <c r="B23" s="8">
        <v>2.020019033E9</v>
      </c>
      <c r="C23" s="19">
        <v>43894.0</v>
      </c>
      <c r="D23" s="8"/>
      <c r="E23" s="8">
        <f t="shared" si="1"/>
        <v>46</v>
      </c>
      <c r="F23" s="9" t="str">
        <f t="shared" si="2"/>
        <v>0</v>
      </c>
      <c r="G23" s="9" t="s">
        <v>51</v>
      </c>
      <c r="H23" s="8">
        <f t="shared" si="3"/>
        <v>1615</v>
      </c>
      <c r="I23" s="25">
        <f t="shared" si="4"/>
        <v>53</v>
      </c>
      <c r="J23" s="8">
        <v>0.0</v>
      </c>
      <c r="K23" s="29">
        <f>TODAY()</f>
        <v>45509</v>
      </c>
      <c r="L23" s="16">
        <v>26999.0</v>
      </c>
      <c r="M23" s="16">
        <v>43896.0</v>
      </c>
      <c r="N23" s="8">
        <f t="shared" si="23"/>
        <v>2</v>
      </c>
      <c r="O23" s="16">
        <v>45331.0</v>
      </c>
      <c r="P23" s="8">
        <f t="shared" si="6"/>
        <v>1437</v>
      </c>
      <c r="Q23" s="8">
        <v>1.0</v>
      </c>
      <c r="R23" s="8">
        <v>0.0</v>
      </c>
      <c r="S23" s="8">
        <v>2.0</v>
      </c>
      <c r="T23" s="9" t="s">
        <v>59</v>
      </c>
      <c r="U23" s="9" t="s">
        <v>53</v>
      </c>
      <c r="V23" s="8">
        <v>1.0</v>
      </c>
      <c r="W23" s="17"/>
      <c r="X23" s="17"/>
      <c r="Y23" s="8">
        <v>35.0</v>
      </c>
      <c r="Z23" s="17"/>
      <c r="AA23" s="17"/>
      <c r="AB23" s="8">
        <v>0.0</v>
      </c>
      <c r="AC23" s="8">
        <v>0.0</v>
      </c>
      <c r="AD23" s="17"/>
      <c r="AE23" s="26" t="s">
        <v>73</v>
      </c>
      <c r="AF23" s="8">
        <v>1.0</v>
      </c>
      <c r="AG23" s="8">
        <v>5.7</v>
      </c>
      <c r="AH23" s="8">
        <v>6.2</v>
      </c>
      <c r="AI23" s="8">
        <f t="shared" si="7"/>
        <v>5.95</v>
      </c>
      <c r="AJ23" s="9" t="str">
        <f t="shared" si="8"/>
        <v>0</v>
      </c>
      <c r="AK23" s="17"/>
      <c r="AL23" s="17"/>
      <c r="AM23" s="17"/>
      <c r="AN23" s="17"/>
      <c r="AO23" s="17"/>
      <c r="AP23" s="17"/>
      <c r="AQ23" s="17"/>
      <c r="AR23" s="8">
        <v>8.0</v>
      </c>
      <c r="AS23" s="8">
        <v>8.0</v>
      </c>
      <c r="AT23" s="9" t="str">
        <f t="shared" si="24"/>
        <v>1</v>
      </c>
      <c r="AU23" s="8">
        <f t="shared" si="25"/>
        <v>34.45378151</v>
      </c>
      <c r="AV23" s="9" t="str">
        <f t="shared" si="26"/>
        <v>1</v>
      </c>
      <c r="AW23" s="8">
        <v>40.5</v>
      </c>
      <c r="AX23" s="8">
        <v>14.9</v>
      </c>
      <c r="AY23" s="8">
        <v>98.0</v>
      </c>
    </row>
    <row r="24">
      <c r="A24" s="4"/>
      <c r="B24" s="7">
        <v>2.020065823E9</v>
      </c>
      <c r="C24" s="22">
        <v>44071.0</v>
      </c>
      <c r="D24" s="7"/>
      <c r="E24" s="7">
        <f t="shared" si="1"/>
        <v>54</v>
      </c>
      <c r="F24" s="10" t="str">
        <f t="shared" si="2"/>
        <v>0</v>
      </c>
      <c r="G24" s="10" t="s">
        <v>56</v>
      </c>
      <c r="H24" s="7">
        <f t="shared" si="3"/>
        <v>929</v>
      </c>
      <c r="I24" s="23">
        <f t="shared" si="4"/>
        <v>30</v>
      </c>
      <c r="J24" s="7">
        <v>1.0</v>
      </c>
      <c r="K24" s="11">
        <v>45000.0</v>
      </c>
      <c r="L24" s="11">
        <v>24150.0</v>
      </c>
      <c r="M24" s="11">
        <v>44074.0</v>
      </c>
      <c r="N24" s="7">
        <f t="shared" si="23"/>
        <v>3</v>
      </c>
      <c r="O24" s="11">
        <v>44721.0</v>
      </c>
      <c r="P24" s="7">
        <f t="shared" si="6"/>
        <v>650</v>
      </c>
      <c r="Q24" s="7">
        <v>2.0</v>
      </c>
      <c r="R24" s="7">
        <v>3.0</v>
      </c>
      <c r="S24" s="7">
        <v>2.0</v>
      </c>
      <c r="T24" s="10" t="s">
        <v>71</v>
      </c>
      <c r="U24" s="10" t="s">
        <v>60</v>
      </c>
      <c r="V24" s="30" t="s">
        <v>72</v>
      </c>
      <c r="W24" s="7">
        <v>1.0</v>
      </c>
      <c r="X24" s="7">
        <v>1.0</v>
      </c>
      <c r="Y24" s="7">
        <v>15.0</v>
      </c>
      <c r="Z24" s="7">
        <v>1.0</v>
      </c>
      <c r="AA24" s="7">
        <v>0.0</v>
      </c>
      <c r="AB24" s="7">
        <v>1.0</v>
      </c>
      <c r="AC24" s="10" t="s">
        <v>74</v>
      </c>
      <c r="AD24" s="12"/>
      <c r="AE24" s="12"/>
      <c r="AF24" s="7">
        <v>1.0</v>
      </c>
      <c r="AG24" s="7">
        <v>7.6</v>
      </c>
      <c r="AH24" s="7">
        <v>6.8</v>
      </c>
      <c r="AI24" s="7">
        <f t="shared" si="7"/>
        <v>7.2</v>
      </c>
      <c r="AJ24" s="10" t="str">
        <f t="shared" si="8"/>
        <v>0</v>
      </c>
      <c r="AK24" s="7">
        <v>7.8</v>
      </c>
      <c r="AL24" s="12"/>
      <c r="AM24" s="7">
        <v>7.8</v>
      </c>
      <c r="AN24" s="10" t="str">
        <f>IF(AM24&gt;6.3952, "1", "0")</f>
        <v>1</v>
      </c>
      <c r="AO24" s="7">
        <f>((AM24-AI24)/AI24)*100</f>
        <v>8.333333333</v>
      </c>
      <c r="AP24" s="10" t="str">
        <f>IF(AO24&gt;-13.9871091151, "1", "0")</f>
        <v>1</v>
      </c>
      <c r="AQ24" s="7">
        <v>9.0</v>
      </c>
      <c r="AR24" s="12"/>
      <c r="AS24" s="7">
        <v>9.0</v>
      </c>
      <c r="AT24" s="10" t="str">
        <f t="shared" si="24"/>
        <v>1</v>
      </c>
      <c r="AU24" s="7">
        <f t="shared" si="25"/>
        <v>25</v>
      </c>
      <c r="AV24" s="10" t="str">
        <f t="shared" si="26"/>
        <v>1</v>
      </c>
      <c r="AW24" s="7">
        <v>47.3</v>
      </c>
      <c r="AX24" s="7">
        <v>13.1</v>
      </c>
      <c r="AY24" s="7">
        <v>322.0</v>
      </c>
    </row>
    <row r="25">
      <c r="A25" s="13"/>
      <c r="B25" s="8">
        <v>2.013042527E9</v>
      </c>
      <c r="C25" s="19">
        <v>44235.0</v>
      </c>
      <c r="D25" s="8"/>
      <c r="E25" s="8">
        <f t="shared" si="1"/>
        <v>63</v>
      </c>
      <c r="F25" s="9" t="str">
        <f t="shared" si="2"/>
        <v>0</v>
      </c>
      <c r="G25" s="9" t="s">
        <v>51</v>
      </c>
      <c r="H25" s="8">
        <f t="shared" si="3"/>
        <v>555</v>
      </c>
      <c r="I25" s="25">
        <f t="shared" si="4"/>
        <v>18</v>
      </c>
      <c r="J25" s="8">
        <v>1.0</v>
      </c>
      <c r="K25" s="16">
        <v>44790.0</v>
      </c>
      <c r="L25" s="16">
        <v>21094.0</v>
      </c>
      <c r="M25" s="16">
        <v>44237.0</v>
      </c>
      <c r="N25" s="8">
        <f t="shared" si="23"/>
        <v>2</v>
      </c>
      <c r="O25" s="16">
        <v>44790.0</v>
      </c>
      <c r="P25" s="8">
        <f t="shared" si="6"/>
        <v>555</v>
      </c>
      <c r="Q25" s="8">
        <v>2.0</v>
      </c>
      <c r="R25" s="8">
        <v>2.0</v>
      </c>
      <c r="S25" s="8">
        <v>2.0</v>
      </c>
      <c r="T25" s="9" t="s">
        <v>75</v>
      </c>
      <c r="U25" s="9" t="s">
        <v>53</v>
      </c>
      <c r="V25" s="8" t="s">
        <v>72</v>
      </c>
      <c r="W25" s="8">
        <v>1.0</v>
      </c>
      <c r="X25" s="8">
        <v>1.0</v>
      </c>
      <c r="Y25" s="8">
        <v>35.0</v>
      </c>
      <c r="Z25" s="8">
        <v>1.0</v>
      </c>
      <c r="AA25" s="8">
        <v>0.0</v>
      </c>
      <c r="AB25" s="8">
        <v>0.0</v>
      </c>
      <c r="AC25" s="17"/>
      <c r="AD25" s="17"/>
      <c r="AE25" s="17"/>
      <c r="AF25" s="8">
        <v>1.0</v>
      </c>
      <c r="AG25" s="8">
        <v>6.6</v>
      </c>
      <c r="AH25" s="8">
        <v>8.7</v>
      </c>
      <c r="AI25" s="8">
        <f t="shared" si="7"/>
        <v>7.65</v>
      </c>
      <c r="AJ25" s="9" t="str">
        <f t="shared" si="8"/>
        <v>1</v>
      </c>
      <c r="AK25" s="17"/>
      <c r="AL25" s="17"/>
      <c r="AM25" s="17"/>
      <c r="AN25" s="17"/>
      <c r="AO25" s="17"/>
      <c r="AP25" s="17"/>
      <c r="AQ25" s="8">
        <v>7.4</v>
      </c>
      <c r="AR25" s="8">
        <v>10.4</v>
      </c>
      <c r="AS25" s="8">
        <f>(AQ25+AR25)/2</f>
        <v>8.9</v>
      </c>
      <c r="AT25" s="9" t="str">
        <f t="shared" si="24"/>
        <v>1</v>
      </c>
      <c r="AU25" s="8">
        <f t="shared" si="25"/>
        <v>16.33986928</v>
      </c>
      <c r="AV25" s="9" t="str">
        <f t="shared" si="26"/>
        <v>1</v>
      </c>
      <c r="AW25" s="8">
        <v>52.3</v>
      </c>
      <c r="AX25" s="8">
        <v>16.5</v>
      </c>
      <c r="AY25" s="8">
        <v>329.0</v>
      </c>
    </row>
    <row r="26">
      <c r="A26" s="4"/>
      <c r="B26" s="7">
        <v>2.012041425E9</v>
      </c>
      <c r="C26" s="22">
        <v>44242.0</v>
      </c>
      <c r="D26" s="7"/>
      <c r="E26" s="7">
        <f t="shared" si="1"/>
        <v>48</v>
      </c>
      <c r="F26" s="10" t="str">
        <f t="shared" si="2"/>
        <v>0</v>
      </c>
      <c r="G26" s="10" t="s">
        <v>56</v>
      </c>
      <c r="H26" s="7">
        <f t="shared" si="3"/>
        <v>794</v>
      </c>
      <c r="I26" s="23">
        <f t="shared" si="4"/>
        <v>26</v>
      </c>
      <c r="J26" s="7">
        <v>1.0</v>
      </c>
      <c r="K26" s="11">
        <v>45036.0</v>
      </c>
      <c r="L26" s="11">
        <v>26419.0</v>
      </c>
      <c r="M26" s="11">
        <v>44245.0</v>
      </c>
      <c r="N26" s="7">
        <f t="shared" si="23"/>
        <v>3</v>
      </c>
      <c r="O26" s="11">
        <v>44950.0</v>
      </c>
      <c r="P26" s="7">
        <f t="shared" si="6"/>
        <v>708</v>
      </c>
      <c r="Q26" s="7">
        <v>3.0</v>
      </c>
      <c r="R26" s="7">
        <v>3.0</v>
      </c>
      <c r="S26" s="7">
        <v>2.0</v>
      </c>
      <c r="T26" s="10" t="s">
        <v>52</v>
      </c>
      <c r="U26" s="10" t="s">
        <v>53</v>
      </c>
      <c r="V26" s="7" t="s">
        <v>72</v>
      </c>
      <c r="W26" s="7">
        <v>1.0</v>
      </c>
      <c r="X26" s="7">
        <v>1.0</v>
      </c>
      <c r="Y26" s="7">
        <v>30.0</v>
      </c>
      <c r="Z26" s="7">
        <v>1.0</v>
      </c>
      <c r="AA26" s="7">
        <v>1.0</v>
      </c>
      <c r="AB26" s="7">
        <v>1.0</v>
      </c>
      <c r="AC26" s="24">
        <v>44496.0</v>
      </c>
      <c r="AD26" s="12"/>
      <c r="AE26" s="12"/>
      <c r="AF26" s="7">
        <v>1.0</v>
      </c>
      <c r="AG26" s="7">
        <v>6.0</v>
      </c>
      <c r="AH26" s="7">
        <v>5.5</v>
      </c>
      <c r="AI26" s="7">
        <f t="shared" si="7"/>
        <v>5.75</v>
      </c>
      <c r="AJ26" s="10" t="str">
        <f t="shared" si="8"/>
        <v>0</v>
      </c>
      <c r="AK26" s="12"/>
      <c r="AL26" s="7">
        <v>6.0</v>
      </c>
      <c r="AM26" s="7">
        <v>6.0</v>
      </c>
      <c r="AN26" s="10" t="str">
        <f t="shared" ref="AN26:AN28" si="27">IF(AM26&gt;6.3952, "1", "0")</f>
        <v>0</v>
      </c>
      <c r="AO26" s="7">
        <f t="shared" ref="AO26:AO28" si="28">((AM26-AI26)/AI26)*100</f>
        <v>4.347826087</v>
      </c>
      <c r="AP26" s="10" t="str">
        <f t="shared" ref="AP26:AP28" si="29">IF(AO26&gt;-13.9871091151, "1", "0")</f>
        <v>1</v>
      </c>
      <c r="AQ26" s="12"/>
      <c r="AR26" s="7">
        <v>4.2</v>
      </c>
      <c r="AS26" s="7">
        <v>4.2</v>
      </c>
      <c r="AT26" s="10" t="str">
        <f t="shared" si="24"/>
        <v>0</v>
      </c>
      <c r="AU26" s="7">
        <f t="shared" si="25"/>
        <v>-26.95652174</v>
      </c>
      <c r="AV26" s="10" t="str">
        <f t="shared" si="26"/>
        <v>0</v>
      </c>
      <c r="AW26" s="7">
        <v>40.7</v>
      </c>
      <c r="AX26" s="7">
        <v>11.7</v>
      </c>
      <c r="AY26" s="7">
        <v>223.0</v>
      </c>
    </row>
    <row r="27">
      <c r="A27" s="13"/>
      <c r="B27" s="14">
        <v>2.021098954E9</v>
      </c>
      <c r="C27" s="19">
        <v>44522.0</v>
      </c>
      <c r="D27" s="8"/>
      <c r="E27" s="8">
        <f t="shared" si="1"/>
        <v>67</v>
      </c>
      <c r="F27" s="9" t="str">
        <f t="shared" si="2"/>
        <v>1</v>
      </c>
      <c r="G27" s="9" t="s">
        <v>51</v>
      </c>
      <c r="H27" s="8">
        <f t="shared" si="3"/>
        <v>238</v>
      </c>
      <c r="I27" s="25">
        <f t="shared" si="4"/>
        <v>7</v>
      </c>
      <c r="J27" s="8">
        <v>1.0</v>
      </c>
      <c r="K27" s="16">
        <v>44760.0</v>
      </c>
      <c r="L27" s="20">
        <v>19718.0</v>
      </c>
      <c r="M27" s="16">
        <v>44531.0</v>
      </c>
      <c r="N27" s="8">
        <f t="shared" si="23"/>
        <v>9</v>
      </c>
      <c r="O27" s="20">
        <v>44511.0</v>
      </c>
      <c r="P27" s="8" t="str">
        <f t="shared" si="6"/>
        <v>#NUM!</v>
      </c>
      <c r="Q27" s="8">
        <v>3.0</v>
      </c>
      <c r="R27" s="8">
        <v>4.0</v>
      </c>
      <c r="S27" s="8">
        <v>1.0</v>
      </c>
      <c r="T27" s="9" t="s">
        <v>52</v>
      </c>
      <c r="U27" s="9" t="s">
        <v>60</v>
      </c>
      <c r="V27" s="8" t="s">
        <v>72</v>
      </c>
      <c r="W27" s="8">
        <v>1.0</v>
      </c>
      <c r="X27" s="8">
        <v>1.0</v>
      </c>
      <c r="Y27" s="8">
        <v>36.0</v>
      </c>
      <c r="Z27" s="8">
        <v>1.0</v>
      </c>
      <c r="AA27" s="8">
        <v>0.0</v>
      </c>
      <c r="AB27" s="8">
        <v>1.0</v>
      </c>
      <c r="AC27" s="17"/>
      <c r="AD27" s="17"/>
      <c r="AE27" s="17"/>
      <c r="AF27" s="8">
        <v>0.0</v>
      </c>
      <c r="AG27" s="8">
        <v>4.2</v>
      </c>
      <c r="AH27" s="8">
        <v>4.4</v>
      </c>
      <c r="AI27" s="8">
        <f t="shared" si="7"/>
        <v>4.3</v>
      </c>
      <c r="AJ27" s="9" t="str">
        <f t="shared" si="8"/>
        <v>0</v>
      </c>
      <c r="AK27" s="8">
        <v>4.4</v>
      </c>
      <c r="AL27" s="17"/>
      <c r="AM27" s="8">
        <v>4.4</v>
      </c>
      <c r="AN27" s="9" t="str">
        <f t="shared" si="27"/>
        <v>0</v>
      </c>
      <c r="AO27" s="8">
        <f t="shared" si="28"/>
        <v>2.325581395</v>
      </c>
      <c r="AP27" s="9" t="str">
        <f t="shared" si="29"/>
        <v>1</v>
      </c>
      <c r="AQ27" s="8">
        <v>4.7</v>
      </c>
      <c r="AR27" s="17"/>
      <c r="AS27" s="8">
        <v>4.7</v>
      </c>
      <c r="AT27" s="9" t="str">
        <f t="shared" si="24"/>
        <v>0</v>
      </c>
      <c r="AU27" s="8">
        <f t="shared" si="25"/>
        <v>9.302325581</v>
      </c>
      <c r="AV27" s="9" t="str">
        <f t="shared" si="26"/>
        <v>1</v>
      </c>
      <c r="AW27" s="8">
        <v>44.7</v>
      </c>
      <c r="AX27" s="8">
        <v>14.6</v>
      </c>
      <c r="AY27" s="8">
        <v>255.0</v>
      </c>
    </row>
    <row r="28">
      <c r="A28" s="4"/>
      <c r="B28" s="5">
        <v>2.021097049E9</v>
      </c>
      <c r="C28" s="22">
        <v>44524.0</v>
      </c>
      <c r="D28" s="7"/>
      <c r="E28" s="7">
        <f t="shared" si="1"/>
        <v>64</v>
      </c>
      <c r="F28" s="10" t="str">
        <f t="shared" si="2"/>
        <v>0</v>
      </c>
      <c r="G28" s="10" t="s">
        <v>56</v>
      </c>
      <c r="H28" s="7">
        <f t="shared" si="3"/>
        <v>252</v>
      </c>
      <c r="I28" s="23">
        <f t="shared" si="4"/>
        <v>8</v>
      </c>
      <c r="J28" s="7">
        <v>1.0</v>
      </c>
      <c r="K28" s="11">
        <v>44776.0</v>
      </c>
      <c r="L28" s="11">
        <v>20942.0</v>
      </c>
      <c r="M28" s="11">
        <v>44531.0</v>
      </c>
      <c r="N28" s="7">
        <f t="shared" si="23"/>
        <v>7</v>
      </c>
      <c r="O28" s="24">
        <v>44547.0</v>
      </c>
      <c r="P28" s="7">
        <f t="shared" si="6"/>
        <v>23</v>
      </c>
      <c r="Q28" s="7">
        <v>4.0</v>
      </c>
      <c r="R28" s="7">
        <v>4.0</v>
      </c>
      <c r="S28" s="7">
        <v>2.0</v>
      </c>
      <c r="T28" s="10" t="s">
        <v>65</v>
      </c>
      <c r="U28" s="10" t="s">
        <v>53</v>
      </c>
      <c r="V28" s="7" t="s">
        <v>72</v>
      </c>
      <c r="W28" s="7">
        <v>1.0</v>
      </c>
      <c r="X28" s="7">
        <v>1.0</v>
      </c>
      <c r="Y28" s="7">
        <v>24.0</v>
      </c>
      <c r="Z28" s="7">
        <v>1.0</v>
      </c>
      <c r="AA28" s="7">
        <v>0.0</v>
      </c>
      <c r="AB28" s="7">
        <v>1.0</v>
      </c>
      <c r="AC28" s="11">
        <v>44601.0</v>
      </c>
      <c r="AD28" s="12"/>
      <c r="AE28" s="12"/>
      <c r="AF28" s="7">
        <v>0.0</v>
      </c>
      <c r="AG28" s="7">
        <v>3.6</v>
      </c>
      <c r="AH28" s="7">
        <v>4.2</v>
      </c>
      <c r="AI28" s="7">
        <f t="shared" si="7"/>
        <v>3.9</v>
      </c>
      <c r="AJ28" s="10" t="str">
        <f t="shared" si="8"/>
        <v>0</v>
      </c>
      <c r="AK28" s="12"/>
      <c r="AL28" s="7">
        <v>2.6</v>
      </c>
      <c r="AM28" s="7">
        <v>2.6</v>
      </c>
      <c r="AN28" s="10" t="str">
        <f t="shared" si="27"/>
        <v>0</v>
      </c>
      <c r="AO28" s="7">
        <f t="shared" si="28"/>
        <v>-33.33333333</v>
      </c>
      <c r="AP28" s="10" t="str">
        <f t="shared" si="29"/>
        <v>0</v>
      </c>
      <c r="AQ28" s="12"/>
      <c r="AR28" s="7">
        <v>2.4</v>
      </c>
      <c r="AS28" s="7">
        <v>2.4</v>
      </c>
      <c r="AT28" s="10" t="str">
        <f t="shared" si="24"/>
        <v>0</v>
      </c>
      <c r="AU28" s="7">
        <f t="shared" si="25"/>
        <v>-38.46153846</v>
      </c>
      <c r="AV28" s="10" t="str">
        <f t="shared" si="26"/>
        <v>0</v>
      </c>
      <c r="AW28" s="7">
        <v>45.8</v>
      </c>
      <c r="AX28" s="7">
        <v>11.9</v>
      </c>
      <c r="AY28" s="7">
        <v>405.0</v>
      </c>
    </row>
    <row r="29">
      <c r="A29" s="13"/>
      <c r="B29" s="14">
        <v>2.020090228E9</v>
      </c>
      <c r="C29" s="19">
        <v>44664.0</v>
      </c>
      <c r="D29" s="8"/>
      <c r="E29" s="8">
        <f t="shared" si="1"/>
        <v>63</v>
      </c>
      <c r="F29" s="9" t="str">
        <f t="shared" si="2"/>
        <v>0</v>
      </c>
      <c r="G29" s="9" t="s">
        <v>51</v>
      </c>
      <c r="H29" s="8">
        <f t="shared" si="3"/>
        <v>122</v>
      </c>
      <c r="I29" s="25">
        <f t="shared" si="4"/>
        <v>4</v>
      </c>
      <c r="J29" s="8">
        <v>1.0</v>
      </c>
      <c r="K29" s="16">
        <v>44786.0</v>
      </c>
      <c r="L29" s="16">
        <v>21563.0</v>
      </c>
      <c r="M29" s="16">
        <v>44667.0</v>
      </c>
      <c r="N29" s="8">
        <f t="shared" si="23"/>
        <v>3</v>
      </c>
      <c r="O29" s="16">
        <v>44680.0</v>
      </c>
      <c r="P29" s="8">
        <f t="shared" si="6"/>
        <v>16</v>
      </c>
      <c r="Q29" s="8">
        <v>3.0</v>
      </c>
      <c r="R29" s="8">
        <v>4.0</v>
      </c>
      <c r="S29" s="8">
        <v>1.0</v>
      </c>
      <c r="T29" s="9" t="s">
        <v>71</v>
      </c>
      <c r="U29" s="9" t="s">
        <v>53</v>
      </c>
      <c r="V29" s="8" t="s">
        <v>76</v>
      </c>
      <c r="W29" s="8">
        <v>1.0</v>
      </c>
      <c r="X29" s="8">
        <v>1.0</v>
      </c>
      <c r="Y29" s="8">
        <v>22.0</v>
      </c>
      <c r="Z29" s="8">
        <v>1.0</v>
      </c>
      <c r="AA29" s="8">
        <v>1.0</v>
      </c>
      <c r="AB29" s="8">
        <v>0.0</v>
      </c>
      <c r="AC29" s="17"/>
      <c r="AD29" s="17"/>
      <c r="AE29" s="9" t="s">
        <v>77</v>
      </c>
      <c r="AF29" s="8">
        <v>0.0</v>
      </c>
      <c r="AG29" s="8">
        <v>6.4</v>
      </c>
      <c r="AH29" s="8">
        <v>5.1</v>
      </c>
      <c r="AI29" s="8">
        <f t="shared" si="7"/>
        <v>5.75</v>
      </c>
      <c r="AJ29" s="9" t="str">
        <f t="shared" si="8"/>
        <v>0</v>
      </c>
      <c r="AK29" s="17"/>
      <c r="AL29" s="17"/>
      <c r="AM29" s="17"/>
      <c r="AN29" s="17"/>
      <c r="AO29" s="17"/>
      <c r="AP29" s="17"/>
      <c r="AQ29" s="17"/>
      <c r="AR29" s="8">
        <v>4.3</v>
      </c>
      <c r="AS29" s="8">
        <v>4.3</v>
      </c>
      <c r="AT29" s="9" t="str">
        <f t="shared" si="24"/>
        <v>0</v>
      </c>
      <c r="AU29" s="8">
        <f t="shared" si="25"/>
        <v>-25.2173913</v>
      </c>
      <c r="AV29" s="9" t="str">
        <f t="shared" si="26"/>
        <v>0</v>
      </c>
      <c r="AW29" s="8">
        <v>43.8</v>
      </c>
      <c r="AX29" s="8">
        <v>13.6</v>
      </c>
      <c r="AY29" s="8">
        <v>285.0</v>
      </c>
    </row>
    <row r="30">
      <c r="A30" s="4"/>
      <c r="B30" s="7">
        <v>2.022070464E9</v>
      </c>
      <c r="C30" s="22">
        <v>44774.0</v>
      </c>
      <c r="D30" s="7"/>
      <c r="E30" s="7">
        <f t="shared" si="1"/>
        <v>30</v>
      </c>
      <c r="F30" s="10" t="str">
        <f t="shared" si="2"/>
        <v>0</v>
      </c>
      <c r="G30" s="10" t="s">
        <v>51</v>
      </c>
      <c r="H30" s="7">
        <f t="shared" si="3"/>
        <v>735</v>
      </c>
      <c r="I30" s="23">
        <f t="shared" si="4"/>
        <v>24</v>
      </c>
      <c r="J30" s="7">
        <v>0.0</v>
      </c>
      <c r="K30" s="31">
        <f>TODAY()</f>
        <v>45509</v>
      </c>
      <c r="L30" s="11">
        <v>33708.0</v>
      </c>
      <c r="M30" s="11">
        <v>44791.0</v>
      </c>
      <c r="N30" s="7">
        <f t="shared" si="23"/>
        <v>17</v>
      </c>
      <c r="O30" s="24">
        <v>44861.0</v>
      </c>
      <c r="P30" s="7">
        <f t="shared" si="6"/>
        <v>87</v>
      </c>
      <c r="Q30" s="7">
        <v>2.0</v>
      </c>
      <c r="R30" s="7">
        <v>1.0</v>
      </c>
      <c r="S30" s="7">
        <v>1.0</v>
      </c>
      <c r="T30" s="10" t="s">
        <v>59</v>
      </c>
      <c r="U30" s="10" t="s">
        <v>60</v>
      </c>
      <c r="V30" s="7" t="s">
        <v>78</v>
      </c>
      <c r="W30" s="7">
        <v>1.0</v>
      </c>
      <c r="X30" s="7">
        <v>1.0</v>
      </c>
      <c r="Y30" s="7">
        <v>38.0</v>
      </c>
      <c r="Z30" s="7">
        <v>1.0</v>
      </c>
      <c r="AA30" s="7">
        <v>1.0</v>
      </c>
      <c r="AB30" s="7">
        <v>0.0</v>
      </c>
      <c r="AC30" s="12"/>
      <c r="AD30" s="12"/>
      <c r="AE30" s="12"/>
      <c r="AF30" s="7">
        <v>1.0</v>
      </c>
      <c r="AG30" s="7">
        <v>10.3</v>
      </c>
      <c r="AH30" s="7">
        <v>9.4</v>
      </c>
      <c r="AI30" s="7">
        <f t="shared" si="7"/>
        <v>9.85</v>
      </c>
      <c r="AJ30" s="10" t="str">
        <f t="shared" si="8"/>
        <v>1</v>
      </c>
      <c r="AK30" s="7">
        <v>8.5</v>
      </c>
      <c r="AL30" s="12"/>
      <c r="AM30" s="7">
        <v>8.5</v>
      </c>
      <c r="AN30" s="10" t="str">
        <f>IF(AM30&gt;6.3952, "1", "0")</f>
        <v>1</v>
      </c>
      <c r="AO30" s="7">
        <f>((AM30-AI30)/AI30)*100</f>
        <v>-13.70558376</v>
      </c>
      <c r="AP30" s="10" t="str">
        <f>IF(AO30&gt;-13.9871091151, "1", "0")</f>
        <v>1</v>
      </c>
      <c r="AQ30" s="7">
        <v>11.1</v>
      </c>
      <c r="AR30" s="12"/>
      <c r="AS30" s="7">
        <v>11.1</v>
      </c>
      <c r="AT30" s="10" t="str">
        <f t="shared" si="24"/>
        <v>1</v>
      </c>
      <c r="AU30" s="7">
        <f t="shared" si="25"/>
        <v>12.69035533</v>
      </c>
      <c r="AV30" s="10" t="str">
        <f t="shared" si="26"/>
        <v>1</v>
      </c>
      <c r="AW30" s="7">
        <v>41.5</v>
      </c>
      <c r="AX30" s="7">
        <v>14.2</v>
      </c>
      <c r="AY30" s="7">
        <v>253.0</v>
      </c>
    </row>
    <row r="31">
      <c r="A31" s="13"/>
      <c r="B31" s="8">
        <v>2.006069488E9</v>
      </c>
      <c r="C31" s="21">
        <v>44804.0</v>
      </c>
      <c r="D31" s="8"/>
      <c r="E31" s="8">
        <f t="shared" si="1"/>
        <v>58</v>
      </c>
      <c r="F31" s="9" t="str">
        <f t="shared" si="2"/>
        <v>0</v>
      </c>
      <c r="G31" s="9" t="s">
        <v>56</v>
      </c>
      <c r="H31" s="7">
        <f t="shared" si="3"/>
        <v>471</v>
      </c>
      <c r="I31" s="7">
        <f t="shared" si="4"/>
        <v>15</v>
      </c>
      <c r="J31" s="8">
        <v>1.0</v>
      </c>
      <c r="K31" s="20">
        <v>45275.0</v>
      </c>
      <c r="L31" s="16">
        <v>23470.0</v>
      </c>
      <c r="M31" s="16">
        <v>44807.0</v>
      </c>
      <c r="N31" s="8">
        <f t="shared" si="23"/>
        <v>3</v>
      </c>
      <c r="O31" s="20">
        <v>45212.0</v>
      </c>
      <c r="P31" s="8">
        <f t="shared" si="6"/>
        <v>408</v>
      </c>
      <c r="Q31" s="8">
        <v>1.0</v>
      </c>
      <c r="R31" s="8">
        <v>1.0</v>
      </c>
      <c r="S31" s="8">
        <v>1.0</v>
      </c>
      <c r="T31" s="9" t="s">
        <v>59</v>
      </c>
      <c r="U31" s="9" t="s">
        <v>53</v>
      </c>
      <c r="V31" s="8">
        <v>1.0</v>
      </c>
      <c r="W31" s="17"/>
      <c r="X31" s="17"/>
      <c r="Y31" s="8">
        <v>24.0</v>
      </c>
      <c r="Z31" s="8">
        <v>1.0</v>
      </c>
      <c r="AA31" s="8">
        <v>0.0</v>
      </c>
      <c r="AB31" s="17"/>
      <c r="AC31" s="16">
        <v>44928.0</v>
      </c>
      <c r="AD31" s="17"/>
      <c r="AE31" s="17"/>
      <c r="AF31" s="8">
        <v>1.0</v>
      </c>
      <c r="AG31" s="8">
        <v>8.1</v>
      </c>
      <c r="AH31" s="8">
        <v>8.5</v>
      </c>
      <c r="AI31" s="8">
        <f t="shared" si="7"/>
        <v>8.3</v>
      </c>
      <c r="AJ31" s="9" t="str">
        <f t="shared" si="8"/>
        <v>1</v>
      </c>
      <c r="AK31" s="17"/>
      <c r="AL31" s="17"/>
      <c r="AM31" s="17"/>
      <c r="AN31" s="17"/>
      <c r="AO31" s="17"/>
      <c r="AP31" s="17"/>
      <c r="AQ31" s="17"/>
      <c r="AR31" s="8">
        <v>8.9</v>
      </c>
      <c r="AS31" s="8">
        <v>8.9</v>
      </c>
      <c r="AT31" s="9" t="str">
        <f t="shared" si="24"/>
        <v>1</v>
      </c>
      <c r="AU31" s="8">
        <f t="shared" si="25"/>
        <v>7.228915663</v>
      </c>
      <c r="AV31" s="9" t="str">
        <f t="shared" si="26"/>
        <v>1</v>
      </c>
      <c r="AW31" s="8">
        <v>45.7</v>
      </c>
      <c r="AX31" s="8">
        <v>14.1</v>
      </c>
      <c r="AY31" s="8">
        <v>177.0</v>
      </c>
    </row>
    <row r="32">
      <c r="A32" s="4"/>
      <c r="B32" s="7">
        <v>2.006069488E9</v>
      </c>
      <c r="C32" s="22">
        <v>44805.0</v>
      </c>
      <c r="D32" s="7"/>
      <c r="E32" s="7">
        <f t="shared" si="1"/>
        <v>58</v>
      </c>
      <c r="F32" s="10" t="str">
        <f t="shared" si="2"/>
        <v>0</v>
      </c>
      <c r="G32" s="10" t="s">
        <v>56</v>
      </c>
      <c r="H32" s="7">
        <f t="shared" si="3"/>
        <v>470</v>
      </c>
      <c r="I32" s="23">
        <f t="shared" si="4"/>
        <v>15</v>
      </c>
      <c r="J32" s="7">
        <v>1.0</v>
      </c>
      <c r="K32" s="24">
        <v>45275.0</v>
      </c>
      <c r="L32" s="11">
        <v>23470.0</v>
      </c>
      <c r="M32" s="11">
        <v>44807.0</v>
      </c>
      <c r="N32" s="7">
        <f t="shared" si="23"/>
        <v>2</v>
      </c>
      <c r="O32" s="11">
        <v>44959.0</v>
      </c>
      <c r="P32" s="7">
        <f t="shared" si="6"/>
        <v>154</v>
      </c>
      <c r="Q32" s="7">
        <v>1.0</v>
      </c>
      <c r="R32" s="7">
        <v>1.0</v>
      </c>
      <c r="S32" s="7">
        <v>2.0</v>
      </c>
      <c r="T32" s="10" t="s">
        <v>59</v>
      </c>
      <c r="U32" s="10" t="s">
        <v>53</v>
      </c>
      <c r="V32" s="7" t="s">
        <v>72</v>
      </c>
      <c r="W32" s="7">
        <v>1.0</v>
      </c>
      <c r="X32" s="7">
        <v>1.0</v>
      </c>
      <c r="Y32" s="7">
        <v>24.0</v>
      </c>
      <c r="Z32" s="7">
        <v>1.0</v>
      </c>
      <c r="AA32" s="7">
        <v>0.0</v>
      </c>
      <c r="AB32" s="7">
        <v>1.0</v>
      </c>
      <c r="AC32" s="12"/>
      <c r="AD32" s="12"/>
      <c r="AE32" s="12"/>
      <c r="AF32" s="7">
        <v>0.0</v>
      </c>
      <c r="AG32" s="7">
        <v>7.7</v>
      </c>
      <c r="AH32" s="7">
        <v>6.3</v>
      </c>
      <c r="AI32" s="7">
        <f t="shared" si="7"/>
        <v>7</v>
      </c>
      <c r="AJ32" s="10" t="str">
        <f t="shared" si="8"/>
        <v>0</v>
      </c>
      <c r="AK32" s="12"/>
      <c r="AL32" s="12"/>
      <c r="AM32" s="12"/>
      <c r="AN32" s="12"/>
      <c r="AO32" s="12"/>
      <c r="AP32" s="12"/>
      <c r="AQ32" s="12"/>
      <c r="AR32" s="7">
        <v>8.4</v>
      </c>
      <c r="AS32" s="7">
        <v>8.4</v>
      </c>
      <c r="AT32" s="10" t="str">
        <f t="shared" si="24"/>
        <v>1</v>
      </c>
      <c r="AU32" s="7">
        <f t="shared" si="25"/>
        <v>20</v>
      </c>
      <c r="AV32" s="10" t="str">
        <f t="shared" si="26"/>
        <v>1</v>
      </c>
      <c r="AW32" s="7">
        <v>45.7</v>
      </c>
      <c r="AX32" s="7">
        <v>14.1</v>
      </c>
      <c r="AY32" s="7">
        <v>177.0</v>
      </c>
    </row>
    <row r="33">
      <c r="A33" s="13"/>
      <c r="B33" s="8">
        <v>2.022089969E9</v>
      </c>
      <c r="C33" s="19">
        <v>44823.0</v>
      </c>
      <c r="D33" s="8"/>
      <c r="E33" s="8">
        <f t="shared" si="1"/>
        <v>60</v>
      </c>
      <c r="F33" s="9" t="str">
        <f t="shared" si="2"/>
        <v>0</v>
      </c>
      <c r="G33" s="9" t="s">
        <v>51</v>
      </c>
      <c r="H33" s="8">
        <f t="shared" si="3"/>
        <v>92</v>
      </c>
      <c r="I33" s="25">
        <f t="shared" si="4"/>
        <v>3</v>
      </c>
      <c r="J33" s="8">
        <v>1.0</v>
      </c>
      <c r="K33" s="20">
        <v>44915.0</v>
      </c>
      <c r="L33" s="16">
        <v>22860.0</v>
      </c>
      <c r="M33" s="16">
        <v>44828.0</v>
      </c>
      <c r="N33" s="8">
        <f t="shared" si="23"/>
        <v>5</v>
      </c>
      <c r="O33" s="20">
        <v>44915.0</v>
      </c>
      <c r="P33" s="8">
        <f t="shared" si="6"/>
        <v>92</v>
      </c>
      <c r="Q33" s="8">
        <v>1.0</v>
      </c>
      <c r="R33" s="8">
        <v>1.0</v>
      </c>
      <c r="S33" s="8">
        <v>2.0</v>
      </c>
      <c r="T33" s="9" t="s">
        <v>71</v>
      </c>
      <c r="U33" s="9" t="s">
        <v>60</v>
      </c>
      <c r="V33" s="8">
        <v>1.0</v>
      </c>
      <c r="W33" s="17"/>
      <c r="X33" s="17"/>
      <c r="Y33" s="8">
        <v>15.0</v>
      </c>
      <c r="Z33" s="17"/>
      <c r="AA33" s="17"/>
      <c r="AB33" s="8">
        <v>1.0</v>
      </c>
      <c r="AC33" s="17"/>
      <c r="AD33" s="17"/>
      <c r="AE33" s="9" t="s">
        <v>79</v>
      </c>
      <c r="AF33" s="8">
        <v>1.0</v>
      </c>
      <c r="AG33" s="8">
        <v>5.3</v>
      </c>
      <c r="AH33" s="8">
        <v>5.3</v>
      </c>
      <c r="AI33" s="8">
        <f t="shared" si="7"/>
        <v>5.3</v>
      </c>
      <c r="AJ33" s="9" t="str">
        <f t="shared" si="8"/>
        <v>0</v>
      </c>
      <c r="AK33" s="8">
        <v>3.5</v>
      </c>
      <c r="AL33" s="8">
        <v>4.1</v>
      </c>
      <c r="AM33" s="8">
        <f>(AK33+AL33)/2</f>
        <v>3.8</v>
      </c>
      <c r="AN33" s="9" t="str">
        <f>IF(AM33&gt;6.3952, "1", "0")</f>
        <v>0</v>
      </c>
      <c r="AO33" s="8">
        <f>((AM33-AI33)/AI33)*100</f>
        <v>-28.30188679</v>
      </c>
      <c r="AP33" s="9" t="str">
        <f>IF(AO33&gt;-13.9871091151, "1", "0")</f>
        <v>0</v>
      </c>
      <c r="AQ33" s="8">
        <v>5.9</v>
      </c>
      <c r="AR33" s="8">
        <v>5.1</v>
      </c>
      <c r="AS33" s="8">
        <f t="shared" ref="AS33:AS34" si="30">(AQ33+AR33)/2</f>
        <v>5.5</v>
      </c>
      <c r="AT33" s="9" t="str">
        <f t="shared" si="24"/>
        <v>0</v>
      </c>
      <c r="AU33" s="8">
        <f t="shared" si="25"/>
        <v>3.773584906</v>
      </c>
      <c r="AV33" s="9" t="str">
        <f t="shared" si="26"/>
        <v>1</v>
      </c>
      <c r="AW33" s="8">
        <v>43.0</v>
      </c>
      <c r="AX33" s="8">
        <v>14.9</v>
      </c>
      <c r="AY33" s="8">
        <v>337.0</v>
      </c>
    </row>
    <row r="34">
      <c r="A34" s="4"/>
      <c r="B34" s="7">
        <v>2.022088559E9</v>
      </c>
      <c r="C34" s="22">
        <v>44832.0</v>
      </c>
      <c r="D34" s="7"/>
      <c r="E34" s="7">
        <f t="shared" si="1"/>
        <v>62</v>
      </c>
      <c r="F34" s="10" t="str">
        <f t="shared" si="2"/>
        <v>0</v>
      </c>
      <c r="G34" s="10" t="s">
        <v>51</v>
      </c>
      <c r="H34" s="7">
        <f t="shared" si="3"/>
        <v>380</v>
      </c>
      <c r="I34" s="23">
        <f t="shared" si="4"/>
        <v>12</v>
      </c>
      <c r="J34" s="7">
        <v>1.0</v>
      </c>
      <c r="K34" s="32">
        <v>45212.0</v>
      </c>
      <c r="L34" s="11">
        <v>22037.0</v>
      </c>
      <c r="M34" s="11">
        <v>44836.0</v>
      </c>
      <c r="N34" s="7">
        <f t="shared" si="23"/>
        <v>4</v>
      </c>
      <c r="O34" s="11">
        <v>44836.0</v>
      </c>
      <c r="P34" s="7">
        <f t="shared" si="6"/>
        <v>4</v>
      </c>
      <c r="Q34" s="7">
        <v>3.0</v>
      </c>
      <c r="R34" s="7">
        <v>3.0</v>
      </c>
      <c r="S34" s="7">
        <v>1.0</v>
      </c>
      <c r="T34" s="10" t="s">
        <v>71</v>
      </c>
      <c r="U34" s="10" t="s">
        <v>60</v>
      </c>
      <c r="V34" s="7" t="s">
        <v>72</v>
      </c>
      <c r="W34" s="7">
        <v>1.0</v>
      </c>
      <c r="X34" s="7">
        <v>1.0</v>
      </c>
      <c r="Y34" s="7">
        <v>60.0</v>
      </c>
      <c r="Z34" s="7">
        <v>1.0</v>
      </c>
      <c r="AA34" s="7">
        <v>0.0</v>
      </c>
      <c r="AB34" s="7">
        <v>0.0</v>
      </c>
      <c r="AC34" s="12"/>
      <c r="AD34" s="12"/>
      <c r="AE34" s="10" t="s">
        <v>79</v>
      </c>
      <c r="AF34" s="7">
        <v>1.0</v>
      </c>
      <c r="AG34" s="7">
        <v>9.4</v>
      </c>
      <c r="AH34" s="7">
        <v>8.7</v>
      </c>
      <c r="AI34" s="7">
        <f t="shared" si="7"/>
        <v>9.05</v>
      </c>
      <c r="AJ34" s="10" t="str">
        <f t="shared" si="8"/>
        <v>1</v>
      </c>
      <c r="AK34" s="12"/>
      <c r="AL34" s="12"/>
      <c r="AM34" s="12"/>
      <c r="AN34" s="12"/>
      <c r="AO34" s="12"/>
      <c r="AP34" s="12"/>
      <c r="AQ34" s="7">
        <v>8.9</v>
      </c>
      <c r="AR34" s="7">
        <v>8.5</v>
      </c>
      <c r="AS34" s="7">
        <f t="shared" si="30"/>
        <v>8.7</v>
      </c>
      <c r="AT34" s="10" t="str">
        <f t="shared" si="24"/>
        <v>1</v>
      </c>
      <c r="AU34" s="7">
        <f t="shared" si="25"/>
        <v>-3.867403315</v>
      </c>
      <c r="AV34" s="10" t="str">
        <f t="shared" si="26"/>
        <v>1</v>
      </c>
      <c r="AW34" s="7">
        <v>35.0</v>
      </c>
      <c r="AX34" s="7">
        <v>16.3</v>
      </c>
      <c r="AY34" s="7">
        <v>268.0</v>
      </c>
    </row>
    <row r="35">
      <c r="A35" s="13"/>
      <c r="B35" s="8">
        <v>2.022043178E9</v>
      </c>
      <c r="C35" s="19">
        <v>44907.0</v>
      </c>
      <c r="D35" s="8"/>
      <c r="E35" s="8">
        <f t="shared" si="1"/>
        <v>62</v>
      </c>
      <c r="F35" s="9" t="str">
        <f t="shared" si="2"/>
        <v>0</v>
      </c>
      <c r="G35" s="9" t="s">
        <v>56</v>
      </c>
      <c r="H35" s="8">
        <f t="shared" si="3"/>
        <v>218</v>
      </c>
      <c r="I35" s="25">
        <f t="shared" si="4"/>
        <v>7</v>
      </c>
      <c r="J35" s="8">
        <v>1.0</v>
      </c>
      <c r="K35" s="16">
        <v>45125.0</v>
      </c>
      <c r="L35" s="16">
        <v>22061.0</v>
      </c>
      <c r="M35" s="20">
        <v>44913.0</v>
      </c>
      <c r="N35" s="8">
        <f t="shared" si="23"/>
        <v>6</v>
      </c>
      <c r="O35" s="16">
        <v>44957.0</v>
      </c>
      <c r="P35" s="8">
        <f t="shared" si="6"/>
        <v>50</v>
      </c>
      <c r="Q35" s="8">
        <v>4.0</v>
      </c>
      <c r="R35" s="8">
        <v>4.0</v>
      </c>
      <c r="S35" s="8">
        <v>1.0</v>
      </c>
      <c r="T35" s="9" t="s">
        <v>80</v>
      </c>
      <c r="U35" s="9" t="s">
        <v>53</v>
      </c>
      <c r="V35" s="8" t="s">
        <v>67</v>
      </c>
      <c r="W35" s="8">
        <v>1.0</v>
      </c>
      <c r="X35" s="8">
        <v>1.0</v>
      </c>
      <c r="Y35" s="8">
        <v>20.0</v>
      </c>
      <c r="Z35" s="8">
        <v>1.0</v>
      </c>
      <c r="AA35" s="8">
        <v>0.0</v>
      </c>
      <c r="AB35" s="8">
        <v>1.0</v>
      </c>
      <c r="AC35" s="17"/>
      <c r="AD35" s="17"/>
      <c r="AE35" s="17"/>
      <c r="AF35" s="8">
        <v>0.0</v>
      </c>
      <c r="AG35" s="8">
        <v>5.0</v>
      </c>
      <c r="AH35" s="8">
        <v>6.0</v>
      </c>
      <c r="AI35" s="8">
        <f t="shared" si="7"/>
        <v>5.5</v>
      </c>
      <c r="AJ35" s="9" t="str">
        <f t="shared" si="8"/>
        <v>0</v>
      </c>
      <c r="AK35" s="17"/>
      <c r="AL35" s="8">
        <v>4.8</v>
      </c>
      <c r="AM35" s="8">
        <v>4.8</v>
      </c>
      <c r="AN35" s="9" t="str">
        <f>IF(AM35&gt;6.3952, "1", "0")</f>
        <v>0</v>
      </c>
      <c r="AO35" s="8">
        <f>((AM35-AI35)/AI35)*100</f>
        <v>-12.72727273</v>
      </c>
      <c r="AP35" s="9" t="str">
        <f>IF(AO35&gt;-13.9871091151, "1", "0")</f>
        <v>1</v>
      </c>
      <c r="AQ35" s="17"/>
      <c r="AR35" s="8">
        <v>3.7</v>
      </c>
      <c r="AS35" s="8">
        <v>3.7</v>
      </c>
      <c r="AT35" s="9" t="str">
        <f t="shared" si="24"/>
        <v>0</v>
      </c>
      <c r="AU35" s="8">
        <f t="shared" si="25"/>
        <v>-32.72727273</v>
      </c>
      <c r="AV35" s="9" t="str">
        <f t="shared" si="26"/>
        <v>0</v>
      </c>
      <c r="AW35" s="8">
        <v>43.2</v>
      </c>
      <c r="AX35" s="8">
        <v>14.4</v>
      </c>
      <c r="AY35" s="8">
        <v>176.0</v>
      </c>
    </row>
  </sheetData>
  <drawing r:id="rId1"/>
  <tableParts count="1">
    <tablePart r:id="rId3"/>
  </tableParts>
</worksheet>
</file>