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torage/git_courses/semester/1221/cmis_1101/examples/"/>
    </mc:Choice>
  </mc:AlternateContent>
  <xr:revisionPtr revIDLastSave="0" documentId="13_ncr:1_{E21CAB2A-152A-5146-B2FC-A433E0401149}" xr6:coauthVersionLast="47" xr6:coauthVersionMax="47" xr10:uidLastSave="{00000000-0000-0000-0000-000000000000}"/>
  <bookViews>
    <workbookView xWindow="12980" yWindow="-26300" windowWidth="28040" windowHeight="16460" xr2:uid="{BF9087C7-2753-3843-A09B-4EF814AAE542}"/>
  </bookViews>
  <sheets>
    <sheet name="Starting Point" sheetId="1" r:id="rId1"/>
    <sheet name="Examp_Sol" sheetId="3" r:id="rId2"/>
  </sheets>
  <definedNames>
    <definedName name="bal" localSheetId="1">Examp_Sol!$B$3</definedName>
    <definedName name="bal">'Starting Point'!#REF!</definedName>
    <definedName name="new_rate" localSheetId="1">Examp_Sol!$D$3</definedName>
    <definedName name="new_rate">'Starting Point'!#REF!</definedName>
    <definedName name="new_term" localSheetId="1">Examp_Sol!$D$4</definedName>
    <definedName name="new_term">'Starting Point'!#REF!</definedName>
    <definedName name="rate" localSheetId="1">Examp_Sol!$B$5</definedName>
    <definedName name="rate">'Starting Point'!#REF!</definedName>
    <definedName name="term" localSheetId="1">Examp_Sol!$B$4</definedName>
    <definedName name="term">'Starting Point'!#REF!</definedName>
    <definedName name="withdraw" localSheetId="1">Examp_Sol!$D$5</definedName>
    <definedName name="withdraw">'Starting Point'!#REF!</definedName>
    <definedName name="withdrawl" localSheetId="1">Examp_Sol!$D$5</definedName>
    <definedName name="withdrawl">'Starting Point'!#REF!</definedName>
  </definedNames>
  <calcPr calcId="18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M33" i="3"/>
  <c r="L34" i="3"/>
  <c r="M34" i="3"/>
  <c r="P34" i="3"/>
  <c r="O34" i="3"/>
  <c r="N34" i="3"/>
  <c r="B8" i="3"/>
  <c r="H33" i="3"/>
  <c r="G34" i="3"/>
  <c r="H34" i="3"/>
  <c r="K34" i="3"/>
  <c r="J34" i="3"/>
  <c r="I34" i="3"/>
  <c r="M32" i="3"/>
  <c r="L33" i="3"/>
  <c r="P33" i="3"/>
  <c r="O33" i="3"/>
  <c r="N33" i="3"/>
  <c r="H32" i="3"/>
  <c r="G33" i="3"/>
  <c r="K33" i="3"/>
  <c r="J33" i="3"/>
  <c r="I33" i="3"/>
  <c r="M31" i="3"/>
  <c r="L32" i="3"/>
  <c r="P32" i="3"/>
  <c r="O32" i="3"/>
  <c r="N32" i="3"/>
  <c r="H31" i="3"/>
  <c r="G32" i="3"/>
  <c r="K32" i="3"/>
  <c r="J32" i="3"/>
  <c r="I32" i="3"/>
  <c r="M30" i="3"/>
  <c r="L31" i="3"/>
  <c r="P31" i="3"/>
  <c r="O31" i="3"/>
  <c r="N31" i="3"/>
  <c r="H30" i="3"/>
  <c r="G31" i="3"/>
  <c r="K31" i="3"/>
  <c r="J31" i="3"/>
  <c r="I31" i="3"/>
  <c r="M29" i="3"/>
  <c r="L30" i="3"/>
  <c r="P30" i="3"/>
  <c r="O30" i="3"/>
  <c r="N30" i="3"/>
  <c r="H29" i="3"/>
  <c r="G30" i="3"/>
  <c r="K30" i="3"/>
  <c r="J30" i="3"/>
  <c r="I30" i="3"/>
  <c r="M28" i="3"/>
  <c r="L29" i="3"/>
  <c r="P29" i="3"/>
  <c r="O29" i="3"/>
  <c r="N29" i="3"/>
  <c r="H28" i="3"/>
  <c r="G29" i="3"/>
  <c r="K29" i="3"/>
  <c r="J29" i="3"/>
  <c r="I29" i="3"/>
  <c r="M27" i="3"/>
  <c r="L28" i="3"/>
  <c r="P28" i="3"/>
  <c r="O28" i="3"/>
  <c r="N28" i="3"/>
  <c r="H27" i="3"/>
  <c r="G28" i="3"/>
  <c r="K28" i="3"/>
  <c r="J28" i="3"/>
  <c r="I28" i="3"/>
  <c r="M26" i="3"/>
  <c r="L27" i="3"/>
  <c r="P27" i="3"/>
  <c r="O27" i="3"/>
  <c r="N27" i="3"/>
  <c r="H26" i="3"/>
  <c r="G27" i="3"/>
  <c r="K27" i="3"/>
  <c r="J27" i="3"/>
  <c r="I27" i="3"/>
  <c r="M25" i="3"/>
  <c r="L26" i="3"/>
  <c r="P26" i="3"/>
  <c r="O26" i="3"/>
  <c r="N26" i="3"/>
  <c r="H25" i="3"/>
  <c r="G26" i="3"/>
  <c r="K26" i="3"/>
  <c r="J26" i="3"/>
  <c r="I26" i="3"/>
  <c r="M24" i="3"/>
  <c r="L25" i="3"/>
  <c r="P25" i="3"/>
  <c r="O25" i="3"/>
  <c r="N25" i="3"/>
  <c r="H24" i="3"/>
  <c r="G25" i="3"/>
  <c r="K25" i="3"/>
  <c r="J25" i="3"/>
  <c r="I25" i="3"/>
  <c r="M23" i="3"/>
  <c r="L24" i="3"/>
  <c r="P24" i="3"/>
  <c r="O24" i="3"/>
  <c r="N24" i="3"/>
  <c r="H23" i="3"/>
  <c r="G24" i="3"/>
  <c r="K24" i="3"/>
  <c r="J24" i="3"/>
  <c r="I24" i="3"/>
  <c r="M22" i="3"/>
  <c r="L23" i="3"/>
  <c r="P23" i="3"/>
  <c r="O23" i="3"/>
  <c r="N23" i="3"/>
  <c r="H22" i="3"/>
  <c r="G23" i="3"/>
  <c r="K23" i="3"/>
  <c r="J23" i="3"/>
  <c r="I23" i="3"/>
  <c r="M21" i="3"/>
  <c r="L22" i="3"/>
  <c r="P22" i="3"/>
  <c r="O22" i="3"/>
  <c r="N22" i="3"/>
  <c r="H21" i="3"/>
  <c r="G22" i="3"/>
  <c r="K22" i="3"/>
  <c r="J22" i="3"/>
  <c r="I22" i="3"/>
  <c r="M20" i="3"/>
  <c r="L21" i="3"/>
  <c r="P21" i="3"/>
  <c r="O21" i="3"/>
  <c r="N21" i="3"/>
  <c r="H20" i="3"/>
  <c r="G21" i="3"/>
  <c r="K21" i="3"/>
  <c r="J21" i="3"/>
  <c r="I21" i="3"/>
  <c r="M19" i="3"/>
  <c r="L20" i="3"/>
  <c r="P20" i="3"/>
  <c r="O20" i="3"/>
  <c r="N20" i="3"/>
  <c r="H19" i="3"/>
  <c r="G20" i="3"/>
  <c r="K20" i="3"/>
  <c r="J20" i="3"/>
  <c r="I20" i="3"/>
  <c r="M18" i="3"/>
  <c r="L19" i="3"/>
  <c r="P19" i="3"/>
  <c r="O19" i="3"/>
  <c r="N19" i="3"/>
  <c r="H18" i="3"/>
  <c r="G19" i="3"/>
  <c r="K19" i="3"/>
  <c r="J19" i="3"/>
  <c r="I19" i="3"/>
  <c r="M17" i="3"/>
  <c r="L18" i="3"/>
  <c r="P18" i="3"/>
  <c r="O18" i="3"/>
  <c r="N18" i="3"/>
  <c r="H17" i="3"/>
  <c r="G18" i="3"/>
  <c r="K18" i="3"/>
  <c r="J18" i="3"/>
  <c r="I18" i="3"/>
  <c r="M16" i="3"/>
  <c r="L17" i="3"/>
  <c r="P17" i="3"/>
  <c r="O17" i="3"/>
  <c r="N17" i="3"/>
  <c r="H16" i="3"/>
  <c r="G17" i="3"/>
  <c r="K17" i="3"/>
  <c r="J17" i="3"/>
  <c r="I17" i="3"/>
  <c r="M15" i="3"/>
  <c r="L16" i="3"/>
  <c r="P16" i="3"/>
  <c r="O16" i="3"/>
  <c r="N16" i="3"/>
  <c r="H15" i="3"/>
  <c r="G16" i="3"/>
  <c r="K16" i="3"/>
  <c r="J16" i="3"/>
  <c r="I16" i="3"/>
  <c r="M14" i="3"/>
  <c r="L15" i="3"/>
  <c r="P15" i="3"/>
  <c r="O15" i="3"/>
  <c r="N15" i="3"/>
  <c r="H14" i="3"/>
  <c r="G15" i="3"/>
  <c r="K15" i="3"/>
  <c r="J15" i="3"/>
  <c r="I15" i="3"/>
  <c r="M13" i="3"/>
  <c r="L14" i="3"/>
  <c r="P14" i="3"/>
  <c r="O14" i="3"/>
  <c r="N14" i="3"/>
  <c r="H13" i="3"/>
  <c r="G14" i="3"/>
  <c r="K14" i="3"/>
  <c r="J14" i="3"/>
  <c r="I14" i="3"/>
  <c r="M12" i="3"/>
  <c r="L13" i="3"/>
  <c r="P13" i="3"/>
  <c r="O13" i="3"/>
  <c r="N13" i="3"/>
  <c r="H12" i="3"/>
  <c r="G13" i="3"/>
  <c r="K13" i="3"/>
  <c r="J13" i="3"/>
  <c r="I13" i="3"/>
  <c r="M11" i="3"/>
  <c r="L12" i="3"/>
  <c r="P12" i="3"/>
  <c r="O12" i="3"/>
  <c r="N12" i="3"/>
  <c r="H11" i="3"/>
  <c r="G12" i="3"/>
  <c r="K12" i="3"/>
  <c r="J12" i="3"/>
  <c r="I12" i="3"/>
  <c r="M10" i="3"/>
  <c r="L11" i="3"/>
  <c r="P11" i="3"/>
  <c r="O11" i="3"/>
  <c r="N11" i="3"/>
  <c r="H10" i="3"/>
  <c r="G11" i="3"/>
  <c r="K11" i="3"/>
  <c r="J11" i="3"/>
  <c r="I11" i="3"/>
  <c r="M9" i="3"/>
  <c r="L10" i="3"/>
  <c r="P10" i="3"/>
  <c r="O10" i="3"/>
  <c r="N10" i="3"/>
  <c r="H9" i="3"/>
  <c r="G10" i="3"/>
  <c r="K10" i="3"/>
  <c r="J10" i="3"/>
  <c r="I10" i="3"/>
  <c r="D9" i="3"/>
  <c r="D8" i="3"/>
  <c r="D10" i="3"/>
  <c r="B10" i="3"/>
  <c r="M8" i="3"/>
  <c r="L9" i="3"/>
  <c r="P9" i="3"/>
  <c r="O9" i="3"/>
  <c r="N9" i="3"/>
  <c r="H8" i="3"/>
  <c r="G9" i="3"/>
  <c r="K9" i="3"/>
  <c r="J9" i="3"/>
  <c r="I9" i="3"/>
  <c r="M7" i="3"/>
  <c r="L8" i="3"/>
  <c r="P8" i="3"/>
  <c r="O8" i="3"/>
  <c r="N8" i="3"/>
  <c r="H7" i="3"/>
  <c r="G8" i="3"/>
  <c r="K8" i="3"/>
  <c r="J8" i="3"/>
  <c r="I8" i="3"/>
  <c r="M6" i="3"/>
  <c r="L7" i="3"/>
  <c r="P7" i="3"/>
  <c r="O7" i="3"/>
  <c r="N7" i="3"/>
  <c r="H6" i="3"/>
  <c r="G7" i="3"/>
  <c r="K7" i="3"/>
  <c r="J7" i="3"/>
  <c r="I7" i="3"/>
  <c r="M5" i="3"/>
  <c r="L6" i="3"/>
  <c r="P6" i="3"/>
  <c r="O6" i="3"/>
  <c r="N6" i="3"/>
  <c r="H5" i="3"/>
  <c r="G6" i="3"/>
  <c r="K6" i="3"/>
  <c r="J6" i="3"/>
  <c r="I6" i="3"/>
  <c r="L5" i="3"/>
  <c r="P5" i="3"/>
  <c r="O5" i="3"/>
  <c r="N5" i="3"/>
  <c r="G5" i="3"/>
  <c r="K5" i="3"/>
  <c r="J5" i="3"/>
  <c r="I5" i="3"/>
</calcChain>
</file>

<file path=xl/sharedStrings.xml><?xml version="1.0" encoding="utf-8"?>
<sst xmlns="http://schemas.openxmlformats.org/spreadsheetml/2006/main" count="58" uniqueCount="24">
  <si>
    <t>Refinance Calculator</t>
  </si>
  <si>
    <t>Loan Balance</t>
  </si>
  <si>
    <t>Term</t>
  </si>
  <si>
    <t>Rate</t>
  </si>
  <si>
    <t>New Rate</t>
  </si>
  <si>
    <t>New Term</t>
  </si>
  <si>
    <t>Inputs</t>
  </si>
  <si>
    <t>Outputs</t>
  </si>
  <si>
    <t>Old Payment</t>
  </si>
  <si>
    <t>New Payment</t>
  </si>
  <si>
    <t>Difference</t>
  </si>
  <si>
    <t>Withdrawl</t>
  </si>
  <si>
    <t xml:space="preserve">Old Total </t>
  </si>
  <si>
    <t>New Total</t>
  </si>
  <si>
    <t>Schedule</t>
  </si>
  <si>
    <t>Year</t>
  </si>
  <si>
    <t>Old</t>
  </si>
  <si>
    <t>Open Balance</t>
  </si>
  <si>
    <t>End Balance</t>
  </si>
  <si>
    <t>New</t>
  </si>
  <si>
    <t>Interest</t>
  </si>
  <si>
    <t>Princ. Paydown</t>
  </si>
  <si>
    <t>Prin. Paydown</t>
  </si>
  <si>
    <t>Total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</si>
</sst>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57AA-B3F5-F340-9725-2062ABDB26C2}">
  <dimension ref="A1:P34"/>
  <sheetViews>
    <sheetView tabSelected="1" workbookViewId="0">
      <selection activeCell="D3" sqref="D3"/>
    </sheetView>
  </sheetViews>
  <sheetFormatPr baseColWidth="10" defaultRowHeight="16" x14ac:dyDescent="0.2"/>
  <cols>
    <col min="1" max="1" width="13.5" customWidth="1"/>
    <col min="4" max="4" width="12.5" bestFit="1" customWidth="1"/>
    <col min="6" max="6" width="13.1640625" style="1" customWidth="1"/>
    <col min="7" max="7" width="11.83203125" bestFit="1" customWidth="1"/>
    <col min="8" max="8" width="12.5" bestFit="1" customWidth="1"/>
    <col min="9" max="9" width="12.5" customWidth="1"/>
    <col min="10" max="10" width="14" bestFit="1" customWidth="1"/>
    <col min="11" max="11" width="13.6640625" bestFit="1" customWidth="1"/>
    <col min="12" max="12" width="11.83203125" bestFit="1" customWidth="1"/>
    <col min="13" max="13" width="12.5" bestFit="1" customWidth="1"/>
    <col min="14" max="14" width="12.5" customWidth="1"/>
    <col min="15" max="15" width="14" bestFit="1" customWidth="1"/>
    <col min="16" max="16" width="12.83203125" bestFit="1" customWidth="1"/>
  </cols>
  <sheetData>
    <row r="1" spans="1:16" x14ac:dyDescent="0.2">
      <c r="A1" s="1" t="s">
        <v>0</v>
      </c>
    </row>
    <row r="2" spans="1:16" x14ac:dyDescent="0.2">
      <c r="A2" s="1" t="s">
        <v>6</v>
      </c>
      <c r="F2" s="1" t="s">
        <v>14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">
      <c r="A3" s="1" t="s">
        <v>1</v>
      </c>
      <c r="C3" s="1" t="s">
        <v>4</v>
      </c>
      <c r="G3" s="1" t="s">
        <v>16</v>
      </c>
      <c r="H3" s="1"/>
      <c r="I3" s="1"/>
      <c r="J3" s="1"/>
      <c r="K3" s="1"/>
      <c r="L3" s="1" t="s">
        <v>19</v>
      </c>
      <c r="M3" s="1"/>
      <c r="N3" s="1"/>
      <c r="O3" s="1"/>
      <c r="P3" s="1"/>
    </row>
    <row r="4" spans="1:16" x14ac:dyDescent="0.2">
      <c r="A4" s="1" t="s">
        <v>2</v>
      </c>
      <c r="C4" s="1" t="s">
        <v>5</v>
      </c>
      <c r="F4" s="1" t="s">
        <v>15</v>
      </c>
      <c r="G4" s="1" t="s">
        <v>17</v>
      </c>
      <c r="H4" s="1" t="s">
        <v>18</v>
      </c>
      <c r="I4" s="1" t="s">
        <v>20</v>
      </c>
      <c r="J4" s="1" t="s">
        <v>23</v>
      </c>
      <c r="K4" s="1" t="s">
        <v>21</v>
      </c>
      <c r="L4" s="1" t="s">
        <v>17</v>
      </c>
      <c r="M4" s="1" t="s">
        <v>18</v>
      </c>
      <c r="N4" s="1" t="s">
        <v>20</v>
      </c>
      <c r="O4" s="1" t="s">
        <v>23</v>
      </c>
      <c r="P4" s="1" t="s">
        <v>22</v>
      </c>
    </row>
    <row r="5" spans="1:16" x14ac:dyDescent="0.2">
      <c r="A5" s="1" t="s">
        <v>3</v>
      </c>
      <c r="C5" s="1" t="s">
        <v>11</v>
      </c>
      <c r="F5" s="1">
        <v>1</v>
      </c>
    </row>
    <row r="6" spans="1:16" x14ac:dyDescent="0.2">
      <c r="F6" s="1">
        <v>2</v>
      </c>
    </row>
    <row r="7" spans="1:16" x14ac:dyDescent="0.2">
      <c r="A7" s="1" t="s">
        <v>7</v>
      </c>
      <c r="F7" s="1">
        <v>3</v>
      </c>
    </row>
    <row r="8" spans="1:16" x14ac:dyDescent="0.2">
      <c r="A8" s="1" t="s">
        <v>8</v>
      </c>
      <c r="C8" s="1" t="s">
        <v>12</v>
      </c>
      <c r="F8" s="1">
        <v>4</v>
      </c>
    </row>
    <row r="9" spans="1:16" x14ac:dyDescent="0.2">
      <c r="A9" s="1" t="s">
        <v>9</v>
      </c>
      <c r="C9" s="1" t="s">
        <v>13</v>
      </c>
      <c r="F9" s="1">
        <v>5</v>
      </c>
    </row>
    <row r="10" spans="1:16" x14ac:dyDescent="0.2">
      <c r="A10" s="1" t="s">
        <v>10</v>
      </c>
      <c r="C10" s="1" t="s">
        <v>10</v>
      </c>
      <c r="F10" s="1">
        <v>6</v>
      </c>
    </row>
    <row r="11" spans="1:16" x14ac:dyDescent="0.2">
      <c r="F11" s="1">
        <v>7</v>
      </c>
    </row>
    <row r="12" spans="1:16" x14ac:dyDescent="0.2">
      <c r="F12" s="1">
        <v>8</v>
      </c>
    </row>
    <row r="13" spans="1:16" x14ac:dyDescent="0.2">
      <c r="F13" s="1">
        <v>9</v>
      </c>
    </row>
    <row r="14" spans="1:16" x14ac:dyDescent="0.2">
      <c r="F14" s="1">
        <v>10</v>
      </c>
    </row>
    <row r="15" spans="1:16" x14ac:dyDescent="0.2">
      <c r="F15" s="1">
        <v>11</v>
      </c>
    </row>
    <row r="16" spans="1:16" x14ac:dyDescent="0.2">
      <c r="F16" s="1">
        <v>12</v>
      </c>
    </row>
    <row r="17" spans="6:6" x14ac:dyDescent="0.2">
      <c r="F17" s="1">
        <v>13</v>
      </c>
    </row>
    <row r="18" spans="6:6" x14ac:dyDescent="0.2">
      <c r="F18" s="1">
        <v>14</v>
      </c>
    </row>
    <row r="19" spans="6:6" x14ac:dyDescent="0.2">
      <c r="F19" s="1">
        <v>15</v>
      </c>
    </row>
    <row r="20" spans="6:6" x14ac:dyDescent="0.2">
      <c r="F20" s="1">
        <v>16</v>
      </c>
    </row>
    <row r="21" spans="6:6" x14ac:dyDescent="0.2">
      <c r="F21" s="1">
        <v>17</v>
      </c>
    </row>
    <row r="22" spans="6:6" x14ac:dyDescent="0.2">
      <c r="F22" s="1">
        <v>18</v>
      </c>
    </row>
    <row r="23" spans="6:6" x14ac:dyDescent="0.2">
      <c r="F23" s="1">
        <v>19</v>
      </c>
    </row>
    <row r="24" spans="6:6" x14ac:dyDescent="0.2">
      <c r="F24" s="1">
        <v>20</v>
      </c>
    </row>
    <row r="25" spans="6:6" x14ac:dyDescent="0.2">
      <c r="F25" s="1">
        <v>21</v>
      </c>
    </row>
    <row r="26" spans="6:6" x14ac:dyDescent="0.2">
      <c r="F26" s="1">
        <v>22</v>
      </c>
    </row>
    <row r="27" spans="6:6" x14ac:dyDescent="0.2">
      <c r="F27" s="1">
        <v>23</v>
      </c>
    </row>
    <row r="28" spans="6:6" x14ac:dyDescent="0.2">
      <c r="F28" s="1">
        <v>24</v>
      </c>
    </row>
    <row r="29" spans="6:6" x14ac:dyDescent="0.2">
      <c r="F29" s="1">
        <v>25</v>
      </c>
    </row>
    <row r="30" spans="6:6" x14ac:dyDescent="0.2">
      <c r="F30" s="1">
        <v>26</v>
      </c>
    </row>
    <row r="31" spans="6:6" x14ac:dyDescent="0.2">
      <c r="F31" s="1">
        <v>27</v>
      </c>
    </row>
    <row r="32" spans="6:6" x14ac:dyDescent="0.2">
      <c r="F32" s="1">
        <v>28</v>
      </c>
    </row>
    <row r="33" spans="6:6" x14ac:dyDescent="0.2">
      <c r="F33" s="1">
        <v>29</v>
      </c>
    </row>
    <row r="34" spans="6:6" x14ac:dyDescent="0.2">
      <c r="F34" s="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191D-EFAD-724E-9CF9-BFBE7135BDD9}">
  <dimension ref="A1:P34"/>
  <sheetViews>
    <sheetView workbookViewId="0">
      <selection activeCell="E21" sqref="E21"/>
    </sheetView>
  </sheetViews>
  <sheetFormatPr baseColWidth="10" defaultRowHeight="16" x14ac:dyDescent="0.2"/>
  <cols>
    <col min="1" max="1" width="13.5" customWidth="1"/>
    <col min="4" max="4" width="12.5" bestFit="1" customWidth="1"/>
    <col min="6" max="6" width="13.1640625" style="1" customWidth="1"/>
    <col min="7" max="7" width="11.83203125" bestFit="1" customWidth="1"/>
    <col min="8" max="8" width="12.5" bestFit="1" customWidth="1"/>
    <col min="9" max="9" width="12.5" customWidth="1"/>
    <col min="10" max="10" width="14" bestFit="1" customWidth="1"/>
    <col min="11" max="11" width="13.6640625" bestFit="1" customWidth="1"/>
    <col min="12" max="12" width="11.83203125" bestFit="1" customWidth="1"/>
    <col min="13" max="13" width="12.5" bestFit="1" customWidth="1"/>
    <col min="14" max="14" width="12.5" customWidth="1"/>
    <col min="15" max="15" width="14" bestFit="1" customWidth="1"/>
    <col min="16" max="16" width="12.83203125" bestFit="1" customWidth="1"/>
  </cols>
  <sheetData>
    <row r="1" spans="1:16" x14ac:dyDescent="0.2">
      <c r="A1" s="1" t="s">
        <v>0</v>
      </c>
    </row>
    <row r="2" spans="1:16" x14ac:dyDescent="0.2">
      <c r="A2" s="1" t="s">
        <v>6</v>
      </c>
      <c r="F2" s="1" t="s">
        <v>14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">
      <c r="A3" s="1" t="s">
        <v>1</v>
      </c>
      <c r="B3">
        <v>300000</v>
      </c>
      <c r="C3" s="1" t="s">
        <v>4</v>
      </c>
      <c r="D3">
        <v>0.02</v>
      </c>
      <c r="G3" s="1" t="s">
        <v>16</v>
      </c>
      <c r="H3" s="1"/>
      <c r="I3" s="1"/>
      <c r="J3" s="1"/>
      <c r="K3" s="1"/>
      <c r="L3" s="1" t="s">
        <v>19</v>
      </c>
      <c r="M3" s="1"/>
      <c r="N3" s="1"/>
      <c r="O3" s="1"/>
      <c r="P3" s="1"/>
    </row>
    <row r="4" spans="1:16" x14ac:dyDescent="0.2">
      <c r="A4" s="1" t="s">
        <v>2</v>
      </c>
      <c r="B4">
        <v>10</v>
      </c>
      <c r="C4" s="1" t="s">
        <v>5</v>
      </c>
      <c r="D4">
        <v>15</v>
      </c>
      <c r="F4" s="1" t="s">
        <v>15</v>
      </c>
      <c r="G4" s="1" t="s">
        <v>17</v>
      </c>
      <c r="H4" s="1" t="s">
        <v>18</v>
      </c>
      <c r="I4" s="1" t="s">
        <v>20</v>
      </c>
      <c r="J4" s="1" t="s">
        <v>23</v>
      </c>
      <c r="K4" s="1" t="s">
        <v>21</v>
      </c>
      <c r="L4" s="1" t="s">
        <v>17</v>
      </c>
      <c r="M4" s="1" t="s">
        <v>18</v>
      </c>
      <c r="N4" s="1" t="s">
        <v>20</v>
      </c>
      <c r="O4" s="1" t="s">
        <v>23</v>
      </c>
      <c r="P4" s="1" t="s">
        <v>22</v>
      </c>
    </row>
    <row r="5" spans="1:16" x14ac:dyDescent="0.2">
      <c r="A5" s="1" t="s">
        <v>3</v>
      </c>
      <c r="B5">
        <v>0.04</v>
      </c>
      <c r="C5" s="1" t="s">
        <v>11</v>
      </c>
      <c r="D5">
        <v>50000</v>
      </c>
      <c r="F5" s="1">
        <v>1</v>
      </c>
      <c r="G5">
        <f>bal</f>
        <v>300000</v>
      </c>
      <c r="H5" s="2">
        <f>-PV(rate/12,12*(term-F5),$B$8)</f>
        <v>275098.51459826197</v>
      </c>
      <c r="I5" s="2">
        <f>(12*$B$8)-K5</f>
        <v>11546.764337619308</v>
      </c>
      <c r="J5" s="2">
        <f>12*$B$8</f>
        <v>36448.249739357336</v>
      </c>
      <c r="K5" s="2">
        <f>G5-H5</f>
        <v>24901.485401738028</v>
      </c>
      <c r="L5">
        <f>(bal+withdraw)</f>
        <v>350000</v>
      </c>
      <c r="M5" s="2">
        <f>-PV(new_rate/12,12*(new_term-F5),$B$9)</f>
        <v>329788.02664652193</v>
      </c>
      <c r="N5" s="2">
        <f>(12*$B$9)-P5</f>
        <v>6815.3920699464143</v>
      </c>
      <c r="O5" s="2">
        <f>12*$B$9</f>
        <v>27027.365423424482</v>
      </c>
      <c r="P5" s="2">
        <f>L5-M5</f>
        <v>20211.973353478068</v>
      </c>
    </row>
    <row r="6" spans="1:16" x14ac:dyDescent="0.2">
      <c r="F6" s="1">
        <v>2</v>
      </c>
      <c r="G6" s="2">
        <f>H5</f>
        <v>275098.51459826197</v>
      </c>
      <c r="H6" s="2">
        <f>-PV(rate/12,12*(term-F6),$B$8)</f>
        <v>249182.5042602559</v>
      </c>
      <c r="I6" s="2">
        <f>(12*$B$8)-K6</f>
        <v>10532.23940135126</v>
      </c>
      <c r="J6" s="2">
        <f t="shared" ref="J6:J34" si="0">12*$B$8</f>
        <v>36448.249739357336</v>
      </c>
      <c r="K6" s="2">
        <f>G6-H6</f>
        <v>25916.010338006075</v>
      </c>
      <c r="L6" s="2">
        <f>M5</f>
        <v>329788.02664652193</v>
      </c>
      <c r="M6" s="2">
        <f>-PV(new_rate/12,12*(new_term-F6),$B$9)</f>
        <v>309168.08763383911</v>
      </c>
      <c r="N6" s="2">
        <f t="shared" ref="N6:N34" si="1">(12*$B$9)-P6</f>
        <v>6407.4264107416602</v>
      </c>
      <c r="O6" s="2">
        <f t="shared" ref="O6:O34" si="2">12*$B$9</f>
        <v>27027.365423424482</v>
      </c>
      <c r="P6" s="2">
        <f>L6-M6</f>
        <v>20619.939012682822</v>
      </c>
    </row>
    <row r="7" spans="1:16" x14ac:dyDescent="0.2">
      <c r="A7" s="1" t="s">
        <v>7</v>
      </c>
      <c r="F7" s="1">
        <v>3</v>
      </c>
      <c r="G7" s="2">
        <f t="shared" ref="G7:G34" si="3">H6</f>
        <v>249182.5042602559</v>
      </c>
      <c r="H7" s="2">
        <f>-PV(rate/12,12*(term-F7),$B$8)</f>
        <v>222210.63567475413</v>
      </c>
      <c r="I7" s="2">
        <f t="shared" ref="I7:I34" si="4">(12*$B$8)-K7</f>
        <v>9476.3811538555674</v>
      </c>
      <c r="J7" s="2">
        <f t="shared" si="0"/>
        <v>36448.249739357336</v>
      </c>
      <c r="K7" s="2">
        <f t="shared" ref="K7:K34" si="5">G7-H7</f>
        <v>26971.868585501768</v>
      </c>
      <c r="L7" s="2">
        <f t="shared" ref="L7:L34" si="6">M6</f>
        <v>309168.08763383911</v>
      </c>
      <c r="M7" s="2">
        <f>-PV(new_rate/12,12*(new_term-F7),$B$9)</f>
        <v>288131.94843799382</v>
      </c>
      <c r="N7" s="2">
        <f t="shared" si="1"/>
        <v>5991.2262275791945</v>
      </c>
      <c r="O7" s="2">
        <f t="shared" si="2"/>
        <v>27027.365423424482</v>
      </c>
      <c r="P7" s="2">
        <f t="shared" ref="P7:P34" si="7">L7-M7</f>
        <v>21036.139195845288</v>
      </c>
    </row>
    <row r="8" spans="1:16" x14ac:dyDescent="0.2">
      <c r="A8" s="1" t="s">
        <v>8</v>
      </c>
      <c r="B8" s="2">
        <f>-PMT(rate/12, 12*term,bal)</f>
        <v>3037.3541449464446</v>
      </c>
      <c r="C8" s="1" t="s">
        <v>12</v>
      </c>
      <c r="D8" s="2">
        <f>-FV(rate/12,12*term,B$8)</f>
        <v>447249.804725489</v>
      </c>
      <c r="F8" s="1">
        <v>4</v>
      </c>
      <c r="G8" s="2">
        <f t="shared" si="3"/>
        <v>222210.63567475413</v>
      </c>
      <c r="H8" s="2">
        <f>-PV(rate/12,12*(term-F8),$B$8)</f>
        <v>194139.89154764908</v>
      </c>
      <c r="I8" s="2">
        <f t="shared" si="4"/>
        <v>8377.5056122522874</v>
      </c>
      <c r="J8" s="2">
        <f t="shared" si="0"/>
        <v>36448.249739357336</v>
      </c>
      <c r="K8" s="2">
        <f t="shared" si="5"/>
        <v>28070.744127105048</v>
      </c>
      <c r="L8" s="2">
        <f t="shared" si="6"/>
        <v>288131.94843799382</v>
      </c>
      <c r="M8" s="2">
        <f>-PV(new_rate/12,12*(new_term-F8),$B$9)</f>
        <v>266671.20832645398</v>
      </c>
      <c r="N8" s="2">
        <f t="shared" si="1"/>
        <v>5566.6253118846435</v>
      </c>
      <c r="O8" s="2">
        <f t="shared" si="2"/>
        <v>27027.365423424482</v>
      </c>
      <c r="P8" s="2">
        <f t="shared" si="7"/>
        <v>21460.740111539839</v>
      </c>
    </row>
    <row r="9" spans="1:16" x14ac:dyDescent="0.2">
      <c r="A9" s="1" t="s">
        <v>9</v>
      </c>
      <c r="B9" s="2">
        <f>-PMT(new_rate/12, 12*new_term, (bal+withdraw))</f>
        <v>2252.28045195204</v>
      </c>
      <c r="C9" s="1" t="s">
        <v>13</v>
      </c>
      <c r="D9" s="2">
        <f>-FV(new_rate/12,12*new_term,B9)</f>
        <v>472332.61580851139</v>
      </c>
      <c r="F9" s="1">
        <v>5</v>
      </c>
      <c r="G9" s="2">
        <f t="shared" si="3"/>
        <v>194139.89154764908</v>
      </c>
      <c r="H9" s="2">
        <f>-PV(rate/12,12*(term-F9),$B$8)</f>
        <v>164925.5019938992</v>
      </c>
      <c r="I9" s="2">
        <f t="shared" si="4"/>
        <v>7233.8601856074602</v>
      </c>
      <c r="J9" s="2">
        <f t="shared" si="0"/>
        <v>36448.249739357336</v>
      </c>
      <c r="K9" s="2">
        <f t="shared" si="5"/>
        <v>29214.389553749876</v>
      </c>
      <c r="L9" s="2">
        <f t="shared" si="6"/>
        <v>266671.20832645398</v>
      </c>
      <c r="M9" s="2">
        <f>-PV(new_rate/12,12*(new_term-F9),$B$9)</f>
        <v>244777.29700331439</v>
      </c>
      <c r="N9" s="2">
        <f t="shared" si="1"/>
        <v>5133.4541002848928</v>
      </c>
      <c r="O9" s="2">
        <f t="shared" si="2"/>
        <v>27027.365423424482</v>
      </c>
      <c r="P9" s="2">
        <f t="shared" si="7"/>
        <v>21893.91132313959</v>
      </c>
    </row>
    <row r="10" spans="1:16" x14ac:dyDescent="0.2">
      <c r="A10" s="1" t="s">
        <v>10</v>
      </c>
      <c r="B10" s="2">
        <f>B9-B8</f>
        <v>-785.07369299440461</v>
      </c>
      <c r="C10" s="1" t="s">
        <v>10</v>
      </c>
      <c r="D10" s="2">
        <f>D9-D8</f>
        <v>25082.811083022389</v>
      </c>
      <c r="F10" s="1">
        <v>6</v>
      </c>
      <c r="G10" s="2">
        <f t="shared" si="3"/>
        <v>164925.5019938992</v>
      </c>
      <c r="H10" s="2">
        <f>-PV(rate/12,12*(term-F10),$B$8)</f>
        <v>134520.8731342697</v>
      </c>
      <c r="I10" s="2">
        <f t="shared" si="4"/>
        <v>6043.6208797278305</v>
      </c>
      <c r="J10" s="2">
        <f t="shared" si="0"/>
        <v>36448.249739357336</v>
      </c>
      <c r="K10" s="2">
        <f t="shared" si="5"/>
        <v>30404.628859629505</v>
      </c>
      <c r="L10" s="2">
        <f t="shared" si="6"/>
        <v>244777.29700331439</v>
      </c>
      <c r="M10" s="2">
        <f>-PV(new_rate/12,12*(new_term-F10),$B$9)</f>
        <v>222441.47118676902</v>
      </c>
      <c r="N10" s="2">
        <f t="shared" si="1"/>
        <v>4691.5396068791088</v>
      </c>
      <c r="O10" s="2">
        <f t="shared" si="2"/>
        <v>27027.365423424482</v>
      </c>
      <c r="P10" s="2">
        <f t="shared" si="7"/>
        <v>22335.825816545374</v>
      </c>
    </row>
    <row r="11" spans="1:16" x14ac:dyDescent="0.2">
      <c r="F11" s="1">
        <v>7</v>
      </c>
      <c r="G11" s="2">
        <f t="shared" si="3"/>
        <v>134520.8731342697</v>
      </c>
      <c r="H11" s="2">
        <f>-PV(rate/12,12*(term-F11),$B$8)</f>
        <v>102877.51278299521</v>
      </c>
      <c r="I11" s="2">
        <f t="shared" si="4"/>
        <v>4804.8893880828473</v>
      </c>
      <c r="J11" s="2">
        <f t="shared" si="0"/>
        <v>36448.249739357336</v>
      </c>
      <c r="K11" s="2">
        <f t="shared" si="5"/>
        <v>31643.360351274488</v>
      </c>
      <c r="L11" s="2">
        <f t="shared" si="6"/>
        <v>222441.47118676902</v>
      </c>
      <c r="M11" s="2">
        <f>-PV(new_rate/12,12*(new_term-F11),$B$9)</f>
        <v>199654.81111750309</v>
      </c>
      <c r="N11" s="2">
        <f t="shared" si="1"/>
        <v>4240.7053541585556</v>
      </c>
      <c r="O11" s="2">
        <f t="shared" si="2"/>
        <v>27027.365423424482</v>
      </c>
      <c r="P11" s="2">
        <f t="shared" si="7"/>
        <v>22786.660069265927</v>
      </c>
    </row>
    <row r="12" spans="1:16" x14ac:dyDescent="0.2">
      <c r="F12" s="1">
        <v>8</v>
      </c>
      <c r="G12" s="2">
        <f t="shared" si="3"/>
        <v>102877.51278299521</v>
      </c>
      <c r="H12" s="2">
        <f>-PV(rate/12,12*(term-F12),$B$8)</f>
        <v>69944.953107843001</v>
      </c>
      <c r="I12" s="2">
        <f t="shared" si="4"/>
        <v>3515.690064205126</v>
      </c>
      <c r="J12" s="2">
        <f t="shared" si="0"/>
        <v>36448.249739357336</v>
      </c>
      <c r="K12" s="2">
        <f t="shared" si="5"/>
        <v>32932.55967515221</v>
      </c>
      <c r="L12" s="2">
        <f t="shared" si="6"/>
        <v>199654.81111750309</v>
      </c>
      <c r="M12" s="2">
        <f>-PV(new_rate/12,12*(new_term-F12),$B$9)</f>
        <v>176408.2169966051</v>
      </c>
      <c r="N12" s="2">
        <f t="shared" si="1"/>
        <v>3780.7713025264893</v>
      </c>
      <c r="O12" s="2">
        <f t="shared" si="2"/>
        <v>27027.365423424482</v>
      </c>
      <c r="P12" s="2">
        <f t="shared" si="7"/>
        <v>23246.594120897993</v>
      </c>
    </row>
    <row r="13" spans="1:16" x14ac:dyDescent="0.2">
      <c r="F13" s="1">
        <v>9</v>
      </c>
      <c r="G13" s="2">
        <f t="shared" si="3"/>
        <v>69944.953107843001</v>
      </c>
      <c r="H13" s="2">
        <f>-PV(rate/12,12*(term-F13),$B$8)</f>
        <v>35670.670139227012</v>
      </c>
      <c r="I13" s="2">
        <f t="shared" si="4"/>
        <v>2173.9667707413464</v>
      </c>
      <c r="J13" s="2">
        <f t="shared" si="0"/>
        <v>36448.249739357336</v>
      </c>
      <c r="K13" s="2">
        <f t="shared" si="5"/>
        <v>34274.282968615989</v>
      </c>
      <c r="L13" s="2">
        <f t="shared" si="6"/>
        <v>176408.2169966051</v>
      </c>
      <c r="M13" s="2">
        <f>-PV(new_rate/12,12*(new_term-F13),$B$9)</f>
        <v>152692.40535158757</v>
      </c>
      <c r="N13" s="2">
        <f t="shared" si="1"/>
        <v>3311.5537784069529</v>
      </c>
      <c r="O13" s="2">
        <f t="shared" si="2"/>
        <v>27027.365423424482</v>
      </c>
      <c r="P13" s="2">
        <f t="shared" si="7"/>
        <v>23715.811645017529</v>
      </c>
    </row>
    <row r="14" spans="1:16" x14ac:dyDescent="0.2">
      <c r="F14" s="1">
        <v>10</v>
      </c>
      <c r="G14" s="2">
        <f t="shared" si="3"/>
        <v>35670.670139227012</v>
      </c>
      <c r="H14" s="2">
        <f>-PV(rate/12,12*(term-F14),$B$8)</f>
        <v>0</v>
      </c>
      <c r="I14" s="2">
        <f t="shared" si="4"/>
        <v>777.57960013032425</v>
      </c>
      <c r="J14" s="2">
        <f t="shared" si="0"/>
        <v>36448.249739357336</v>
      </c>
      <c r="K14" s="2">
        <f t="shared" si="5"/>
        <v>35670.670139227012</v>
      </c>
      <c r="L14" s="2">
        <f t="shared" si="6"/>
        <v>152692.40535158757</v>
      </c>
      <c r="M14" s="2">
        <f>-PV(new_rate/12,12*(new_term-F14),$B$9)</f>
        <v>128497.90532905133</v>
      </c>
      <c r="N14" s="2">
        <f t="shared" si="1"/>
        <v>2832.8654008882368</v>
      </c>
      <c r="O14" s="2">
        <f t="shared" si="2"/>
        <v>27027.365423424482</v>
      </c>
      <c r="P14" s="2">
        <f t="shared" si="7"/>
        <v>24194.500022536246</v>
      </c>
    </row>
    <row r="15" spans="1:16" x14ac:dyDescent="0.2">
      <c r="F15" s="1">
        <v>11</v>
      </c>
      <c r="G15" s="2">
        <f t="shared" si="3"/>
        <v>0</v>
      </c>
      <c r="H15" s="2">
        <f>-PV(rate/12,12*(term-F15),$B$8)</f>
        <v>-37123.948277682059</v>
      </c>
      <c r="I15" s="2">
        <f t="shared" si="4"/>
        <v>-675.6985383247229</v>
      </c>
      <c r="J15" s="2">
        <f t="shared" si="0"/>
        <v>36448.249739357336</v>
      </c>
      <c r="K15" s="2">
        <f t="shared" si="5"/>
        <v>37123.948277682059</v>
      </c>
      <c r="L15" s="2">
        <f t="shared" si="6"/>
        <v>128497.90532905133</v>
      </c>
      <c r="M15" s="2">
        <f>-PV(new_rate/12,12*(new_term-F15),$B$9)</f>
        <v>103815.05491252456</v>
      </c>
      <c r="N15" s="2">
        <f t="shared" si="1"/>
        <v>2344.5150068977164</v>
      </c>
      <c r="O15" s="2">
        <f t="shared" si="2"/>
        <v>27027.365423424482</v>
      </c>
      <c r="P15" s="2">
        <f t="shared" si="7"/>
        <v>24682.850416526766</v>
      </c>
    </row>
    <row r="16" spans="1:16" x14ac:dyDescent="0.2">
      <c r="F16" s="1">
        <v>12</v>
      </c>
      <c r="G16" s="2">
        <f t="shared" si="3"/>
        <v>-37123.948277682059</v>
      </c>
      <c r="H16" s="2">
        <f>-PV(rate/12,12*(term-F16),$B$8)</f>
        <v>-75760.383487471263</v>
      </c>
      <c r="I16" s="2">
        <f t="shared" si="4"/>
        <v>-2188.1854704318685</v>
      </c>
      <c r="J16" s="2">
        <f t="shared" si="0"/>
        <v>36448.249739357336</v>
      </c>
      <c r="K16" s="2">
        <f t="shared" si="5"/>
        <v>38636.435209789204</v>
      </c>
      <c r="L16" s="2">
        <f t="shared" si="6"/>
        <v>103815.05491252456</v>
      </c>
      <c r="M16" s="2">
        <f>-PV(new_rate/12,12*(new_term-F16),$B$9)</f>
        <v>78633.99706395682</v>
      </c>
      <c r="N16" s="2">
        <f t="shared" si="1"/>
        <v>1846.3075748567426</v>
      </c>
      <c r="O16" s="2">
        <f t="shared" si="2"/>
        <v>27027.365423424482</v>
      </c>
      <c r="P16" s="2">
        <f t="shared" si="7"/>
        <v>25181.05784856774</v>
      </c>
    </row>
    <row r="17" spans="6:16" x14ac:dyDescent="0.2">
      <c r="F17" s="1">
        <v>13</v>
      </c>
      <c r="G17" s="2">
        <f t="shared" si="3"/>
        <v>-75760.383487471263</v>
      </c>
      <c r="H17" s="2">
        <f>-PV(rate/12,12*(term-F17),$B$8)</f>
        <v>-115970.9266806277</v>
      </c>
      <c r="I17" s="2">
        <f t="shared" si="4"/>
        <v>-3762.2934537991023</v>
      </c>
      <c r="J17" s="2">
        <f t="shared" si="0"/>
        <v>36448.249739357336</v>
      </c>
      <c r="K17" s="2">
        <f t="shared" si="5"/>
        <v>40210.543193156438</v>
      </c>
      <c r="L17" s="2">
        <f t="shared" si="6"/>
        <v>78633.99706395682</v>
      </c>
      <c r="M17" s="2">
        <f>-PV(new_rate/12,12*(new_term-F17),$B$9)</f>
        <v>52944.675787337481</v>
      </c>
      <c r="N17" s="2">
        <f t="shared" si="1"/>
        <v>1338.0441468051431</v>
      </c>
      <c r="O17" s="2">
        <f t="shared" si="2"/>
        <v>27027.365423424482</v>
      </c>
      <c r="P17" s="2">
        <f t="shared" si="7"/>
        <v>25689.321276619339</v>
      </c>
    </row>
    <row r="18" spans="6:16" x14ac:dyDescent="0.2">
      <c r="F18" s="1">
        <v>14</v>
      </c>
      <c r="G18" s="2">
        <f t="shared" si="3"/>
        <v>-115970.9266806277</v>
      </c>
      <c r="H18" s="2">
        <f>-PV(rate/12,12*(term-F18),$B$8)</f>
        <v>-157819.70944511663</v>
      </c>
      <c r="I18" s="2">
        <f t="shared" si="4"/>
        <v>-5400.5330251315972</v>
      </c>
      <c r="J18" s="2">
        <f t="shared" si="0"/>
        <v>36448.249739357336</v>
      </c>
      <c r="K18" s="2">
        <f t="shared" si="5"/>
        <v>41848.782764488933</v>
      </c>
      <c r="L18" s="2">
        <f t="shared" si="6"/>
        <v>52944.675787337481</v>
      </c>
      <c r="M18" s="2">
        <f>-PV(new_rate/12,12*(new_term-F18),$B$9)</f>
        <v>26736.832112853994</v>
      </c>
      <c r="N18" s="2">
        <f t="shared" si="1"/>
        <v>819.52174894099517</v>
      </c>
      <c r="O18" s="2">
        <f t="shared" si="2"/>
        <v>27027.365423424482</v>
      </c>
      <c r="P18" s="2">
        <f t="shared" si="7"/>
        <v>26207.843674483487</v>
      </c>
    </row>
    <row r="19" spans="6:16" x14ac:dyDescent="0.2">
      <c r="F19" s="1">
        <v>15</v>
      </c>
      <c r="G19" s="2">
        <f t="shared" si="3"/>
        <v>-157819.70944511663</v>
      </c>
      <c r="H19" s="2">
        <f>-PV(rate/12,12*(term-F19),$B$8)</f>
        <v>-201373.47618874564</v>
      </c>
      <c r="I19" s="2">
        <f t="shared" si="4"/>
        <v>-7105.5170042716709</v>
      </c>
      <c r="J19" s="2">
        <f t="shared" si="0"/>
        <v>36448.249739357336</v>
      </c>
      <c r="K19" s="2">
        <f t="shared" si="5"/>
        <v>43553.766743629007</v>
      </c>
      <c r="L19" s="2">
        <f t="shared" si="6"/>
        <v>26736.832112853994</v>
      </c>
      <c r="M19" s="2">
        <f>-PV(new_rate/12,12*(new_term-F19),$B$9)</f>
        <v>0</v>
      </c>
      <c r="N19" s="2">
        <f t="shared" si="1"/>
        <v>290.53331057048854</v>
      </c>
      <c r="O19" s="2">
        <f t="shared" si="2"/>
        <v>27027.365423424482</v>
      </c>
      <c r="P19" s="2">
        <f t="shared" si="7"/>
        <v>26736.832112853994</v>
      </c>
    </row>
    <row r="20" spans="6:16" x14ac:dyDescent="0.2">
      <c r="F20" s="1">
        <v>16</v>
      </c>
      <c r="G20" s="2">
        <f t="shared" si="3"/>
        <v>-201373.47618874564</v>
      </c>
      <c r="H20" s="2">
        <f>-PV(rate/12,12*(term-F20),$B$8)</f>
        <v>-246701.69058947888</v>
      </c>
      <c r="I20" s="2">
        <f t="shared" si="4"/>
        <v>-8879.9646613759032</v>
      </c>
      <c r="J20" s="2">
        <f t="shared" si="0"/>
        <v>36448.249739357336</v>
      </c>
      <c r="K20" s="2">
        <f t="shared" si="5"/>
        <v>45328.214400733239</v>
      </c>
      <c r="L20" s="2">
        <f t="shared" si="6"/>
        <v>0</v>
      </c>
      <c r="M20" s="2">
        <f>-PV(new_rate/12,12*(new_term-F20),$B$9)</f>
        <v>-27276.497842016364</v>
      </c>
      <c r="N20" s="2">
        <f t="shared" si="1"/>
        <v>-249.13241859188201</v>
      </c>
      <c r="O20" s="2">
        <f t="shared" si="2"/>
        <v>27027.365423424482</v>
      </c>
      <c r="P20" s="2">
        <f t="shared" si="7"/>
        <v>27276.497842016364</v>
      </c>
    </row>
    <row r="21" spans="6:16" x14ac:dyDescent="0.2">
      <c r="F21" s="1">
        <v>17</v>
      </c>
      <c r="G21" s="2">
        <f t="shared" si="3"/>
        <v>-246701.69058947888</v>
      </c>
      <c r="H21" s="2">
        <f>-PV(rate/12,12*(term-F21),$B$8)</f>
        <v>-293876.64638269722</v>
      </c>
      <c r="I21" s="2">
        <f t="shared" si="4"/>
        <v>-10726.706053861002</v>
      </c>
      <c r="J21" s="2">
        <f t="shared" si="0"/>
        <v>36448.249739357336</v>
      </c>
      <c r="K21" s="2">
        <f t="shared" si="5"/>
        <v>47174.955793218338</v>
      </c>
      <c r="L21" s="2">
        <f t="shared" si="6"/>
        <v>-27276.497842016364</v>
      </c>
      <c r="M21" s="2">
        <f>-PV(new_rate/12,12*(new_term-F21),$B$9)</f>
        <v>-55103.554218222431</v>
      </c>
      <c r="N21" s="2">
        <f t="shared" si="1"/>
        <v>-799.6909527815842</v>
      </c>
      <c r="O21" s="2">
        <f t="shared" si="2"/>
        <v>27027.365423424482</v>
      </c>
      <c r="P21" s="2">
        <f t="shared" si="7"/>
        <v>27827.056376206066</v>
      </c>
    </row>
    <row r="22" spans="6:16" x14ac:dyDescent="0.2">
      <c r="F22" s="1">
        <v>18</v>
      </c>
      <c r="G22" s="2">
        <f t="shared" si="3"/>
        <v>-293876.64638269722</v>
      </c>
      <c r="H22" s="2">
        <f>-PV(rate/12,12*(term-F22),$B$8)</f>
        <v>-342973.58266210381</v>
      </c>
      <c r="I22" s="2">
        <f t="shared" si="4"/>
        <v>-12648.686540049261</v>
      </c>
      <c r="J22" s="2">
        <f t="shared" si="0"/>
        <v>36448.249739357336</v>
      </c>
      <c r="K22" s="2">
        <f t="shared" si="5"/>
        <v>49096.936279406596</v>
      </c>
      <c r="L22" s="2">
        <f t="shared" si="6"/>
        <v>-55103.554218222431</v>
      </c>
      <c r="M22" s="2">
        <f>-PV(new_rate/12,12*(new_term-F22),$B$9)</f>
        <v>-83492.281797894349</v>
      </c>
      <c r="N22" s="2">
        <f t="shared" si="1"/>
        <v>-1361.3621562474364</v>
      </c>
      <c r="O22" s="2">
        <f t="shared" si="2"/>
        <v>27027.365423424482</v>
      </c>
      <c r="P22" s="2">
        <f t="shared" si="7"/>
        <v>28388.727579671919</v>
      </c>
    </row>
    <row r="23" spans="6:16" x14ac:dyDescent="0.2">
      <c r="F23" s="1">
        <v>19</v>
      </c>
      <c r="G23" s="2">
        <f t="shared" si="3"/>
        <v>-342973.58266210381</v>
      </c>
      <c r="H23" s="2">
        <f>-PV(rate/12,12*(term-F23),$B$8)</f>
        <v>-394070.80387816817</v>
      </c>
      <c r="I23" s="2">
        <f t="shared" si="4"/>
        <v>-14648.971476707018</v>
      </c>
      <c r="J23" s="2">
        <f t="shared" si="0"/>
        <v>36448.249739357336</v>
      </c>
      <c r="K23" s="2">
        <f t="shared" si="5"/>
        <v>51097.221216064354</v>
      </c>
      <c r="L23" s="2">
        <f t="shared" si="6"/>
        <v>-83492.281797894349</v>
      </c>
      <c r="M23" s="2">
        <f>-PV(new_rate/12,12*(new_term-F23),$B$9)</f>
        <v>-112454.01755238014</v>
      </c>
      <c r="N23" s="2">
        <f t="shared" si="1"/>
        <v>-1934.3703310613128</v>
      </c>
      <c r="O23" s="2">
        <f t="shared" si="2"/>
        <v>27027.365423424482</v>
      </c>
      <c r="P23" s="2">
        <f t="shared" si="7"/>
        <v>28961.735754485795</v>
      </c>
    </row>
    <row r="24" spans="6:16" x14ac:dyDescent="0.2">
      <c r="F24" s="1">
        <v>20</v>
      </c>
      <c r="G24" s="2">
        <f t="shared" si="3"/>
        <v>-394070.80387816817</v>
      </c>
      <c r="H24" s="2">
        <f>-PV(rate/12,12*(term-F24),$B$8)</f>
        <v>-447249.80472548911</v>
      </c>
      <c r="I24" s="2">
        <f t="shared" si="4"/>
        <v>-16730.75110796361</v>
      </c>
      <c r="J24" s="2">
        <f t="shared" si="0"/>
        <v>36448.249739357336</v>
      </c>
      <c r="K24" s="2">
        <f t="shared" si="5"/>
        <v>53179.000847320945</v>
      </c>
      <c r="L24" s="2">
        <f t="shared" si="6"/>
        <v>-112454.01755238014</v>
      </c>
      <c r="M24" s="2">
        <f>-PV(new_rate/12,12*(new_term-F24),$B$9)</f>
        <v>-142000.32728248741</v>
      </c>
      <c r="N24" s="2">
        <f t="shared" si="1"/>
        <v>-2518.944306682788</v>
      </c>
      <c r="O24" s="2">
        <f t="shared" si="2"/>
        <v>27027.365423424482</v>
      </c>
      <c r="P24" s="2">
        <f t="shared" si="7"/>
        <v>29546.30973010727</v>
      </c>
    </row>
    <row r="25" spans="6:16" x14ac:dyDescent="0.2">
      <c r="F25" s="1">
        <v>21</v>
      </c>
      <c r="G25" s="2">
        <f t="shared" si="3"/>
        <v>-447249.80472548911</v>
      </c>
      <c r="H25" s="2">
        <f>-PV(rate/12,12*(term-F25),$B$8)</f>
        <v>-502595.40011826268</v>
      </c>
      <c r="I25" s="2">
        <f t="shared" si="4"/>
        <v>-18897.345653416232</v>
      </c>
      <c r="J25" s="2">
        <f t="shared" si="0"/>
        <v>36448.249739357336</v>
      </c>
      <c r="K25" s="2">
        <f t="shared" si="5"/>
        <v>55345.595392773568</v>
      </c>
      <c r="L25" s="2">
        <f t="shared" si="6"/>
        <v>-142000.32728248741</v>
      </c>
      <c r="M25" s="2">
        <f>-PV(new_rate/12,12*(new_term-F25),$B$9)</f>
        <v>-172143.01023726366</v>
      </c>
      <c r="N25" s="2">
        <f t="shared" si="1"/>
        <v>-3115.317531351764</v>
      </c>
      <c r="O25" s="2">
        <f t="shared" si="2"/>
        <v>27027.365423424482</v>
      </c>
      <c r="P25" s="2">
        <f t="shared" si="7"/>
        <v>30142.682954776246</v>
      </c>
    </row>
    <row r="26" spans="6:16" x14ac:dyDescent="0.2">
      <c r="F26" s="1">
        <v>22</v>
      </c>
      <c r="G26" s="2">
        <f t="shared" si="3"/>
        <v>-502595.40011826268</v>
      </c>
      <c r="H26" s="2">
        <f>-PV(rate/12,12*(term-F26),$B$8)</f>
        <v>-560195.86046115204</v>
      </c>
      <c r="I26" s="2">
        <f t="shared" si="4"/>
        <v>-21152.210603532025</v>
      </c>
      <c r="J26" s="2">
        <f t="shared" si="0"/>
        <v>36448.249739357336</v>
      </c>
      <c r="K26" s="2">
        <f t="shared" si="5"/>
        <v>57600.460342889361</v>
      </c>
      <c r="L26" s="2">
        <f t="shared" si="6"/>
        <v>-172143.01023726366</v>
      </c>
      <c r="M26" s="2">
        <f>-PV(new_rate/12,12*(new_term-F26),$B$9)</f>
        <v>-202894.10382599375</v>
      </c>
      <c r="N26" s="2">
        <f t="shared" si="1"/>
        <v>-3723.7281653056052</v>
      </c>
      <c r="O26" s="2">
        <f t="shared" si="2"/>
        <v>27027.365423424482</v>
      </c>
      <c r="P26" s="2">
        <f t="shared" si="7"/>
        <v>30751.093588730088</v>
      </c>
    </row>
    <row r="27" spans="6:16" x14ac:dyDescent="0.2">
      <c r="F27" s="1">
        <v>23</v>
      </c>
      <c r="G27" s="2">
        <f t="shared" si="3"/>
        <v>-560195.86046115204</v>
      </c>
      <c r="H27" s="2">
        <f>-PV(rate/12,12*(term-F27),$B$8)</f>
        <v>-620143.05243130145</v>
      </c>
      <c r="I27" s="2">
        <f t="shared" si="4"/>
        <v>-23498.942230792069</v>
      </c>
      <c r="J27" s="2">
        <f t="shared" si="0"/>
        <v>36448.249739357336</v>
      </c>
      <c r="K27" s="2">
        <f t="shared" si="5"/>
        <v>59947.191970149404</v>
      </c>
      <c r="L27" s="2">
        <f t="shared" si="6"/>
        <v>-202894.10382599375</v>
      </c>
      <c r="M27" s="2">
        <f>-PV(new_rate/12,12*(new_term-F27),$B$9)</f>
        <v>-234265.88842531413</v>
      </c>
      <c r="N27" s="2">
        <f t="shared" si="1"/>
        <v>-4344.4191758958987</v>
      </c>
      <c r="O27" s="2">
        <f t="shared" si="2"/>
        <v>27027.365423424482</v>
      </c>
      <c r="P27" s="2">
        <f t="shared" si="7"/>
        <v>31371.784599320381</v>
      </c>
    </row>
    <row r="28" spans="6:16" x14ac:dyDescent="0.2">
      <c r="F28" s="1">
        <v>24</v>
      </c>
      <c r="G28" s="2">
        <f t="shared" si="3"/>
        <v>-620143.05243130145</v>
      </c>
      <c r="H28" s="2">
        <f>-PV(rate/12,12*(term-F28),$B$8)</f>
        <v>-682532.58549602306</v>
      </c>
      <c r="I28" s="2">
        <f t="shared" si="4"/>
        <v>-25941.283325364282</v>
      </c>
      <c r="J28" s="2">
        <f t="shared" si="0"/>
        <v>36448.249739357336</v>
      </c>
      <c r="K28" s="2">
        <f t="shared" si="5"/>
        <v>62389.533064721618</v>
      </c>
      <c r="L28" s="2">
        <f t="shared" si="6"/>
        <v>-234265.88842531413</v>
      </c>
      <c r="M28" s="2">
        <f>-PV(new_rate/12,12*(new_term-F28),$B$9)</f>
        <v>-266270.89228335</v>
      </c>
      <c r="N28" s="2">
        <f t="shared" si="1"/>
        <v>-4977.6384346113846</v>
      </c>
      <c r="O28" s="2">
        <f t="shared" si="2"/>
        <v>27027.365423424482</v>
      </c>
      <c r="P28" s="2">
        <f t="shared" si="7"/>
        <v>32005.003858035867</v>
      </c>
    </row>
    <row r="29" spans="6:16" x14ac:dyDescent="0.2">
      <c r="F29" s="1">
        <v>25</v>
      </c>
      <c r="G29" s="2">
        <f t="shared" si="3"/>
        <v>-682532.58549602306</v>
      </c>
      <c r="H29" s="2">
        <f>-PV(rate/12,12*(term-F29),$B$8)</f>
        <v>-747463.96439984709</v>
      </c>
      <c r="I29" s="2">
        <f t="shared" si="4"/>
        <v>-28483.129164466685</v>
      </c>
      <c r="J29" s="2">
        <f t="shared" si="0"/>
        <v>36448.249739357336</v>
      </c>
      <c r="K29" s="2">
        <f t="shared" si="5"/>
        <v>64931.378903824021</v>
      </c>
      <c r="L29" s="2">
        <f t="shared" si="6"/>
        <v>-266270.89228335</v>
      </c>
      <c r="M29" s="2">
        <f>-PV(new_rate/12,12*(new_term-F29),$B$9)</f>
        <v>-298921.89652284514</v>
      </c>
      <c r="N29" s="2">
        <f t="shared" si="1"/>
        <v>-5623.6388160706629</v>
      </c>
      <c r="O29" s="2">
        <f t="shared" si="2"/>
        <v>27027.365423424482</v>
      </c>
      <c r="P29" s="2">
        <f t="shared" si="7"/>
        <v>32651.004239495145</v>
      </c>
    </row>
    <row r="30" spans="6:16" x14ac:dyDescent="0.2">
      <c r="F30" s="1">
        <v>26</v>
      </c>
      <c r="G30" s="2">
        <f t="shared" si="3"/>
        <v>-747463.96439984709</v>
      </c>
      <c r="H30" s="2">
        <f>-PV(rate/12,12*(term-F30),$B$8)</f>
        <v>-815040.74786412239</v>
      </c>
      <c r="I30" s="2">
        <f t="shared" si="4"/>
        <v>-31128.533724917965</v>
      </c>
      <c r="J30" s="2">
        <f t="shared" si="0"/>
        <v>36448.249739357336</v>
      </c>
      <c r="K30" s="2">
        <f t="shared" si="5"/>
        <v>67576.783464275301</v>
      </c>
      <c r="L30" s="2">
        <f t="shared" si="6"/>
        <v>-298921.89652284514</v>
      </c>
      <c r="M30" s="2">
        <f>-PV(new_rate/12,12*(new_term-F30),$B$9)</f>
        <v>-332231.94024526817</v>
      </c>
      <c r="N30" s="2">
        <f t="shared" si="1"/>
        <v>-6282.6782989985441</v>
      </c>
      <c r="O30" s="2">
        <f t="shared" si="2"/>
        <v>27027.365423424482</v>
      </c>
      <c r="P30" s="2">
        <f t="shared" si="7"/>
        <v>33310.043722423026</v>
      </c>
    </row>
    <row r="31" spans="6:16" x14ac:dyDescent="0.2">
      <c r="F31" s="1">
        <v>27</v>
      </c>
      <c r="G31" s="2">
        <f t="shared" si="3"/>
        <v>-815040.74786412239</v>
      </c>
      <c r="H31" s="2">
        <f>-PV(rate/12,12*(term-F31),$B$8)</f>
        <v>-885370.71375228895</v>
      </c>
      <c r="I31" s="2">
        <f t="shared" si="4"/>
        <v>-33881.716148809232</v>
      </c>
      <c r="J31" s="2">
        <f t="shared" si="0"/>
        <v>36448.249739357336</v>
      </c>
      <c r="K31" s="2">
        <f t="shared" si="5"/>
        <v>70329.965888166567</v>
      </c>
      <c r="L31" s="2">
        <f t="shared" si="6"/>
        <v>-332231.94024526817</v>
      </c>
      <c r="M31" s="2">
        <f>-PV(new_rate/12,12*(new_term-F31),$B$9)</f>
        <v>-366214.32573795062</v>
      </c>
      <c r="N31" s="2">
        <f t="shared" si="1"/>
        <v>-6955.0200692579747</v>
      </c>
      <c r="O31" s="2">
        <f t="shared" si="2"/>
        <v>27027.365423424482</v>
      </c>
      <c r="P31" s="2">
        <f t="shared" si="7"/>
        <v>33982.385492682457</v>
      </c>
    </row>
    <row r="32" spans="6:16" x14ac:dyDescent="0.2">
      <c r="F32" s="1">
        <v>28</v>
      </c>
      <c r="G32" s="2">
        <f t="shared" si="3"/>
        <v>-885370.71375228895</v>
      </c>
      <c r="H32" s="2">
        <f>-PV(rate/12,12*(term-F32),$B$8)</f>
        <v>-958566.03096423554</v>
      </c>
      <c r="I32" s="2">
        <f t="shared" si="4"/>
        <v>-36747.067472589253</v>
      </c>
      <c r="J32" s="2">
        <f t="shared" si="0"/>
        <v>36448.249739357336</v>
      </c>
      <c r="K32" s="2">
        <f t="shared" si="5"/>
        <v>73195.317211946589</v>
      </c>
      <c r="L32" s="2">
        <f t="shared" si="6"/>
        <v>-366214.32573795062</v>
      </c>
      <c r="M32" s="2">
        <f>-PV(new_rate/12,12*(new_term-F32),$B$9)</f>
        <v>-400882.62378632335</v>
      </c>
      <c r="N32" s="2">
        <f t="shared" si="1"/>
        <v>-7640.9326249482474</v>
      </c>
      <c r="O32" s="2">
        <f t="shared" si="2"/>
        <v>27027.365423424482</v>
      </c>
      <c r="P32" s="2">
        <f t="shared" si="7"/>
        <v>34668.29804837273</v>
      </c>
    </row>
    <row r="33" spans="6:16" x14ac:dyDescent="0.2">
      <c r="F33" s="1">
        <v>29</v>
      </c>
      <c r="G33" s="2">
        <f t="shared" si="3"/>
        <v>-958566.03096423554</v>
      </c>
      <c r="H33" s="2">
        <f>-PV(rate/12,12*(term-F33),$B$8)</f>
        <v>-1034743.4383339002</v>
      </c>
      <c r="I33" s="2">
        <f t="shared" si="4"/>
        <v>-39729.157630307302</v>
      </c>
      <c r="J33" s="2">
        <f t="shared" si="0"/>
        <v>36448.249739357336</v>
      </c>
      <c r="K33" s="2">
        <f t="shared" si="5"/>
        <v>76177.407369664637</v>
      </c>
      <c r="L33" s="2">
        <f t="shared" si="6"/>
        <v>-400882.62378632335</v>
      </c>
      <c r="M33" s="2">
        <f>-PV(new_rate/12,12*(new_term-F33),$B$9)</f>
        <v>-436250.67909337749</v>
      </c>
      <c r="N33" s="2">
        <f t="shared" si="1"/>
        <v>-8340.6898836296532</v>
      </c>
      <c r="O33" s="2">
        <f t="shared" si="2"/>
        <v>27027.365423424482</v>
      </c>
      <c r="P33" s="2">
        <f t="shared" si="7"/>
        <v>35368.055307054135</v>
      </c>
    </row>
    <row r="34" spans="6:16" x14ac:dyDescent="0.2">
      <c r="F34" s="1">
        <v>30</v>
      </c>
      <c r="G34" s="2">
        <f t="shared" si="3"/>
        <v>-1034743.4383339002</v>
      </c>
      <c r="H34" s="2">
        <f>-PV(rate/12,12*(term-F34),$B$8)</f>
        <v>-1114024.4308154348</v>
      </c>
      <c r="I34" s="2">
        <f t="shared" si="4"/>
        <v>-42832.742742177266</v>
      </c>
      <c r="J34" s="2">
        <f t="shared" si="0"/>
        <v>36448.249739357336</v>
      </c>
      <c r="K34" s="2">
        <f t="shared" si="5"/>
        <v>79280.992481534602</v>
      </c>
      <c r="L34" s="2">
        <f t="shared" si="6"/>
        <v>-436250.67909337749</v>
      </c>
      <c r="M34" s="2">
        <f>-PV(new_rate/12,12*(new_term-F34),$B$9)</f>
        <v>-472332.61580851144</v>
      </c>
      <c r="N34" s="2">
        <f t="shared" si="1"/>
        <v>-9054.5712917094716</v>
      </c>
      <c r="O34" s="2">
        <f t="shared" si="2"/>
        <v>27027.365423424482</v>
      </c>
      <c r="P34" s="2">
        <f t="shared" si="7"/>
        <v>36081.936715133954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Starting Point</vt:lpstr>
      <vt:lpstr>Examp_Sol</vt:lpstr>
      <vt:lpstr>Examp_Sol!bal</vt:lpstr>
      <vt:lpstr>Examp_Sol!new_rate</vt:lpstr>
      <vt:lpstr>Examp_Sol!new_term</vt:lpstr>
      <vt:lpstr>Examp_Sol!rate</vt:lpstr>
      <vt:lpstr>Examp_Sol!term</vt:lpstr>
      <vt:lpstr>Examp_Sol!withdraw</vt:lpstr>
      <vt:lpstr>Examp_Sol!withdrawl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2022-09-26T13:06:59Z</dcterms:created>
  <dcterms:modified xsi:type="dcterms:W3CDTF">2022-09-26T14:46:25Z</dcterms:modified>
</cp:coreProperties>
</file>