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Homework\Midterm\Problem_3\"/>
    </mc:Choice>
  </mc:AlternateContent>
  <xr:revisionPtr revIDLastSave="0" documentId="13_ncr:1_{53590178-12E0-4D11-9B30-64BF6D72B894}" xr6:coauthVersionLast="47" xr6:coauthVersionMax="47" xr10:uidLastSave="{00000000-0000-0000-0000-000000000000}"/>
  <bookViews>
    <workbookView xWindow="-120" yWindow="-120" windowWidth="20730" windowHeight="11760" xr2:uid="{61A847CF-39DF-40B5-9D0D-CCFFBA7ADDD1}"/>
  </bookViews>
  <sheets>
    <sheet name="Inefficient_Push_Timing" sheetId="1" r:id="rId1"/>
    <sheet name="Inefficient_Push_Operations" sheetId="2" r:id="rId2"/>
    <sheet name="Efficient_Push_Timing" sheetId="3" r:id="rId3"/>
    <sheet name="Efficient_Push_Operations" sheetId="4" r:id="rId4"/>
    <sheet name="LinkedList_Push_Timing" sheetId="5" r:id="rId5"/>
    <sheet name="LinkedList_Push_Operation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" l="1"/>
  <c r="E18" i="6"/>
  <c r="E17" i="6"/>
  <c r="E16" i="6"/>
  <c r="E15" i="6"/>
  <c r="E14" i="6"/>
  <c r="E13" i="6"/>
  <c r="E12" i="6"/>
  <c r="E11" i="5"/>
  <c r="E12" i="5"/>
  <c r="E13" i="5"/>
  <c r="E14" i="5"/>
  <c r="E15" i="5"/>
  <c r="E16" i="5"/>
  <c r="E18" i="5"/>
  <c r="F44" i="6"/>
  <c r="G44" i="6" s="1"/>
  <c r="E44" i="6"/>
  <c r="F43" i="6"/>
  <c r="E43" i="6"/>
  <c r="F42" i="6"/>
  <c r="G42" i="6" s="1"/>
  <c r="E42" i="6"/>
  <c r="F41" i="6"/>
  <c r="E41" i="6"/>
  <c r="F40" i="6"/>
  <c r="G40" i="6" s="1"/>
  <c r="E40" i="6"/>
  <c r="F39" i="6"/>
  <c r="E39" i="6"/>
  <c r="F38" i="6"/>
  <c r="G38" i="6" s="1"/>
  <c r="E38" i="6"/>
  <c r="F37" i="6"/>
  <c r="E37" i="6"/>
  <c r="F36" i="6"/>
  <c r="G36" i="6" s="1"/>
  <c r="E36" i="6"/>
  <c r="F35" i="6"/>
  <c r="E35" i="6"/>
  <c r="F34" i="6"/>
  <c r="E34" i="6"/>
  <c r="F33" i="6"/>
  <c r="E33" i="6"/>
  <c r="F32" i="6"/>
  <c r="E32" i="6"/>
  <c r="F31" i="6"/>
  <c r="E31" i="6"/>
  <c r="F30" i="6"/>
  <c r="G30" i="6" s="1"/>
  <c r="E30" i="6"/>
  <c r="F29" i="6"/>
  <c r="E29" i="6"/>
  <c r="F28" i="6"/>
  <c r="G28" i="6" s="1"/>
  <c r="E28" i="6"/>
  <c r="F27" i="6"/>
  <c r="E27" i="6"/>
  <c r="F26" i="6"/>
  <c r="E26" i="6"/>
  <c r="F25" i="6"/>
  <c r="E25" i="6"/>
  <c r="F24" i="6"/>
  <c r="E24" i="6"/>
  <c r="M21" i="6"/>
  <c r="F18" i="6"/>
  <c r="F17" i="6"/>
  <c r="F16" i="6"/>
  <c r="F15" i="6"/>
  <c r="F14" i="6"/>
  <c r="F13" i="6"/>
  <c r="F12" i="6"/>
  <c r="F11" i="6"/>
  <c r="E17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M21" i="5"/>
  <c r="F18" i="5"/>
  <c r="F17" i="5"/>
  <c r="F16" i="5"/>
  <c r="F15" i="5"/>
  <c r="F14" i="5"/>
  <c r="F13" i="5"/>
  <c r="F12" i="5"/>
  <c r="F11" i="5"/>
  <c r="G24" i="4"/>
  <c r="E11" i="2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24" i="4"/>
  <c r="E18" i="4"/>
  <c r="E17" i="4"/>
  <c r="E16" i="4"/>
  <c r="E15" i="4"/>
  <c r="E14" i="4"/>
  <c r="E13" i="4"/>
  <c r="E12" i="4"/>
  <c r="E11" i="4"/>
  <c r="E42" i="3"/>
  <c r="F12" i="3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M21" i="4"/>
  <c r="F18" i="4"/>
  <c r="F17" i="4"/>
  <c r="F16" i="4"/>
  <c r="F15" i="4"/>
  <c r="F14" i="4"/>
  <c r="F13" i="4"/>
  <c r="F12" i="4"/>
  <c r="F11" i="4"/>
  <c r="E25" i="3"/>
  <c r="E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24" i="3"/>
  <c r="F11" i="3"/>
  <c r="F13" i="3"/>
  <c r="F14" i="3"/>
  <c r="F15" i="3"/>
  <c r="F16" i="3"/>
  <c r="F17" i="3"/>
  <c r="F18" i="3"/>
  <c r="M21" i="3"/>
  <c r="E18" i="3"/>
  <c r="E17" i="3"/>
  <c r="E16" i="3"/>
  <c r="E15" i="3"/>
  <c r="E14" i="3"/>
  <c r="E13" i="3"/>
  <c r="E12" i="3"/>
  <c r="E11" i="3"/>
  <c r="E44" i="3"/>
  <c r="E43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F24" i="1"/>
  <c r="F24" i="2"/>
  <c r="E24" i="2"/>
  <c r="E16" i="2"/>
  <c r="E15" i="2"/>
  <c r="E18" i="2"/>
  <c r="E17" i="2"/>
  <c r="E14" i="2"/>
  <c r="E13" i="2"/>
  <c r="E12" i="2"/>
  <c r="E18" i="1"/>
  <c r="E17" i="1"/>
  <c r="E16" i="1"/>
  <c r="E15" i="1"/>
  <c r="E14" i="1"/>
  <c r="E13" i="1"/>
  <c r="E12" i="1"/>
  <c r="E11" i="1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M21" i="2"/>
  <c r="F18" i="2"/>
  <c r="F17" i="2"/>
  <c r="F16" i="2"/>
  <c r="F15" i="2"/>
  <c r="F14" i="2"/>
  <c r="F13" i="2"/>
  <c r="F12" i="2"/>
  <c r="F11" i="2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E24" i="1"/>
  <c r="G24" i="1" s="1"/>
  <c r="M21" i="1"/>
  <c r="F18" i="1"/>
  <c r="F17" i="1"/>
  <c r="F16" i="1"/>
  <c r="F15" i="1"/>
  <c r="F14" i="1"/>
  <c r="F13" i="1"/>
  <c r="F12" i="1"/>
  <c r="F11" i="1"/>
  <c r="G27" i="6" l="1"/>
  <c r="G31" i="6"/>
  <c r="G35" i="6"/>
  <c r="G37" i="6"/>
  <c r="G39" i="6"/>
  <c r="G29" i="6"/>
  <c r="G41" i="6"/>
  <c r="G24" i="6"/>
  <c r="G26" i="6"/>
  <c r="G33" i="6"/>
  <c r="G43" i="6"/>
  <c r="G25" i="6"/>
  <c r="G32" i="6"/>
  <c r="G34" i="6"/>
  <c r="G39" i="5"/>
  <c r="G31" i="5"/>
  <c r="G33" i="5"/>
  <c r="G35" i="5"/>
  <c r="G37" i="5"/>
  <c r="G34" i="5"/>
  <c r="G36" i="5"/>
  <c r="G38" i="5"/>
  <c r="G24" i="5"/>
  <c r="G26" i="5"/>
  <c r="G28" i="5"/>
  <c r="G30" i="5"/>
  <c r="G41" i="5"/>
  <c r="G43" i="5"/>
  <c r="G32" i="5"/>
  <c r="G25" i="5"/>
  <c r="G27" i="5"/>
  <c r="G29" i="5"/>
  <c r="G40" i="5"/>
  <c r="G42" i="5"/>
  <c r="G44" i="5"/>
  <c r="G27" i="4"/>
  <c r="G31" i="4"/>
  <c r="G35" i="4"/>
  <c r="G39" i="4"/>
  <c r="G43" i="4"/>
  <c r="G26" i="4"/>
  <c r="G32" i="4"/>
  <c r="G38" i="4"/>
  <c r="G40" i="4"/>
  <c r="G42" i="4"/>
  <c r="G25" i="4"/>
  <c r="G33" i="4"/>
  <c r="G28" i="4"/>
  <c r="G30" i="4"/>
  <c r="G37" i="4"/>
  <c r="G44" i="4"/>
  <c r="G34" i="4"/>
  <c r="G41" i="4"/>
  <c r="G29" i="4"/>
  <c r="G36" i="4"/>
  <c r="G35" i="3"/>
  <c r="G31" i="3"/>
  <c r="G33" i="3"/>
  <c r="G32" i="3"/>
  <c r="G34" i="3"/>
  <c r="G24" i="3"/>
  <c r="G26" i="3"/>
  <c r="G28" i="3"/>
  <c r="G30" i="3"/>
  <c r="G37" i="3"/>
  <c r="G39" i="3"/>
  <c r="G41" i="3"/>
  <c r="G43" i="3"/>
  <c r="G25" i="3"/>
  <c r="G27" i="3"/>
  <c r="G29" i="3"/>
  <c r="G36" i="3"/>
  <c r="G38" i="3"/>
  <c r="G40" i="3"/>
  <c r="G42" i="3"/>
  <c r="G44" i="3"/>
  <c r="G31" i="2"/>
  <c r="G41" i="2"/>
  <c r="G32" i="2"/>
  <c r="G34" i="2"/>
  <c r="G33" i="2"/>
  <c r="G35" i="2"/>
  <c r="G37" i="2"/>
  <c r="G39" i="2"/>
  <c r="G43" i="2"/>
  <c r="G36" i="2"/>
  <c r="G38" i="2"/>
  <c r="G40" i="2"/>
  <c r="G42" i="2"/>
  <c r="G24" i="2"/>
  <c r="G26" i="2"/>
  <c r="G28" i="2"/>
  <c r="G30" i="2"/>
  <c r="G44" i="2"/>
  <c r="G25" i="2"/>
  <c r="G27" i="2"/>
  <c r="G29" i="2"/>
  <c r="G28" i="1"/>
  <c r="G36" i="1"/>
  <c r="G40" i="1"/>
  <c r="G33" i="1"/>
  <c r="G37" i="1"/>
  <c r="G41" i="1"/>
  <c r="G30" i="1"/>
  <c r="G32" i="1"/>
  <c r="G42" i="1"/>
  <c r="G26" i="1"/>
  <c r="G35" i="1"/>
  <c r="G25" i="1"/>
  <c r="G27" i="1"/>
  <c r="G34" i="1"/>
  <c r="G29" i="1"/>
  <c r="G31" i="1"/>
  <c r="G38" i="1"/>
  <c r="G44" i="1"/>
  <c r="G39" i="1"/>
  <c r="G43" i="1"/>
</calcChain>
</file>

<file path=xl/sharedStrings.xml><?xml version="1.0" encoding="utf-8"?>
<sst xmlns="http://schemas.openxmlformats.org/spreadsheetml/2006/main" count="168" uniqueCount="34">
  <si>
    <t>Data X or r</t>
  </si>
  <si>
    <t>Data f</t>
  </si>
  <si>
    <t>Curve Fit</t>
  </si>
  <si>
    <t>Coefficients:</t>
  </si>
  <si>
    <t xml:space="preserve">Size </t>
  </si>
  <si>
    <t>Computation</t>
  </si>
  <si>
    <t>N^0</t>
  </si>
  <si>
    <t>N^1</t>
  </si>
  <si>
    <t>Time (s)</t>
  </si>
  <si>
    <t>=</t>
  </si>
  <si>
    <t>C0</t>
  </si>
  <si>
    <t>C1</t>
  </si>
  <si>
    <t>C' for O(N)</t>
  </si>
  <si>
    <t>Simulating data to find C' with N to prove O(N):</t>
  </si>
  <si>
    <t>C'g(n)</t>
  </si>
  <si>
    <t>C' * N</t>
  </si>
  <si>
    <t>* N</t>
  </si>
  <si>
    <t>N^0 Simulated</t>
  </si>
  <si>
    <t>N^1 Simulated</t>
  </si>
  <si>
    <t>Time Simulated</t>
  </si>
  <si>
    <t>C'g(N) -&gt; C'*N</t>
  </si>
  <si>
    <t>Difference</t>
  </si>
  <si>
    <t>Operation Count</t>
  </si>
  <si>
    <t>Operations Simulated</t>
  </si>
  <si>
    <t>Inefficient Push Function -&gt; C1*N^1 + C0*N^0</t>
  </si>
  <si>
    <t>Efficient Push Function -&gt; C1*N^1 + C0*N^0</t>
  </si>
  <si>
    <t>C' * N^0</t>
  </si>
  <si>
    <t>* N^0</t>
  </si>
  <si>
    <t>Simulating data to find C' with N^0 to prove O(1):</t>
  </si>
  <si>
    <t>C'g(N) -&gt; C'*N^0</t>
  </si>
  <si>
    <t>C' for O(1)</t>
  </si>
  <si>
    <t>Avg. Operation Count</t>
  </si>
  <si>
    <t>Linked List Push Function -&gt; C1*N^1 + C0*N^0</t>
  </si>
  <si>
    <t>Avg.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</si>
</sst>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Inefficient Push</a:t>
            </a:r>
            <a:endParaRPr lang="en-US" baseline="0"/>
          </a:p>
          <a:p>
            <a:pPr>
              <a:defRPr/>
            </a:pPr>
            <a:r>
              <a:rPr lang="en-US" sz="1000" baseline="0"/>
              <a:t>Timing Analysis - O(N)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Inefficient_Push_Timing!$E$8:$E$10</c:f>
              <c:strCache>
                <c:ptCount val="3"/>
                <c:pt idx="0">
                  <c:v>Data f</c:v>
                </c:pt>
                <c:pt idx="2">
                  <c:v>Avg.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Inefficient_Push_Timing!$D$11:$D$18</c:f>
              <c:numCache>
                <c:formatCode>0.00E+00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</c:numCache>
            </c:numRef>
          </c:xVal>
          <c:yVal>
            <c:numRef>
              <c:f>Inefficient_Push_Timing!$E$11:$E$18</c:f>
              <c:numCache>
                <c:formatCode>0.0000</c:formatCode>
                <c:ptCount val="8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3.5000000000000001E-3</c:v>
                </c:pt>
                <c:pt idx="4">
                  <c:v>6.0000000000000001E-3</c:v>
                </c:pt>
                <c:pt idx="5">
                  <c:v>6.4999999999999997E-3</c:v>
                </c:pt>
                <c:pt idx="6">
                  <c:v>1.2500000000000001E-2</c:v>
                </c:pt>
                <c:pt idx="7">
                  <c:v>1.2625000000000001E-2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E-43DE-A313-46F581BCE5B1}"/>
            </c:ext>
          </c:extLst>
        </c:ser>
        <c:ser>
          <c:idx val="1"/>
          <c:order val="1"/>
          <c:tx>
            <c:strRef>
              <c:f>Inefficient_Push_Timing!$E$23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Inefficient_Push_Timing!$D$24:$D$44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</c:numCache>
            </c:numRef>
          </c:xVal>
          <c:yVal>
            <c:numRef>
              <c:f>Inefficient_Push_Timing!$E$24:$E$44</c:f>
              <c:numCache>
                <c:formatCode>0.00E+00</c:formatCode>
                <c:ptCount val="21"/>
                <c:pt idx="0">
                  <c:v>2.0858729999999998E-3</c:v>
                </c:pt>
                <c:pt idx="1">
                  <c:v>2.823103E-3</c:v>
                </c:pt>
                <c:pt idx="2">
                  <c:v>3.5603329999999997E-3</c:v>
                </c:pt>
                <c:pt idx="3">
                  <c:v>4.2975629999999999E-3</c:v>
                </c:pt>
                <c:pt idx="4">
                  <c:v>5.0347930000000001E-3</c:v>
                </c:pt>
                <c:pt idx="5">
                  <c:v>5.7720230000000003E-3</c:v>
                </c:pt>
                <c:pt idx="6">
                  <c:v>6.5092529999999996E-3</c:v>
                </c:pt>
                <c:pt idx="7">
                  <c:v>7.2464829999999997E-3</c:v>
                </c:pt>
                <c:pt idx="8">
                  <c:v>7.9837129999999999E-3</c:v>
                </c:pt>
                <c:pt idx="9">
                  <c:v>8.7209430000000001E-3</c:v>
                </c:pt>
                <c:pt idx="10">
                  <c:v>9.4581730000000003E-3</c:v>
                </c:pt>
                <c:pt idx="11">
                  <c:v>1.0195403E-2</c:v>
                </c:pt>
                <c:pt idx="12">
                  <c:v>1.0932633000000001E-2</c:v>
                </c:pt>
                <c:pt idx="13">
                  <c:v>1.1669862999999999E-2</c:v>
                </c:pt>
                <c:pt idx="14">
                  <c:v>1.2407092999999999E-2</c:v>
                </c:pt>
                <c:pt idx="15">
                  <c:v>1.3144322999999999E-2</c:v>
                </c:pt>
                <c:pt idx="16">
                  <c:v>1.3881553E-2</c:v>
                </c:pt>
                <c:pt idx="17">
                  <c:v>1.4618783E-2</c:v>
                </c:pt>
                <c:pt idx="18">
                  <c:v>1.5356013E-2</c:v>
                </c:pt>
                <c:pt idx="19">
                  <c:v>1.6093243E-2</c:v>
                </c:pt>
                <c:pt idx="20">
                  <c:v>1.6830473000000002E-2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E-43DE-A313-46F581BCE5B1}"/>
            </c:ext>
          </c:extLst>
        </c:ser>
        <c:ser>
          <c:idx val="2"/>
          <c:order val="2"/>
          <c:tx>
            <c:strRef>
              <c:f>Inefficient_Push_Timing!$F$23</c:f>
              <c:strCache>
                <c:ptCount val="1"/>
                <c:pt idx="0">
                  <c:v>C'g(N) -&gt; C'*N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Inefficient_Push_Timing!$D$24:$D$44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</c:numCache>
            </c:numRef>
          </c:xVal>
          <c:yVal>
            <c:numRef>
              <c:f>Inefficient_Push_Timing!$F$24:$F$44</c:f>
              <c:numCache>
                <c:formatCode>0.00E+00</c:formatCode>
                <c:ptCount val="21"/>
                <c:pt idx="0">
                  <c:v>3.5000000000000001E-3</c:v>
                </c:pt>
                <c:pt idx="1">
                  <c:v>5.2500000000000003E-3</c:v>
                </c:pt>
                <c:pt idx="2">
                  <c:v>7.0000000000000001E-3</c:v>
                </c:pt>
                <c:pt idx="3">
                  <c:v>8.7499999999999991E-3</c:v>
                </c:pt>
                <c:pt idx="4">
                  <c:v>1.0500000000000001E-2</c:v>
                </c:pt>
                <c:pt idx="5">
                  <c:v>1.225E-2</c:v>
                </c:pt>
                <c:pt idx="6">
                  <c:v>1.4E-2</c:v>
                </c:pt>
                <c:pt idx="7">
                  <c:v>1.575E-2</c:v>
                </c:pt>
                <c:pt idx="8">
                  <c:v>1.7499999999999998E-2</c:v>
                </c:pt>
                <c:pt idx="9">
                  <c:v>1.925E-2</c:v>
                </c:pt>
                <c:pt idx="10">
                  <c:v>2.1000000000000001E-2</c:v>
                </c:pt>
                <c:pt idx="11">
                  <c:v>2.2749999999999999E-2</c:v>
                </c:pt>
                <c:pt idx="12">
                  <c:v>2.4500000000000001E-2</c:v>
                </c:pt>
                <c:pt idx="13">
                  <c:v>2.6249999999999999E-2</c:v>
                </c:pt>
                <c:pt idx="14">
                  <c:v>2.8000000000000001E-2</c:v>
                </c:pt>
                <c:pt idx="15">
                  <c:v>2.9749999999999999E-2</c:v>
                </c:pt>
                <c:pt idx="16">
                  <c:v>3.15E-2</c:v>
                </c:pt>
                <c:pt idx="17">
                  <c:v>3.3250000000000002E-2</c:v>
                </c:pt>
                <c:pt idx="18">
                  <c:v>3.4999999999999996E-2</c:v>
                </c:pt>
                <c:pt idx="19">
                  <c:v>3.6749999999999998E-2</c:v>
                </c:pt>
                <c:pt idx="20">
                  <c:v>3.85E-2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E-43DE-A313-46F581BCE5B1}"/>
            </c:ext>
          </c:extLst>
        </c:ser>
        <c:ser>
          <c:idx val="3"/>
          <c:order val="3"/>
          <c:tx>
            <c:strRef>
              <c:f>Inefficient_Push_Timing!$G$23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Inefficient_Push_Timing!$D$24:$D$44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</c:numCache>
            </c:numRef>
          </c:xVal>
          <c:yVal>
            <c:numRef>
              <c:f>Inefficient_Push_Timing!$G$24:$G$44</c:f>
              <c:numCache>
                <c:formatCode>0.00E+00</c:formatCode>
                <c:ptCount val="21"/>
                <c:pt idx="0">
                  <c:v>1.4141270000000003E-3</c:v>
                </c:pt>
                <c:pt idx="1">
                  <c:v>2.4268970000000003E-3</c:v>
                </c:pt>
                <c:pt idx="2">
                  <c:v>3.4396670000000004E-3</c:v>
                </c:pt>
                <c:pt idx="3">
                  <c:v>4.4524369999999992E-3</c:v>
                </c:pt>
                <c:pt idx="4">
                  <c:v>5.4652070000000006E-3</c:v>
                </c:pt>
                <c:pt idx="5">
                  <c:v>6.4779770000000002E-3</c:v>
                </c:pt>
                <c:pt idx="6">
                  <c:v>7.4907470000000007E-3</c:v>
                </c:pt>
                <c:pt idx="7">
                  <c:v>8.5035170000000004E-3</c:v>
                </c:pt>
                <c:pt idx="8">
                  <c:v>9.5162869999999983E-3</c:v>
                </c:pt>
                <c:pt idx="9">
                  <c:v>1.0529057E-2</c:v>
                </c:pt>
                <c:pt idx="10">
                  <c:v>1.1541827000000001E-2</c:v>
                </c:pt>
                <c:pt idx="11">
                  <c:v>1.2554596999999999E-2</c:v>
                </c:pt>
                <c:pt idx="12">
                  <c:v>1.3567367E-2</c:v>
                </c:pt>
                <c:pt idx="13">
                  <c:v>1.4580137E-2</c:v>
                </c:pt>
                <c:pt idx="14">
                  <c:v>1.5592907000000001E-2</c:v>
                </c:pt>
                <c:pt idx="15">
                  <c:v>1.6605676999999999E-2</c:v>
                </c:pt>
                <c:pt idx="16">
                  <c:v>1.7618447000000002E-2</c:v>
                </c:pt>
                <c:pt idx="17">
                  <c:v>1.8631217000000002E-2</c:v>
                </c:pt>
                <c:pt idx="18">
                  <c:v>1.9643986999999995E-2</c:v>
                </c:pt>
                <c:pt idx="19">
                  <c:v>2.0656756999999998E-2</c:v>
                </c:pt>
                <c:pt idx="20">
                  <c:v>2.1669526999999997E-2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E-43DE-A313-46F581BC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Pushing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Inefficient Push</a:t>
            </a:r>
          </a:p>
          <a:p>
            <a:pPr>
              <a:defRPr/>
            </a:pPr>
            <a:r>
              <a:rPr lang="en-US" sz="1000" baseline="0"/>
              <a:t>Operational Analysis - O(N)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Inefficient_Push_Operations!$E$8:$E$10</c:f>
              <c:strCache>
                <c:ptCount val="3"/>
                <c:pt idx="0">
                  <c:v>Data f</c:v>
                </c:pt>
                <c:pt idx="2">
                  <c:v>Avg. Operation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Inefficient_Push_Operations!$D$11:$D$18</c:f>
              <c:numCache>
                <c:formatCode>0.00E+00</c:formatCode>
                <c:ptCount val="8"/>
                <c:pt idx="0">
                  <c:v>1000</c:v>
                </c:pt>
                <c:pt idx="1">
                  <c:v>1000</c:v>
                </c:pt>
                <c:pt idx="2">
                  <c:v>2000</c:v>
                </c:pt>
                <c:pt idx="3">
                  <c:v>2000</c:v>
                </c:pt>
                <c:pt idx="4">
                  <c:v>4000</c:v>
                </c:pt>
                <c:pt idx="5">
                  <c:v>4000</c:v>
                </c:pt>
                <c:pt idx="6">
                  <c:v>8000</c:v>
                </c:pt>
                <c:pt idx="7">
                  <c:v>8000</c:v>
                </c:pt>
              </c:numCache>
            </c:numRef>
          </c:xVal>
          <c:yVal>
            <c:numRef>
              <c:f>Inefficient_Push_Operations!$E$11:$E$18</c:f>
              <c:numCache>
                <c:formatCode>0</c:formatCode>
                <c:ptCount val="8"/>
                <c:pt idx="0">
                  <c:v>2507.5</c:v>
                </c:pt>
                <c:pt idx="1">
                  <c:v>2507.5</c:v>
                </c:pt>
                <c:pt idx="2">
                  <c:v>5007.5</c:v>
                </c:pt>
                <c:pt idx="3">
                  <c:v>5007.5</c:v>
                </c:pt>
                <c:pt idx="4">
                  <c:v>10007.5</c:v>
                </c:pt>
                <c:pt idx="5">
                  <c:v>10007.5</c:v>
                </c:pt>
                <c:pt idx="6">
                  <c:v>20007.5</c:v>
                </c:pt>
                <c:pt idx="7">
                  <c:v>20007.5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C-453E-83B0-5DBBD13E9A7B}"/>
            </c:ext>
          </c:extLst>
        </c:ser>
        <c:ser>
          <c:idx val="1"/>
          <c:order val="1"/>
          <c:tx>
            <c:strRef>
              <c:f>Inefficient_Push_Operations!$E$23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Inefficient_Push_Operations!$D$24:$D$44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</c:numCache>
            </c:numRef>
          </c:xVal>
          <c:yVal>
            <c:numRef>
              <c:f>Inefficient_Push_Operations!$E$24:$E$44</c:f>
              <c:numCache>
                <c:formatCode>0.00E+00</c:formatCode>
                <c:ptCount val="21"/>
                <c:pt idx="0">
                  <c:v>2508</c:v>
                </c:pt>
                <c:pt idx="1">
                  <c:v>3758</c:v>
                </c:pt>
                <c:pt idx="2">
                  <c:v>5008</c:v>
                </c:pt>
                <c:pt idx="3">
                  <c:v>6258</c:v>
                </c:pt>
                <c:pt idx="4">
                  <c:v>7508</c:v>
                </c:pt>
                <c:pt idx="5">
                  <c:v>8758</c:v>
                </c:pt>
                <c:pt idx="6">
                  <c:v>10008</c:v>
                </c:pt>
                <c:pt idx="7">
                  <c:v>11258</c:v>
                </c:pt>
                <c:pt idx="8">
                  <c:v>12508</c:v>
                </c:pt>
                <c:pt idx="9">
                  <c:v>13758</c:v>
                </c:pt>
                <c:pt idx="10">
                  <c:v>15008</c:v>
                </c:pt>
                <c:pt idx="11">
                  <c:v>16258</c:v>
                </c:pt>
                <c:pt idx="12">
                  <c:v>17508</c:v>
                </c:pt>
                <c:pt idx="13">
                  <c:v>18758</c:v>
                </c:pt>
                <c:pt idx="14">
                  <c:v>20008</c:v>
                </c:pt>
                <c:pt idx="15">
                  <c:v>21258</c:v>
                </c:pt>
                <c:pt idx="16">
                  <c:v>22508</c:v>
                </c:pt>
                <c:pt idx="17">
                  <c:v>23758</c:v>
                </c:pt>
                <c:pt idx="18">
                  <c:v>25008</c:v>
                </c:pt>
                <c:pt idx="19">
                  <c:v>26258</c:v>
                </c:pt>
                <c:pt idx="20">
                  <c:v>27508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C-453E-83B0-5DBBD13E9A7B}"/>
            </c:ext>
          </c:extLst>
        </c:ser>
        <c:ser>
          <c:idx val="2"/>
          <c:order val="2"/>
          <c:tx>
            <c:strRef>
              <c:f>Inefficient_Push_Operations!$F$23</c:f>
              <c:strCache>
                <c:ptCount val="1"/>
                <c:pt idx="0">
                  <c:v>C'g(N) -&gt; C'*N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Inefficient_Push_Operations!$D$24:$D$44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</c:numCache>
            </c:numRef>
          </c:xVal>
          <c:yVal>
            <c:numRef>
              <c:f>Inefficient_Push_Operations!$F$24:$F$44</c:f>
              <c:numCache>
                <c:formatCode>0.00E+00</c:formatCode>
                <c:ptCount val="21"/>
                <c:pt idx="0">
                  <c:v>3000</c:v>
                </c:pt>
                <c:pt idx="1">
                  <c:v>4500</c:v>
                </c:pt>
                <c:pt idx="2">
                  <c:v>6000</c:v>
                </c:pt>
                <c:pt idx="3">
                  <c:v>7500</c:v>
                </c:pt>
                <c:pt idx="4">
                  <c:v>9000</c:v>
                </c:pt>
                <c:pt idx="5">
                  <c:v>10500</c:v>
                </c:pt>
                <c:pt idx="6">
                  <c:v>12000</c:v>
                </c:pt>
                <c:pt idx="7">
                  <c:v>13500</c:v>
                </c:pt>
                <c:pt idx="8">
                  <c:v>15000</c:v>
                </c:pt>
                <c:pt idx="9">
                  <c:v>16500</c:v>
                </c:pt>
                <c:pt idx="10">
                  <c:v>18000</c:v>
                </c:pt>
                <c:pt idx="11">
                  <c:v>19500</c:v>
                </c:pt>
                <c:pt idx="12">
                  <c:v>21000</c:v>
                </c:pt>
                <c:pt idx="13">
                  <c:v>22500</c:v>
                </c:pt>
                <c:pt idx="14">
                  <c:v>24000</c:v>
                </c:pt>
                <c:pt idx="15">
                  <c:v>25500</c:v>
                </c:pt>
                <c:pt idx="16">
                  <c:v>27000</c:v>
                </c:pt>
                <c:pt idx="17">
                  <c:v>28500</c:v>
                </c:pt>
                <c:pt idx="18">
                  <c:v>30000</c:v>
                </c:pt>
                <c:pt idx="19">
                  <c:v>31500</c:v>
                </c:pt>
                <c:pt idx="20">
                  <c:v>33000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C-453E-83B0-5DBBD13E9A7B}"/>
            </c:ext>
          </c:extLst>
        </c:ser>
        <c:ser>
          <c:idx val="3"/>
          <c:order val="3"/>
          <c:tx>
            <c:strRef>
              <c:f>Inefficient_Push_Operations!$G$23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Inefficient_Push_Operations!$D$24:$D$44</c:f>
              <c:numCache>
                <c:formatCode>0.00E+00</c:formatCode>
                <c:ptCount val="2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</c:numCache>
            </c:numRef>
          </c:xVal>
          <c:yVal>
            <c:numRef>
              <c:f>Inefficient_Push_Operations!$G$24:$G$44</c:f>
              <c:numCache>
                <c:formatCode>0.00E+00</c:formatCode>
                <c:ptCount val="21"/>
                <c:pt idx="0">
                  <c:v>492</c:v>
                </c:pt>
                <c:pt idx="1">
                  <c:v>742</c:v>
                </c:pt>
                <c:pt idx="2">
                  <c:v>992</c:v>
                </c:pt>
                <c:pt idx="3">
                  <c:v>1242</c:v>
                </c:pt>
                <c:pt idx="4">
                  <c:v>1492</c:v>
                </c:pt>
                <c:pt idx="5">
                  <c:v>1742</c:v>
                </c:pt>
                <c:pt idx="6">
                  <c:v>1992</c:v>
                </c:pt>
                <c:pt idx="7">
                  <c:v>2242</c:v>
                </c:pt>
                <c:pt idx="8">
                  <c:v>2492</c:v>
                </c:pt>
                <c:pt idx="9">
                  <c:v>2742</c:v>
                </c:pt>
                <c:pt idx="10">
                  <c:v>2992</c:v>
                </c:pt>
                <c:pt idx="11">
                  <c:v>3242</c:v>
                </c:pt>
                <c:pt idx="12">
                  <c:v>3492</c:v>
                </c:pt>
                <c:pt idx="13">
                  <c:v>3742</c:v>
                </c:pt>
                <c:pt idx="14">
                  <c:v>3992</c:v>
                </c:pt>
                <c:pt idx="15">
                  <c:v>4242</c:v>
                </c:pt>
                <c:pt idx="16">
                  <c:v>4492</c:v>
                </c:pt>
                <c:pt idx="17">
                  <c:v>4742</c:v>
                </c:pt>
                <c:pt idx="18">
                  <c:v>4992</c:v>
                </c:pt>
                <c:pt idx="19">
                  <c:v>5242</c:v>
                </c:pt>
                <c:pt idx="20">
                  <c:v>5492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C-453E-83B0-5DBBD13E9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Pushing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  <c:majorUnit val="2000"/>
        <c:min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Push</a:t>
            </a:r>
            <a:endParaRPr lang="en-US" baseline="0"/>
          </a:p>
          <a:p>
            <a:pPr>
              <a:defRPr/>
            </a:pPr>
            <a:r>
              <a:rPr lang="en-US" sz="1000" baseline="0"/>
              <a:t>Timing Analysis - O(1)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Efficient_Push_Timing!$E$8:$E$10</c:f>
              <c:strCache>
                <c:ptCount val="3"/>
                <c:pt idx="0">
                  <c:v>Data f</c:v>
                </c:pt>
                <c:pt idx="2">
                  <c:v>Avg.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Efficient_Push_Timing!$D$11:$D$18</c:f>
              <c:numCache>
                <c:formatCode>0.00E+00</c:formatCode>
                <c:ptCount val="8"/>
                <c:pt idx="0">
                  <c:v>16000</c:v>
                </c:pt>
                <c:pt idx="1">
                  <c:v>16000</c:v>
                </c:pt>
                <c:pt idx="2">
                  <c:v>32000</c:v>
                </c:pt>
                <c:pt idx="3">
                  <c:v>32000</c:v>
                </c:pt>
                <c:pt idx="4">
                  <c:v>64000</c:v>
                </c:pt>
                <c:pt idx="5">
                  <c:v>64000</c:v>
                </c:pt>
                <c:pt idx="6">
                  <c:v>128000</c:v>
                </c:pt>
                <c:pt idx="7">
                  <c:v>128000</c:v>
                </c:pt>
              </c:numCache>
            </c:numRef>
          </c:xVal>
          <c:yVal>
            <c:numRef>
              <c:f>Efficient_Push_Timing!$E$11:$E$18</c:f>
              <c:numCache>
                <c:formatCode>0.0000</c:formatCode>
                <c:ptCount val="8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4-407C-A200-BD2376537CDB}"/>
            </c:ext>
          </c:extLst>
        </c:ser>
        <c:ser>
          <c:idx val="1"/>
          <c:order val="1"/>
          <c:tx>
            <c:strRef>
              <c:f>Efficient_Push_Timing!$E$23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Efficient_Push_Timing!$D$24:$D$44</c:f>
              <c:numCache>
                <c:formatCode>0.00E+00</c:formatCode>
                <c:ptCount val="21"/>
                <c:pt idx="0">
                  <c:v>16000</c:v>
                </c:pt>
                <c:pt idx="1">
                  <c:v>22000</c:v>
                </c:pt>
                <c:pt idx="2">
                  <c:v>28000</c:v>
                </c:pt>
                <c:pt idx="3">
                  <c:v>34000</c:v>
                </c:pt>
                <c:pt idx="4">
                  <c:v>40000</c:v>
                </c:pt>
                <c:pt idx="5">
                  <c:v>46000</c:v>
                </c:pt>
                <c:pt idx="6">
                  <c:v>52000</c:v>
                </c:pt>
                <c:pt idx="7">
                  <c:v>58000</c:v>
                </c:pt>
                <c:pt idx="8">
                  <c:v>64000</c:v>
                </c:pt>
                <c:pt idx="9">
                  <c:v>70000</c:v>
                </c:pt>
                <c:pt idx="10">
                  <c:v>76000</c:v>
                </c:pt>
                <c:pt idx="11">
                  <c:v>82000</c:v>
                </c:pt>
                <c:pt idx="12">
                  <c:v>88000</c:v>
                </c:pt>
                <c:pt idx="13">
                  <c:v>94000</c:v>
                </c:pt>
                <c:pt idx="14">
                  <c:v>100000</c:v>
                </c:pt>
                <c:pt idx="15">
                  <c:v>106000</c:v>
                </c:pt>
                <c:pt idx="16">
                  <c:v>112000</c:v>
                </c:pt>
                <c:pt idx="17">
                  <c:v>118000</c:v>
                </c:pt>
                <c:pt idx="18">
                  <c:v>124000</c:v>
                </c:pt>
                <c:pt idx="19">
                  <c:v>130000</c:v>
                </c:pt>
                <c:pt idx="20">
                  <c:v>136000</c:v>
                </c:pt>
              </c:numCache>
            </c:numRef>
          </c:xVal>
          <c:yVal>
            <c:numRef>
              <c:f>Efficient_Push_Timing!$E$24:$E$44</c:f>
              <c:numCache>
                <c:formatCode>0.00E+00</c:formatCode>
                <c:ptCount val="21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9.9999999999999991E-5</c:v>
                </c:pt>
                <c:pt idx="10">
                  <c:v>9.9999999999999991E-5</c:v>
                </c:pt>
                <c:pt idx="11">
                  <c:v>9.9999999999999991E-5</c:v>
                </c:pt>
                <c:pt idx="12">
                  <c:v>9.9999999999999991E-5</c:v>
                </c:pt>
                <c:pt idx="13">
                  <c:v>9.9999999999999991E-5</c:v>
                </c:pt>
                <c:pt idx="14">
                  <c:v>9.9999999999999991E-5</c:v>
                </c:pt>
                <c:pt idx="15">
                  <c:v>9.9999999999999991E-5</c:v>
                </c:pt>
                <c:pt idx="16">
                  <c:v>9.9999999999999991E-5</c:v>
                </c:pt>
                <c:pt idx="17">
                  <c:v>9.9999999999999991E-5</c:v>
                </c:pt>
                <c:pt idx="18">
                  <c:v>9.9999999999999991E-5</c:v>
                </c:pt>
                <c:pt idx="19">
                  <c:v>9.9999999999999991E-5</c:v>
                </c:pt>
                <c:pt idx="20">
                  <c:v>9.9999999999999991E-5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4-407C-A200-BD2376537CDB}"/>
            </c:ext>
          </c:extLst>
        </c:ser>
        <c:ser>
          <c:idx val="2"/>
          <c:order val="2"/>
          <c:tx>
            <c:strRef>
              <c:f>Efficient_Push_Timing!$F$23</c:f>
              <c:strCache>
                <c:ptCount val="1"/>
                <c:pt idx="0">
                  <c:v>C'g(N) -&gt; C'*N^0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Efficient_Push_Timing!$D$24:$D$44</c:f>
              <c:numCache>
                <c:formatCode>0.00E+00</c:formatCode>
                <c:ptCount val="21"/>
                <c:pt idx="0">
                  <c:v>16000</c:v>
                </c:pt>
                <c:pt idx="1">
                  <c:v>22000</c:v>
                </c:pt>
                <c:pt idx="2">
                  <c:v>28000</c:v>
                </c:pt>
                <c:pt idx="3">
                  <c:v>34000</c:v>
                </c:pt>
                <c:pt idx="4">
                  <c:v>40000</c:v>
                </c:pt>
                <c:pt idx="5">
                  <c:v>46000</c:v>
                </c:pt>
                <c:pt idx="6">
                  <c:v>52000</c:v>
                </c:pt>
                <c:pt idx="7">
                  <c:v>58000</c:v>
                </c:pt>
                <c:pt idx="8">
                  <c:v>64000</c:v>
                </c:pt>
                <c:pt idx="9">
                  <c:v>70000</c:v>
                </c:pt>
                <c:pt idx="10">
                  <c:v>76000</c:v>
                </c:pt>
                <c:pt idx="11">
                  <c:v>82000</c:v>
                </c:pt>
                <c:pt idx="12">
                  <c:v>88000</c:v>
                </c:pt>
                <c:pt idx="13">
                  <c:v>94000</c:v>
                </c:pt>
                <c:pt idx="14">
                  <c:v>100000</c:v>
                </c:pt>
                <c:pt idx="15">
                  <c:v>106000</c:v>
                </c:pt>
                <c:pt idx="16">
                  <c:v>112000</c:v>
                </c:pt>
                <c:pt idx="17">
                  <c:v>118000</c:v>
                </c:pt>
                <c:pt idx="18">
                  <c:v>124000</c:v>
                </c:pt>
                <c:pt idx="19">
                  <c:v>130000</c:v>
                </c:pt>
                <c:pt idx="20">
                  <c:v>136000</c:v>
                </c:pt>
              </c:numCache>
            </c:numRef>
          </c:xVal>
          <c:yVal>
            <c:numRef>
              <c:f>Efficient_Push_Timing!$F$24:$F$44</c:f>
              <c:numCache>
                <c:formatCode>0.00E+00</c:formatCode>
                <c:ptCount val="21"/>
                <c:pt idx="0">
                  <c:v>1.4999999999999999E-4</c:v>
                </c:pt>
                <c:pt idx="1">
                  <c:v>1.4999999999999999E-4</c:v>
                </c:pt>
                <c:pt idx="2">
                  <c:v>1.4999999999999999E-4</c:v>
                </c:pt>
                <c:pt idx="3">
                  <c:v>1.4999999999999999E-4</c:v>
                </c:pt>
                <c:pt idx="4">
                  <c:v>1.4999999999999999E-4</c:v>
                </c:pt>
                <c:pt idx="5">
                  <c:v>1.4999999999999999E-4</c:v>
                </c:pt>
                <c:pt idx="6">
                  <c:v>1.4999999999999999E-4</c:v>
                </c:pt>
                <c:pt idx="7">
                  <c:v>1.4999999999999999E-4</c:v>
                </c:pt>
                <c:pt idx="8">
                  <c:v>1.4999999999999999E-4</c:v>
                </c:pt>
                <c:pt idx="9">
                  <c:v>1.4999999999999999E-4</c:v>
                </c:pt>
                <c:pt idx="10">
                  <c:v>1.4999999999999999E-4</c:v>
                </c:pt>
                <c:pt idx="11">
                  <c:v>1.4999999999999999E-4</c:v>
                </c:pt>
                <c:pt idx="12">
                  <c:v>1.4999999999999999E-4</c:v>
                </c:pt>
                <c:pt idx="13">
                  <c:v>1.4999999999999999E-4</c:v>
                </c:pt>
                <c:pt idx="14">
                  <c:v>1.4999999999999999E-4</c:v>
                </c:pt>
                <c:pt idx="15">
                  <c:v>1.4999999999999999E-4</c:v>
                </c:pt>
                <c:pt idx="16">
                  <c:v>1.4999999999999999E-4</c:v>
                </c:pt>
                <c:pt idx="17">
                  <c:v>1.4999999999999999E-4</c:v>
                </c:pt>
                <c:pt idx="18">
                  <c:v>1.4999999999999999E-4</c:v>
                </c:pt>
                <c:pt idx="19">
                  <c:v>1.4999999999999999E-4</c:v>
                </c:pt>
                <c:pt idx="20">
                  <c:v>1.4999999999999999E-4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4-407C-A200-BD2376537CDB}"/>
            </c:ext>
          </c:extLst>
        </c:ser>
        <c:ser>
          <c:idx val="3"/>
          <c:order val="3"/>
          <c:tx>
            <c:strRef>
              <c:f>Efficient_Push_Timing!$G$23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Efficient_Push_Timing!$D$24:$D$44</c:f>
              <c:numCache>
                <c:formatCode>0.00E+00</c:formatCode>
                <c:ptCount val="21"/>
                <c:pt idx="0">
                  <c:v>16000</c:v>
                </c:pt>
                <c:pt idx="1">
                  <c:v>22000</c:v>
                </c:pt>
                <c:pt idx="2">
                  <c:v>28000</c:v>
                </c:pt>
                <c:pt idx="3">
                  <c:v>34000</c:v>
                </c:pt>
                <c:pt idx="4">
                  <c:v>40000</c:v>
                </c:pt>
                <c:pt idx="5">
                  <c:v>46000</c:v>
                </c:pt>
                <c:pt idx="6">
                  <c:v>52000</c:v>
                </c:pt>
                <c:pt idx="7">
                  <c:v>58000</c:v>
                </c:pt>
                <c:pt idx="8">
                  <c:v>64000</c:v>
                </c:pt>
                <c:pt idx="9">
                  <c:v>70000</c:v>
                </c:pt>
                <c:pt idx="10">
                  <c:v>76000</c:v>
                </c:pt>
                <c:pt idx="11">
                  <c:v>82000</c:v>
                </c:pt>
                <c:pt idx="12">
                  <c:v>88000</c:v>
                </c:pt>
                <c:pt idx="13">
                  <c:v>94000</c:v>
                </c:pt>
                <c:pt idx="14">
                  <c:v>100000</c:v>
                </c:pt>
                <c:pt idx="15">
                  <c:v>106000</c:v>
                </c:pt>
                <c:pt idx="16">
                  <c:v>112000</c:v>
                </c:pt>
                <c:pt idx="17">
                  <c:v>118000</c:v>
                </c:pt>
                <c:pt idx="18">
                  <c:v>124000</c:v>
                </c:pt>
                <c:pt idx="19">
                  <c:v>130000</c:v>
                </c:pt>
                <c:pt idx="20">
                  <c:v>136000</c:v>
                </c:pt>
              </c:numCache>
            </c:numRef>
          </c:xVal>
          <c:yVal>
            <c:numRef>
              <c:f>Efficient_Push_Timing!$G$24:$G$44</c:f>
              <c:numCache>
                <c:formatCode>0.00E+00</c:formatCode>
                <c:ptCount val="21"/>
                <c:pt idx="0">
                  <c:v>4.9999999999999982E-5</c:v>
                </c:pt>
                <c:pt idx="1">
                  <c:v>4.9999999999999982E-5</c:v>
                </c:pt>
                <c:pt idx="2">
                  <c:v>4.9999999999999982E-5</c:v>
                </c:pt>
                <c:pt idx="3">
                  <c:v>4.9999999999999982E-5</c:v>
                </c:pt>
                <c:pt idx="4">
                  <c:v>4.9999999999999982E-5</c:v>
                </c:pt>
                <c:pt idx="5">
                  <c:v>4.9999999999999982E-5</c:v>
                </c:pt>
                <c:pt idx="6">
                  <c:v>4.9999999999999982E-5</c:v>
                </c:pt>
                <c:pt idx="7">
                  <c:v>4.9999999999999982E-5</c:v>
                </c:pt>
                <c:pt idx="8">
                  <c:v>4.9999999999999982E-5</c:v>
                </c:pt>
                <c:pt idx="9">
                  <c:v>4.9999999999999996E-5</c:v>
                </c:pt>
                <c:pt idx="10">
                  <c:v>4.9999999999999996E-5</c:v>
                </c:pt>
                <c:pt idx="11">
                  <c:v>4.9999999999999996E-5</c:v>
                </c:pt>
                <c:pt idx="12">
                  <c:v>4.9999999999999996E-5</c:v>
                </c:pt>
                <c:pt idx="13">
                  <c:v>4.9999999999999996E-5</c:v>
                </c:pt>
                <c:pt idx="14">
                  <c:v>4.9999999999999996E-5</c:v>
                </c:pt>
                <c:pt idx="15">
                  <c:v>4.9999999999999996E-5</c:v>
                </c:pt>
                <c:pt idx="16">
                  <c:v>4.9999999999999996E-5</c:v>
                </c:pt>
                <c:pt idx="17">
                  <c:v>4.9999999999999996E-5</c:v>
                </c:pt>
                <c:pt idx="18">
                  <c:v>4.9999999999999996E-5</c:v>
                </c:pt>
                <c:pt idx="19">
                  <c:v>4.9999999999999996E-5</c:v>
                </c:pt>
                <c:pt idx="20">
                  <c:v>4.9999999999999996E-5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4-407C-A200-BD237653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2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Pushing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  <c:max val="2.500000000000001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Efficient Push</a:t>
            </a:r>
          </a:p>
          <a:p>
            <a:pPr>
              <a:defRPr/>
            </a:pPr>
            <a:r>
              <a:rPr lang="en-US" sz="1000" baseline="0"/>
              <a:t>Operational Analysis - O(1)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Efficient_Push_Operations!$E$8:$E$10</c:f>
              <c:strCache>
                <c:ptCount val="3"/>
                <c:pt idx="0">
                  <c:v>Data f</c:v>
                </c:pt>
                <c:pt idx="2">
                  <c:v>Avg. Operation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Efficient_Push_Operations!$D$11:$D$18</c:f>
              <c:numCache>
                <c:formatCode>0.00E+00</c:formatCode>
                <c:ptCount val="8"/>
                <c:pt idx="0">
                  <c:v>16000</c:v>
                </c:pt>
                <c:pt idx="1">
                  <c:v>16000</c:v>
                </c:pt>
                <c:pt idx="2">
                  <c:v>32000</c:v>
                </c:pt>
                <c:pt idx="3">
                  <c:v>32000</c:v>
                </c:pt>
                <c:pt idx="4">
                  <c:v>64000</c:v>
                </c:pt>
                <c:pt idx="5">
                  <c:v>64000</c:v>
                </c:pt>
                <c:pt idx="6">
                  <c:v>128000</c:v>
                </c:pt>
                <c:pt idx="7">
                  <c:v>128000</c:v>
                </c:pt>
              </c:numCache>
            </c:numRef>
          </c:xVal>
          <c:yVal>
            <c:numRef>
              <c:f>Efficient_Push_Operations!$E$11:$E$18</c:f>
              <c:numCache>
                <c:formatCode>0</c:formatCode>
                <c:ptCount val="8"/>
                <c:pt idx="0">
                  <c:v>9.1275624999999998</c:v>
                </c:pt>
                <c:pt idx="1">
                  <c:v>9.1275624999999998</c:v>
                </c:pt>
                <c:pt idx="2">
                  <c:v>9.1240625000000009</c:v>
                </c:pt>
                <c:pt idx="3">
                  <c:v>9.1240625000000009</c:v>
                </c:pt>
                <c:pt idx="4">
                  <c:v>9.1221718749999994</c:v>
                </c:pt>
                <c:pt idx="5">
                  <c:v>9.1221718749999994</c:v>
                </c:pt>
                <c:pt idx="6">
                  <c:v>9.1211562500000003</c:v>
                </c:pt>
                <c:pt idx="7">
                  <c:v>9.1211562500000003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D5-457D-89BB-77AFD57F2EB4}"/>
            </c:ext>
          </c:extLst>
        </c:ser>
        <c:ser>
          <c:idx val="1"/>
          <c:order val="1"/>
          <c:tx>
            <c:strRef>
              <c:f>Efficient_Push_Operations!$E$23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Efficient_Push_Operations!$D$24:$D$44</c:f>
              <c:numCache>
                <c:formatCode>0.00E+00</c:formatCode>
                <c:ptCount val="21"/>
                <c:pt idx="0">
                  <c:v>16000</c:v>
                </c:pt>
                <c:pt idx="1">
                  <c:v>22000</c:v>
                </c:pt>
                <c:pt idx="2">
                  <c:v>28000</c:v>
                </c:pt>
                <c:pt idx="3">
                  <c:v>34000</c:v>
                </c:pt>
                <c:pt idx="4">
                  <c:v>40000</c:v>
                </c:pt>
                <c:pt idx="5">
                  <c:v>46000</c:v>
                </c:pt>
                <c:pt idx="6">
                  <c:v>52000</c:v>
                </c:pt>
                <c:pt idx="7">
                  <c:v>58000</c:v>
                </c:pt>
                <c:pt idx="8">
                  <c:v>64000</c:v>
                </c:pt>
                <c:pt idx="9">
                  <c:v>70000</c:v>
                </c:pt>
                <c:pt idx="10">
                  <c:v>76000</c:v>
                </c:pt>
                <c:pt idx="11">
                  <c:v>82000</c:v>
                </c:pt>
                <c:pt idx="12">
                  <c:v>88000</c:v>
                </c:pt>
                <c:pt idx="13">
                  <c:v>94000</c:v>
                </c:pt>
                <c:pt idx="14">
                  <c:v>100000</c:v>
                </c:pt>
                <c:pt idx="15">
                  <c:v>106000</c:v>
                </c:pt>
                <c:pt idx="16">
                  <c:v>112000</c:v>
                </c:pt>
                <c:pt idx="17">
                  <c:v>118000</c:v>
                </c:pt>
                <c:pt idx="18">
                  <c:v>124000</c:v>
                </c:pt>
                <c:pt idx="19">
                  <c:v>130000</c:v>
                </c:pt>
                <c:pt idx="20">
                  <c:v>136000</c:v>
                </c:pt>
              </c:numCache>
            </c:numRef>
          </c:xVal>
          <c:yVal>
            <c:numRef>
              <c:f>Efficient_Push_Operations!$E$24:$E$44</c:f>
              <c:numCache>
                <c:formatCode>0.00E+00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8.9999999999999982</c:v>
                </c:pt>
                <c:pt idx="10">
                  <c:v>8.9999999999999982</c:v>
                </c:pt>
                <c:pt idx="11">
                  <c:v>8.9999999999999982</c:v>
                </c:pt>
                <c:pt idx="12">
                  <c:v>8.9999999999999982</c:v>
                </c:pt>
                <c:pt idx="13">
                  <c:v>8.9999999999999982</c:v>
                </c:pt>
                <c:pt idx="14">
                  <c:v>8.9999999999999982</c:v>
                </c:pt>
                <c:pt idx="15">
                  <c:v>8.9999999999999982</c:v>
                </c:pt>
                <c:pt idx="16">
                  <c:v>8.9999999999999982</c:v>
                </c:pt>
                <c:pt idx="17">
                  <c:v>8.9999999999999982</c:v>
                </c:pt>
                <c:pt idx="18">
                  <c:v>8.9999999999999982</c:v>
                </c:pt>
                <c:pt idx="19">
                  <c:v>8.9999999999999982</c:v>
                </c:pt>
                <c:pt idx="20">
                  <c:v>8.9999999999999982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D5-457D-89BB-77AFD57F2EB4}"/>
            </c:ext>
          </c:extLst>
        </c:ser>
        <c:ser>
          <c:idx val="2"/>
          <c:order val="2"/>
          <c:tx>
            <c:strRef>
              <c:f>Efficient_Push_Operations!$F$23</c:f>
              <c:strCache>
                <c:ptCount val="1"/>
                <c:pt idx="0">
                  <c:v>C'g(N) -&gt; C'*N^0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Efficient_Push_Operations!$D$24:$D$44</c:f>
              <c:numCache>
                <c:formatCode>0.00E+00</c:formatCode>
                <c:ptCount val="21"/>
                <c:pt idx="0">
                  <c:v>16000</c:v>
                </c:pt>
                <c:pt idx="1">
                  <c:v>22000</c:v>
                </c:pt>
                <c:pt idx="2">
                  <c:v>28000</c:v>
                </c:pt>
                <c:pt idx="3">
                  <c:v>34000</c:v>
                </c:pt>
                <c:pt idx="4">
                  <c:v>40000</c:v>
                </c:pt>
                <c:pt idx="5">
                  <c:v>46000</c:v>
                </c:pt>
                <c:pt idx="6">
                  <c:v>52000</c:v>
                </c:pt>
                <c:pt idx="7">
                  <c:v>58000</c:v>
                </c:pt>
                <c:pt idx="8">
                  <c:v>64000</c:v>
                </c:pt>
                <c:pt idx="9">
                  <c:v>70000</c:v>
                </c:pt>
                <c:pt idx="10">
                  <c:v>76000</c:v>
                </c:pt>
                <c:pt idx="11">
                  <c:v>82000</c:v>
                </c:pt>
                <c:pt idx="12">
                  <c:v>88000</c:v>
                </c:pt>
                <c:pt idx="13">
                  <c:v>94000</c:v>
                </c:pt>
                <c:pt idx="14">
                  <c:v>100000</c:v>
                </c:pt>
                <c:pt idx="15">
                  <c:v>106000</c:v>
                </c:pt>
                <c:pt idx="16">
                  <c:v>112000</c:v>
                </c:pt>
                <c:pt idx="17">
                  <c:v>118000</c:v>
                </c:pt>
                <c:pt idx="18">
                  <c:v>124000</c:v>
                </c:pt>
                <c:pt idx="19">
                  <c:v>130000</c:v>
                </c:pt>
                <c:pt idx="20">
                  <c:v>136000</c:v>
                </c:pt>
              </c:numCache>
            </c:numRef>
          </c:xVal>
          <c:yVal>
            <c:numRef>
              <c:f>Efficient_Push_Operations!$F$24:$F$44</c:f>
              <c:numCache>
                <c:formatCode>0.00E+00</c:formatCode>
                <c:ptCount val="21"/>
                <c:pt idx="0">
                  <c:v>9.25</c:v>
                </c:pt>
                <c:pt idx="1">
                  <c:v>9.25</c:v>
                </c:pt>
                <c:pt idx="2">
                  <c:v>9.25</c:v>
                </c:pt>
                <c:pt idx="3">
                  <c:v>9.25</c:v>
                </c:pt>
                <c:pt idx="4">
                  <c:v>9.25</c:v>
                </c:pt>
                <c:pt idx="5">
                  <c:v>9.25</c:v>
                </c:pt>
                <c:pt idx="6">
                  <c:v>9.25</c:v>
                </c:pt>
                <c:pt idx="7">
                  <c:v>9.25</c:v>
                </c:pt>
                <c:pt idx="8">
                  <c:v>9.25</c:v>
                </c:pt>
                <c:pt idx="9">
                  <c:v>9.25</c:v>
                </c:pt>
                <c:pt idx="10">
                  <c:v>9.25</c:v>
                </c:pt>
                <c:pt idx="11">
                  <c:v>9.25</c:v>
                </c:pt>
                <c:pt idx="12">
                  <c:v>9.25</c:v>
                </c:pt>
                <c:pt idx="13">
                  <c:v>9.25</c:v>
                </c:pt>
                <c:pt idx="14">
                  <c:v>9.25</c:v>
                </c:pt>
                <c:pt idx="15">
                  <c:v>9.25</c:v>
                </c:pt>
                <c:pt idx="16">
                  <c:v>9.25</c:v>
                </c:pt>
                <c:pt idx="17">
                  <c:v>9.25</c:v>
                </c:pt>
                <c:pt idx="18">
                  <c:v>9.25</c:v>
                </c:pt>
                <c:pt idx="19">
                  <c:v>9.25</c:v>
                </c:pt>
                <c:pt idx="20">
                  <c:v>9.25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D5-457D-89BB-77AFD57F2EB4}"/>
            </c:ext>
          </c:extLst>
        </c:ser>
        <c:ser>
          <c:idx val="3"/>
          <c:order val="3"/>
          <c:tx>
            <c:strRef>
              <c:f>Efficient_Push_Operations!$G$23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Efficient_Push_Operations!$D$24:$D$44</c:f>
              <c:numCache>
                <c:formatCode>0.00E+00</c:formatCode>
                <c:ptCount val="21"/>
                <c:pt idx="0">
                  <c:v>16000</c:v>
                </c:pt>
                <c:pt idx="1">
                  <c:v>22000</c:v>
                </c:pt>
                <c:pt idx="2">
                  <c:v>28000</c:v>
                </c:pt>
                <c:pt idx="3">
                  <c:v>34000</c:v>
                </c:pt>
                <c:pt idx="4">
                  <c:v>40000</c:v>
                </c:pt>
                <c:pt idx="5">
                  <c:v>46000</c:v>
                </c:pt>
                <c:pt idx="6">
                  <c:v>52000</c:v>
                </c:pt>
                <c:pt idx="7">
                  <c:v>58000</c:v>
                </c:pt>
                <c:pt idx="8">
                  <c:v>64000</c:v>
                </c:pt>
                <c:pt idx="9">
                  <c:v>70000</c:v>
                </c:pt>
                <c:pt idx="10">
                  <c:v>76000</c:v>
                </c:pt>
                <c:pt idx="11">
                  <c:v>82000</c:v>
                </c:pt>
                <c:pt idx="12">
                  <c:v>88000</c:v>
                </c:pt>
                <c:pt idx="13">
                  <c:v>94000</c:v>
                </c:pt>
                <c:pt idx="14">
                  <c:v>100000</c:v>
                </c:pt>
                <c:pt idx="15">
                  <c:v>106000</c:v>
                </c:pt>
                <c:pt idx="16">
                  <c:v>112000</c:v>
                </c:pt>
                <c:pt idx="17">
                  <c:v>118000</c:v>
                </c:pt>
                <c:pt idx="18">
                  <c:v>124000</c:v>
                </c:pt>
                <c:pt idx="19">
                  <c:v>130000</c:v>
                </c:pt>
                <c:pt idx="20">
                  <c:v>136000</c:v>
                </c:pt>
              </c:numCache>
            </c:numRef>
          </c:xVal>
          <c:yVal>
            <c:numRef>
              <c:f>Efficient_Push_Operations!$G$24:$G$44</c:f>
              <c:numCache>
                <c:formatCode>0.00E+00</c:formatCode>
                <c:ptCount val="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0.25000000000000178</c:v>
                </c:pt>
                <c:pt idx="10">
                  <c:v>0.25000000000000178</c:v>
                </c:pt>
                <c:pt idx="11">
                  <c:v>0.25000000000000178</c:v>
                </c:pt>
                <c:pt idx="12">
                  <c:v>0.25000000000000178</c:v>
                </c:pt>
                <c:pt idx="13">
                  <c:v>0.25000000000000178</c:v>
                </c:pt>
                <c:pt idx="14">
                  <c:v>0.25000000000000178</c:v>
                </c:pt>
                <c:pt idx="15">
                  <c:v>0.25000000000000178</c:v>
                </c:pt>
                <c:pt idx="16">
                  <c:v>0.25000000000000178</c:v>
                </c:pt>
                <c:pt idx="17">
                  <c:v>0.25000000000000178</c:v>
                </c:pt>
                <c:pt idx="18">
                  <c:v>0.25000000000000178</c:v>
                </c:pt>
                <c:pt idx="19">
                  <c:v>0.25000000000000178</c:v>
                </c:pt>
                <c:pt idx="20">
                  <c:v>0.25000000000000178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D5-457D-89BB-77AFD57F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128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Pushing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  <c:max val="10"/>
          <c:min val="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Push</a:t>
            </a:r>
            <a:endParaRPr lang="en-US" baseline="0"/>
          </a:p>
          <a:p>
            <a:pPr>
              <a:defRPr/>
            </a:pPr>
            <a:r>
              <a:rPr lang="en-US" sz="1000" baseline="0"/>
              <a:t>Timing Analysis - O(N)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LinkedList_Push_Timing!$E$8:$E$10</c:f>
              <c:strCache>
                <c:ptCount val="3"/>
                <c:pt idx="0">
                  <c:v>Data f</c:v>
                </c:pt>
                <c:pt idx="2">
                  <c:v>Avg. Time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LinkedList_Push_Timing!$D$11:$D$18</c:f>
              <c:numCache>
                <c:formatCode>0.00E+00</c:formatCode>
                <c:ptCount val="8"/>
                <c:pt idx="0">
                  <c:v>8000</c:v>
                </c:pt>
                <c:pt idx="1">
                  <c:v>8000</c:v>
                </c:pt>
                <c:pt idx="2">
                  <c:v>16000</c:v>
                </c:pt>
                <c:pt idx="3">
                  <c:v>16000</c:v>
                </c:pt>
                <c:pt idx="4">
                  <c:v>32000</c:v>
                </c:pt>
                <c:pt idx="5">
                  <c:v>32000</c:v>
                </c:pt>
                <c:pt idx="6">
                  <c:v>64000</c:v>
                </c:pt>
                <c:pt idx="7">
                  <c:v>64000</c:v>
                </c:pt>
              </c:numCache>
            </c:numRef>
          </c:xVal>
          <c:yVal>
            <c:numRef>
              <c:f>LinkedList_Push_Timing!$E$11:$E$18</c:f>
              <c:numCache>
                <c:formatCode>0.0000</c:formatCode>
                <c:ptCount val="8"/>
                <c:pt idx="0">
                  <c:v>1.25E-4</c:v>
                </c:pt>
                <c:pt idx="1">
                  <c:v>1.25E-4</c:v>
                </c:pt>
                <c:pt idx="2">
                  <c:v>2.5000000000000001E-4</c:v>
                </c:pt>
                <c:pt idx="3">
                  <c:v>2.5000000000000001E-4</c:v>
                </c:pt>
                <c:pt idx="4">
                  <c:v>5.0000000000000001E-4</c:v>
                </c:pt>
                <c:pt idx="5">
                  <c:v>5.6249999999999996E-4</c:v>
                </c:pt>
                <c:pt idx="6">
                  <c:v>1.515625E-3</c:v>
                </c:pt>
                <c:pt idx="7">
                  <c:v>1.484375E-3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4-42CA-86D0-604E2AF816BA}"/>
            </c:ext>
          </c:extLst>
        </c:ser>
        <c:ser>
          <c:idx val="1"/>
          <c:order val="1"/>
          <c:tx>
            <c:strRef>
              <c:f>LinkedList_Push_Timing!$E$23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LinkedList_Push_Timing!$D$24:$D$44</c:f>
              <c:numCache>
                <c:formatCode>0.00E+00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LinkedList_Push_Timing!$E$24:$E$44</c:f>
              <c:numCache>
                <c:formatCode>0.00E+00</c:formatCode>
                <c:ptCount val="21"/>
                <c:pt idx="0">
                  <c:v>6.6086999999999993E-5</c:v>
                </c:pt>
                <c:pt idx="1">
                  <c:v>1.6543499999999996E-4</c:v>
                </c:pt>
                <c:pt idx="2">
                  <c:v>2.6478299999999999E-4</c:v>
                </c:pt>
                <c:pt idx="3">
                  <c:v>3.6413099999999996E-4</c:v>
                </c:pt>
                <c:pt idx="4">
                  <c:v>4.6347899999999993E-4</c:v>
                </c:pt>
                <c:pt idx="5">
                  <c:v>5.6282700000000001E-4</c:v>
                </c:pt>
                <c:pt idx="6">
                  <c:v>6.6217499999999998E-4</c:v>
                </c:pt>
                <c:pt idx="7">
                  <c:v>7.6152299999999995E-4</c:v>
                </c:pt>
                <c:pt idx="8">
                  <c:v>8.6087099999999992E-4</c:v>
                </c:pt>
                <c:pt idx="9">
                  <c:v>9.6021899999999989E-4</c:v>
                </c:pt>
                <c:pt idx="10">
                  <c:v>1.059567E-3</c:v>
                </c:pt>
                <c:pt idx="11">
                  <c:v>1.1589149999999999E-3</c:v>
                </c:pt>
                <c:pt idx="12">
                  <c:v>1.2582629999999999E-3</c:v>
                </c:pt>
                <c:pt idx="13">
                  <c:v>1.3576109999999999E-3</c:v>
                </c:pt>
                <c:pt idx="14">
                  <c:v>1.4569589999999999E-3</c:v>
                </c:pt>
                <c:pt idx="15">
                  <c:v>1.5563069999999998E-3</c:v>
                </c:pt>
                <c:pt idx="16">
                  <c:v>1.6556549999999998E-3</c:v>
                </c:pt>
                <c:pt idx="17">
                  <c:v>1.7550029999999998E-3</c:v>
                </c:pt>
                <c:pt idx="18">
                  <c:v>1.8543509999999997E-3</c:v>
                </c:pt>
                <c:pt idx="19">
                  <c:v>1.9536989999999997E-3</c:v>
                </c:pt>
                <c:pt idx="20">
                  <c:v>2.0530469999999997E-3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4-42CA-86D0-604E2AF816BA}"/>
            </c:ext>
          </c:extLst>
        </c:ser>
        <c:ser>
          <c:idx val="2"/>
          <c:order val="2"/>
          <c:tx>
            <c:strRef>
              <c:f>LinkedList_Push_Timing!$F$23</c:f>
              <c:strCache>
                <c:ptCount val="1"/>
                <c:pt idx="0">
                  <c:v>C'g(N) -&gt; C'*N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LinkedList_Push_Timing!$D$24:$D$44</c:f>
              <c:numCache>
                <c:formatCode>0.00E+00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LinkedList_Push_Timing!$F$24:$F$44</c:f>
              <c:numCache>
                <c:formatCode>0.00E+00</c:formatCode>
                <c:ptCount val="21"/>
                <c:pt idx="0">
                  <c:v>2.3999999999999998E-4</c:v>
                </c:pt>
                <c:pt idx="1">
                  <c:v>3.5999999999999997E-4</c:v>
                </c:pt>
                <c:pt idx="2">
                  <c:v>4.7999999999999996E-4</c:v>
                </c:pt>
                <c:pt idx="3">
                  <c:v>5.9999999999999995E-4</c:v>
                </c:pt>
                <c:pt idx="4">
                  <c:v>7.1999999999999994E-4</c:v>
                </c:pt>
                <c:pt idx="5">
                  <c:v>8.3999999999999993E-4</c:v>
                </c:pt>
                <c:pt idx="6">
                  <c:v>9.5999999999999992E-4</c:v>
                </c:pt>
                <c:pt idx="7">
                  <c:v>1.0799999999999998E-3</c:v>
                </c:pt>
                <c:pt idx="8">
                  <c:v>1.1999999999999999E-3</c:v>
                </c:pt>
                <c:pt idx="9">
                  <c:v>1.3199999999999998E-3</c:v>
                </c:pt>
                <c:pt idx="10">
                  <c:v>1.4399999999999999E-3</c:v>
                </c:pt>
                <c:pt idx="11">
                  <c:v>1.5599999999999998E-3</c:v>
                </c:pt>
                <c:pt idx="12">
                  <c:v>1.6799999999999999E-3</c:v>
                </c:pt>
                <c:pt idx="13">
                  <c:v>1.7999999999999997E-3</c:v>
                </c:pt>
                <c:pt idx="14">
                  <c:v>1.9199999999999998E-3</c:v>
                </c:pt>
                <c:pt idx="15">
                  <c:v>2.0399999999999997E-3</c:v>
                </c:pt>
                <c:pt idx="16">
                  <c:v>2.1599999999999996E-3</c:v>
                </c:pt>
                <c:pt idx="17">
                  <c:v>2.2799999999999999E-3</c:v>
                </c:pt>
                <c:pt idx="18">
                  <c:v>2.3999999999999998E-3</c:v>
                </c:pt>
                <c:pt idx="19">
                  <c:v>2.5199999999999997E-3</c:v>
                </c:pt>
                <c:pt idx="20">
                  <c:v>2.6399999999999996E-3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94-42CA-86D0-604E2AF816BA}"/>
            </c:ext>
          </c:extLst>
        </c:ser>
        <c:ser>
          <c:idx val="3"/>
          <c:order val="3"/>
          <c:tx>
            <c:strRef>
              <c:f>LinkedList_Push_Timing!$G$23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LinkedList_Push_Timing!$D$24:$D$44</c:f>
              <c:numCache>
                <c:formatCode>0.00E+00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LinkedList_Push_Timing!$G$24:$G$44</c:f>
              <c:numCache>
                <c:formatCode>0.00E+00</c:formatCode>
                <c:ptCount val="21"/>
                <c:pt idx="0">
                  <c:v>1.7391299999999999E-4</c:v>
                </c:pt>
                <c:pt idx="1">
                  <c:v>1.94565E-4</c:v>
                </c:pt>
                <c:pt idx="2">
                  <c:v>2.1521699999999997E-4</c:v>
                </c:pt>
                <c:pt idx="3">
                  <c:v>2.3586899999999999E-4</c:v>
                </c:pt>
                <c:pt idx="4">
                  <c:v>2.5652100000000001E-4</c:v>
                </c:pt>
                <c:pt idx="5">
                  <c:v>2.7717299999999992E-4</c:v>
                </c:pt>
                <c:pt idx="6">
                  <c:v>2.9782499999999993E-4</c:v>
                </c:pt>
                <c:pt idx="7">
                  <c:v>3.1847699999999984E-4</c:v>
                </c:pt>
                <c:pt idx="8">
                  <c:v>3.3912899999999997E-4</c:v>
                </c:pt>
                <c:pt idx="9">
                  <c:v>3.5978099999999988E-4</c:v>
                </c:pt>
                <c:pt idx="10">
                  <c:v>3.804329999999999E-4</c:v>
                </c:pt>
                <c:pt idx="11">
                  <c:v>4.0108499999999981E-4</c:v>
                </c:pt>
                <c:pt idx="12">
                  <c:v>4.2173699999999994E-4</c:v>
                </c:pt>
                <c:pt idx="13">
                  <c:v>4.4238899999999985E-4</c:v>
                </c:pt>
                <c:pt idx="14">
                  <c:v>4.6304099999999997E-4</c:v>
                </c:pt>
                <c:pt idx="15">
                  <c:v>4.8369299999999988E-4</c:v>
                </c:pt>
                <c:pt idx="16">
                  <c:v>5.0434499999999979E-4</c:v>
                </c:pt>
                <c:pt idx="17">
                  <c:v>5.2499700000000014E-4</c:v>
                </c:pt>
                <c:pt idx="18">
                  <c:v>5.4564900000000005E-4</c:v>
                </c:pt>
                <c:pt idx="19">
                  <c:v>5.6630099999999996E-4</c:v>
                </c:pt>
                <c:pt idx="20">
                  <c:v>5.8695299999999987E-4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94-42CA-86D0-604E2AF81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65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Pushing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  <c:max val="3.000000000000000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Linked List Push</a:t>
            </a:r>
          </a:p>
          <a:p>
            <a:pPr>
              <a:defRPr/>
            </a:pPr>
            <a:r>
              <a:rPr lang="en-US" sz="1000" baseline="0"/>
              <a:t>Operational Analysis - O(N)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LinkedList_Push_Operations!$E$8:$E$10</c:f>
              <c:strCache>
                <c:ptCount val="3"/>
                <c:pt idx="0">
                  <c:v>Data f</c:v>
                </c:pt>
                <c:pt idx="2">
                  <c:v>Avg. Operation Count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LinkedList_Push_Operations!$D$11:$D$18</c:f>
              <c:numCache>
                <c:formatCode>0.00E+00</c:formatCode>
                <c:ptCount val="8"/>
                <c:pt idx="0">
                  <c:v>8000</c:v>
                </c:pt>
                <c:pt idx="1">
                  <c:v>8000</c:v>
                </c:pt>
                <c:pt idx="2">
                  <c:v>16000</c:v>
                </c:pt>
                <c:pt idx="3">
                  <c:v>16000</c:v>
                </c:pt>
                <c:pt idx="4">
                  <c:v>32000</c:v>
                </c:pt>
                <c:pt idx="5">
                  <c:v>32000</c:v>
                </c:pt>
                <c:pt idx="6">
                  <c:v>64000</c:v>
                </c:pt>
                <c:pt idx="7">
                  <c:v>64000</c:v>
                </c:pt>
              </c:numCache>
            </c:numRef>
          </c:xVal>
          <c:yVal>
            <c:numRef>
              <c:f>LinkedList_Push_Operations!$E$11:$E$18</c:f>
              <c:numCache>
                <c:formatCode>0</c:formatCode>
                <c:ptCount val="8"/>
                <c:pt idx="0">
                  <c:v>16011</c:v>
                </c:pt>
                <c:pt idx="1">
                  <c:v>16011</c:v>
                </c:pt>
                <c:pt idx="2">
                  <c:v>32011</c:v>
                </c:pt>
                <c:pt idx="3">
                  <c:v>32011</c:v>
                </c:pt>
                <c:pt idx="4">
                  <c:v>64011</c:v>
                </c:pt>
                <c:pt idx="5">
                  <c:v>64011</c:v>
                </c:pt>
                <c:pt idx="6">
                  <c:v>128011</c:v>
                </c:pt>
                <c:pt idx="7">
                  <c:v>128011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F-4CCF-B5E9-2C7D9D5E7DEE}"/>
            </c:ext>
          </c:extLst>
        </c:ser>
        <c:ser>
          <c:idx val="1"/>
          <c:order val="1"/>
          <c:tx>
            <c:strRef>
              <c:f>LinkedList_Push_Operations!$E$23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LinkedList_Push_Operations!$D$24:$D$44</c:f>
              <c:numCache>
                <c:formatCode>0.00E+00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LinkedList_Push_Operations!$E$24:$E$44</c:f>
              <c:numCache>
                <c:formatCode>0.00E+00</c:formatCode>
                <c:ptCount val="21"/>
                <c:pt idx="0">
                  <c:v>16011</c:v>
                </c:pt>
                <c:pt idx="1">
                  <c:v>24011</c:v>
                </c:pt>
                <c:pt idx="2">
                  <c:v>32011</c:v>
                </c:pt>
                <c:pt idx="3">
                  <c:v>40011</c:v>
                </c:pt>
                <c:pt idx="4">
                  <c:v>48011</c:v>
                </c:pt>
                <c:pt idx="5">
                  <c:v>56011</c:v>
                </c:pt>
                <c:pt idx="6">
                  <c:v>64011</c:v>
                </c:pt>
                <c:pt idx="7">
                  <c:v>72011</c:v>
                </c:pt>
                <c:pt idx="8">
                  <c:v>80011</c:v>
                </c:pt>
                <c:pt idx="9">
                  <c:v>88011</c:v>
                </c:pt>
                <c:pt idx="10">
                  <c:v>96011</c:v>
                </c:pt>
                <c:pt idx="11">
                  <c:v>104011</c:v>
                </c:pt>
                <c:pt idx="12">
                  <c:v>112011</c:v>
                </c:pt>
                <c:pt idx="13">
                  <c:v>120011</c:v>
                </c:pt>
                <c:pt idx="14">
                  <c:v>128011</c:v>
                </c:pt>
                <c:pt idx="15">
                  <c:v>136011</c:v>
                </c:pt>
                <c:pt idx="16">
                  <c:v>144011</c:v>
                </c:pt>
                <c:pt idx="17">
                  <c:v>152011</c:v>
                </c:pt>
                <c:pt idx="18">
                  <c:v>160011</c:v>
                </c:pt>
                <c:pt idx="19">
                  <c:v>168011</c:v>
                </c:pt>
                <c:pt idx="20">
                  <c:v>176011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F-4CCF-B5E9-2C7D9D5E7DEE}"/>
            </c:ext>
          </c:extLst>
        </c:ser>
        <c:ser>
          <c:idx val="2"/>
          <c:order val="2"/>
          <c:tx>
            <c:strRef>
              <c:f>LinkedList_Push_Operations!$F$23</c:f>
              <c:strCache>
                <c:ptCount val="1"/>
                <c:pt idx="0">
                  <c:v>C'g(N) -&gt; C'*N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LinkedList_Push_Operations!$D$24:$D$44</c:f>
              <c:numCache>
                <c:formatCode>0.00E+00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LinkedList_Push_Operations!$F$24:$F$44</c:f>
              <c:numCache>
                <c:formatCode>0.00E+00</c:formatCode>
                <c:ptCount val="21"/>
                <c:pt idx="0">
                  <c:v>20000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70000</c:v>
                </c:pt>
                <c:pt idx="6">
                  <c:v>80000</c:v>
                </c:pt>
                <c:pt idx="7">
                  <c:v>90000</c:v>
                </c:pt>
                <c:pt idx="8">
                  <c:v>100000</c:v>
                </c:pt>
                <c:pt idx="9">
                  <c:v>110000</c:v>
                </c:pt>
                <c:pt idx="10">
                  <c:v>120000</c:v>
                </c:pt>
                <c:pt idx="11">
                  <c:v>130000</c:v>
                </c:pt>
                <c:pt idx="12">
                  <c:v>140000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  <c:pt idx="16">
                  <c:v>180000</c:v>
                </c:pt>
                <c:pt idx="17">
                  <c:v>190000</c:v>
                </c:pt>
                <c:pt idx="18">
                  <c:v>200000</c:v>
                </c:pt>
                <c:pt idx="19">
                  <c:v>210000</c:v>
                </c:pt>
                <c:pt idx="20">
                  <c:v>220000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F-4CCF-B5E9-2C7D9D5E7DEE}"/>
            </c:ext>
          </c:extLst>
        </c:ser>
        <c:ser>
          <c:idx val="3"/>
          <c:order val="3"/>
          <c:tx>
            <c:strRef>
              <c:f>LinkedList_Push_Operations!$G$23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LinkedList_Push_Operations!$D$24:$D$44</c:f>
              <c:numCache>
                <c:formatCode>0.00E+00</c:formatCode>
                <c:ptCount val="21"/>
                <c:pt idx="0">
                  <c:v>8000</c:v>
                </c:pt>
                <c:pt idx="1">
                  <c:v>12000</c:v>
                </c:pt>
                <c:pt idx="2">
                  <c:v>16000</c:v>
                </c:pt>
                <c:pt idx="3">
                  <c:v>20000</c:v>
                </c:pt>
                <c:pt idx="4">
                  <c:v>24000</c:v>
                </c:pt>
                <c:pt idx="5">
                  <c:v>28000</c:v>
                </c:pt>
                <c:pt idx="6">
                  <c:v>32000</c:v>
                </c:pt>
                <c:pt idx="7">
                  <c:v>36000</c:v>
                </c:pt>
                <c:pt idx="8">
                  <c:v>40000</c:v>
                </c:pt>
                <c:pt idx="9">
                  <c:v>44000</c:v>
                </c:pt>
                <c:pt idx="10">
                  <c:v>48000</c:v>
                </c:pt>
                <c:pt idx="11">
                  <c:v>52000</c:v>
                </c:pt>
                <c:pt idx="12">
                  <c:v>56000</c:v>
                </c:pt>
                <c:pt idx="13">
                  <c:v>60000</c:v>
                </c:pt>
                <c:pt idx="14">
                  <c:v>64000</c:v>
                </c:pt>
                <c:pt idx="15">
                  <c:v>68000</c:v>
                </c:pt>
                <c:pt idx="16">
                  <c:v>72000</c:v>
                </c:pt>
                <c:pt idx="17">
                  <c:v>76000</c:v>
                </c:pt>
                <c:pt idx="18">
                  <c:v>80000</c:v>
                </c:pt>
                <c:pt idx="19">
                  <c:v>84000</c:v>
                </c:pt>
                <c:pt idx="20">
                  <c:v>88000</c:v>
                </c:pt>
              </c:numCache>
            </c:numRef>
          </c:xVal>
          <c:yVal>
            <c:numRef>
              <c:f>LinkedList_Push_Operations!$G$24:$G$44</c:f>
              <c:numCache>
                <c:formatCode>0.00E+00</c:formatCode>
                <c:ptCount val="21"/>
                <c:pt idx="0">
                  <c:v>3989</c:v>
                </c:pt>
                <c:pt idx="1">
                  <c:v>5989</c:v>
                </c:pt>
                <c:pt idx="2">
                  <c:v>7989</c:v>
                </c:pt>
                <c:pt idx="3">
                  <c:v>9989</c:v>
                </c:pt>
                <c:pt idx="4">
                  <c:v>11989</c:v>
                </c:pt>
                <c:pt idx="5">
                  <c:v>13989</c:v>
                </c:pt>
                <c:pt idx="6">
                  <c:v>15989</c:v>
                </c:pt>
                <c:pt idx="7">
                  <c:v>17989</c:v>
                </c:pt>
                <c:pt idx="8">
                  <c:v>19989</c:v>
                </c:pt>
                <c:pt idx="9">
                  <c:v>21989</c:v>
                </c:pt>
                <c:pt idx="10">
                  <c:v>23989</c:v>
                </c:pt>
                <c:pt idx="11">
                  <c:v>25989</c:v>
                </c:pt>
                <c:pt idx="12">
                  <c:v>27989</c:v>
                </c:pt>
                <c:pt idx="13">
                  <c:v>29989</c:v>
                </c:pt>
                <c:pt idx="14">
                  <c:v>31989</c:v>
                </c:pt>
                <c:pt idx="15">
                  <c:v>33989</c:v>
                </c:pt>
                <c:pt idx="16">
                  <c:v>35989</c:v>
                </c:pt>
                <c:pt idx="17">
                  <c:v>37989</c:v>
                </c:pt>
                <c:pt idx="18">
                  <c:v>39989</c:v>
                </c:pt>
                <c:pt idx="19">
                  <c:v>41989</c:v>
                </c:pt>
                <c:pt idx="20">
                  <c:v>43989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AF-4CCF-B5E9-2C7D9D5E7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95416"/>
        <c:axId val="560895744"/>
      </c:scatterChart>
      <c:valAx>
        <c:axId val="560895416"/>
        <c:scaling>
          <c:orientation val="minMax"/>
          <c:max val="65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Pushing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744"/>
        <c:crosses val="autoZero"/>
        <c:crossBetween val="midCat"/>
      </c:valAx>
      <c:valAx>
        <c:axId val="560895744"/>
        <c:scaling>
          <c:orientation val="minMax"/>
          <c:max val="15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95416"/>
        <c:crosses val="autoZero"/>
        <c:crossBetween val="midCat"/>
        <c:majorUnit val="25000"/>
        <c:min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21</xdr:row>
      <xdr:rowOff>180974</xdr:rowOff>
    </xdr:from>
    <xdr:to>
      <xdr:col>17</xdr:col>
      <xdr:colOff>609599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42DCD-4148-4002-B805-3476106A1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323850</xdr:colOff>
      <xdr:row>23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F98912-C581-4178-A3DD-F223D3F04456}"/>
            </a:ext>
          </a:extLst>
        </xdr:cNvPr>
        <xdr:cNvSpPr txBox="1"/>
      </xdr:nvSpPr>
      <xdr:spPr>
        <a:xfrm>
          <a:off x="7639050" y="451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0.18834</cdr:x>
      <cdr:y>0.41591</cdr:y>
    </cdr:from>
    <cdr:to>
      <cdr:x>0.50075</cdr:x>
      <cdr:y>0.47273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B1A7A-DA45-CFD9-C7BF-244D73A5F8CA}"/>
            </a:ext>
          </a:extLst>
        </cdr:cNvPr>
        <cdr:cNvSpPr txBox="1"/>
      </cdr:nvSpPr>
      <cdr:spPr>
        <a:xfrm xmlns:a="http://schemas.openxmlformats.org/drawingml/2006/main">
          <a:off x="1200151" y="1743076"/>
          <a:ext cx="1990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8,000.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21</xdr:row>
      <xdr:rowOff>180974</xdr:rowOff>
    </xdr:from>
    <xdr:to>
      <xdr:col>17</xdr:col>
      <xdr:colOff>609599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0EB15-4490-47AC-AF5E-5A84629A2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0.17639</cdr:x>
      <cdr:y>0.24091</cdr:y>
    </cdr:from>
    <cdr:to>
      <cdr:x>0.51122</cdr:x>
      <cdr:y>0.31819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31B64E-772D-B22F-FFDD-3D540EACD692}"/>
            </a:ext>
          </a:extLst>
        </cdr:cNvPr>
        <cdr:cNvSpPr txBox="1"/>
      </cdr:nvSpPr>
      <cdr:spPr>
        <a:xfrm xmlns:a="http://schemas.openxmlformats.org/drawingml/2006/main">
          <a:off x="1123995" y="1009650"/>
          <a:ext cx="2133612" cy="3238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8,000.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0.18834</cdr:x>
      <cdr:y>0.41591</cdr:y>
    </cdr:from>
    <cdr:to>
      <cdr:x>0.50075</cdr:x>
      <cdr:y>0.47273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B1A7A-DA45-CFD9-C7BF-244D73A5F8CA}"/>
            </a:ext>
          </a:extLst>
        </cdr:cNvPr>
        <cdr:cNvSpPr txBox="1"/>
      </cdr:nvSpPr>
      <cdr:spPr>
        <a:xfrm xmlns:a="http://schemas.openxmlformats.org/drawingml/2006/main">
          <a:off x="1200151" y="1743076"/>
          <a:ext cx="19907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1,000.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21</xdr:row>
      <xdr:rowOff>180974</xdr:rowOff>
    </xdr:from>
    <xdr:to>
      <xdr:col>17</xdr:col>
      <xdr:colOff>609599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00E8F-2855-4561-9FF8-FF497552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0.14201</cdr:x>
      <cdr:y>0.3</cdr:y>
    </cdr:from>
    <cdr:to>
      <cdr:x>0.47684</cdr:x>
      <cdr:y>0.37728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31B64E-772D-B22F-FFDD-3D540EACD692}"/>
            </a:ext>
          </a:extLst>
        </cdr:cNvPr>
        <cdr:cNvSpPr txBox="1"/>
      </cdr:nvSpPr>
      <cdr:spPr>
        <a:xfrm xmlns:a="http://schemas.openxmlformats.org/drawingml/2006/main">
          <a:off x="904894" y="1257301"/>
          <a:ext cx="2133612" cy="323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1,000.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21</xdr:row>
      <xdr:rowOff>180974</xdr:rowOff>
    </xdr:from>
    <xdr:to>
      <xdr:col>17</xdr:col>
      <xdr:colOff>609599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36855-78BF-4D08-99E0-73CC4909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323850</xdr:colOff>
      <xdr:row>23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7C3EA9F-2007-4A1B-9535-B84767D5DB05}"/>
            </a:ext>
          </a:extLst>
        </xdr:cNvPr>
        <xdr:cNvSpPr txBox="1"/>
      </xdr:nvSpPr>
      <xdr:spPr>
        <a:xfrm>
          <a:off x="7639050" y="451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0.1988</cdr:x>
      <cdr:y>0.33182</cdr:y>
    </cdr:from>
    <cdr:to>
      <cdr:x>0.51121</cdr:x>
      <cdr:y>0.38864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6B1A7A-DA45-CFD9-C7BF-244D73A5F8CA}"/>
            </a:ext>
          </a:extLst>
        </cdr:cNvPr>
        <cdr:cNvSpPr txBox="1"/>
      </cdr:nvSpPr>
      <cdr:spPr>
        <a:xfrm xmlns:a="http://schemas.openxmlformats.org/drawingml/2006/main">
          <a:off x="1266820" y="1390654"/>
          <a:ext cx="1990747" cy="238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1000.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21</xdr:row>
      <xdr:rowOff>180974</xdr:rowOff>
    </xdr:from>
    <xdr:to>
      <xdr:col>17</xdr:col>
      <xdr:colOff>609599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C4535-AB00-4723-A05B-B289653FD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0.2033</cdr:x>
      <cdr:y>0.40455</cdr:y>
    </cdr:from>
    <cdr:to>
      <cdr:x>0.53813</cdr:x>
      <cdr:y>0.48183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31B64E-772D-B22F-FFDD-3D540EACD692}"/>
            </a:ext>
          </a:extLst>
        </cdr:cNvPr>
        <cdr:cNvSpPr txBox="1"/>
      </cdr:nvSpPr>
      <cdr:spPr>
        <a:xfrm xmlns:a="http://schemas.openxmlformats.org/drawingml/2006/main">
          <a:off x="1295445" y="1695450"/>
          <a:ext cx="2133612" cy="3238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f(N) &lt;= c'g(N) for all N &gt; 16,000.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733424</xdr:colOff>
      <xdr:row>21</xdr:row>
      <xdr:rowOff>180974</xdr:rowOff>
    </xdr:from>
    <xdr:to>
      <xdr:col>17</xdr:col>
      <xdr:colOff>609599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55098-0728-4E23-9633-87A3F58B2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323850</xdr:colOff>
      <xdr:row>23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B69F201-5A27-4D0C-B18A-A85AEDC4EDEA}"/>
            </a:ext>
          </a:extLst>
        </xdr:cNvPr>
        <xdr:cNvSpPr txBox="1"/>
      </xdr:nvSpPr>
      <xdr:spPr>
        <a:xfrm>
          <a:off x="7639050" y="451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cdefg\OneDrive\Desktop\Fall%202022%20CSC-17C\Homework\Midterm\Problem_1\Linear_&amp;_Binary_Search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_Search_Timing"/>
      <sheetName val="Linear_Search_Operations"/>
      <sheetName val="Binary_Search_Timing"/>
      <sheetName val="Binary_Search_Operations"/>
    </sheetNames>
    <sheetDataSet>
      <sheetData sheetId="0">
        <row r="8">
          <cell r="E8" t="str">
            <v>Data f</v>
          </cell>
        </row>
        <row r="10">
          <cell r="E10" t="str">
            <v>Time (s)</v>
          </cell>
        </row>
        <row r="11">
          <cell r="D11">
            <v>20000</v>
          </cell>
          <cell r="E11">
            <v>2E-3</v>
          </cell>
        </row>
        <row r="12">
          <cell r="D12">
            <v>20000</v>
          </cell>
          <cell r="E12">
            <v>1E-3</v>
          </cell>
        </row>
        <row r="13">
          <cell r="D13">
            <v>40000</v>
          </cell>
          <cell r="E13">
            <v>4.0000000000000001E-3</v>
          </cell>
        </row>
        <row r="14">
          <cell r="D14">
            <v>40000</v>
          </cell>
          <cell r="E14">
            <v>4.0000000000000001E-3</v>
          </cell>
        </row>
        <row r="15">
          <cell r="D15">
            <v>80000</v>
          </cell>
          <cell r="E15">
            <v>6.0000000000000001E-3</v>
          </cell>
        </row>
        <row r="16">
          <cell r="D16">
            <v>80000</v>
          </cell>
          <cell r="E16">
            <v>8.0000000000000002E-3</v>
          </cell>
        </row>
        <row r="17">
          <cell r="D17">
            <v>160000</v>
          </cell>
          <cell r="E17">
            <v>1.4999999999999999E-2</v>
          </cell>
        </row>
        <row r="18">
          <cell r="D18">
            <v>160000</v>
          </cell>
          <cell r="E18">
            <v>1.6E-2</v>
          </cell>
        </row>
        <row r="23">
          <cell r="E23" t="str">
            <v>Time Simulated</v>
          </cell>
          <cell r="F23" t="str">
            <v>C'g(N) -&gt; C'*N</v>
          </cell>
          <cell r="G23" t="str">
            <v>Difference</v>
          </cell>
        </row>
        <row r="24">
          <cell r="D24">
            <v>1000</v>
          </cell>
          <cell r="E24">
            <v>-2.7130409999999997E-4</v>
          </cell>
          <cell r="F24">
            <v>1.502609E-4</v>
          </cell>
          <cell r="G24">
            <v>4.2156499999999994E-4</v>
          </cell>
        </row>
        <row r="25">
          <cell r="D25">
            <v>2500</v>
          </cell>
          <cell r="E25">
            <v>-1.2391274999999999E-4</v>
          </cell>
          <cell r="F25">
            <v>3.7565225E-4</v>
          </cell>
          <cell r="G25">
            <v>4.9956499999999999E-4</v>
          </cell>
        </row>
        <row r="26">
          <cell r="D26">
            <v>5000</v>
          </cell>
          <cell r="E26">
            <v>1.217395E-4</v>
          </cell>
          <cell r="F26">
            <v>7.5130450000000001E-4</v>
          </cell>
          <cell r="G26">
            <v>6.2956500000000001E-4</v>
          </cell>
        </row>
        <row r="27">
          <cell r="D27">
            <v>10000</v>
          </cell>
          <cell r="E27">
            <v>6.1304399999999998E-4</v>
          </cell>
          <cell r="F27">
            <v>1.502609E-3</v>
          </cell>
          <cell r="G27">
            <v>8.8956500000000004E-4</v>
          </cell>
        </row>
        <row r="28">
          <cell r="D28">
            <v>20000</v>
          </cell>
          <cell r="E28">
            <v>1.5956529999999998E-3</v>
          </cell>
          <cell r="F28">
            <v>3.005218E-3</v>
          </cell>
          <cell r="G28">
            <v>1.4095650000000002E-3</v>
          </cell>
        </row>
        <row r="29">
          <cell r="D29">
            <v>30000</v>
          </cell>
          <cell r="E29">
            <v>2.578262E-3</v>
          </cell>
          <cell r="F29">
            <v>4.5078269999999998E-3</v>
          </cell>
          <cell r="G29">
            <v>1.9295649999999998E-3</v>
          </cell>
        </row>
        <row r="30">
          <cell r="D30">
            <v>40000</v>
          </cell>
          <cell r="E30">
            <v>3.5608709999999997E-3</v>
          </cell>
          <cell r="F30">
            <v>6.0104360000000001E-3</v>
          </cell>
          <cell r="G30">
            <v>2.4495650000000003E-3</v>
          </cell>
        </row>
        <row r="31">
          <cell r="D31">
            <v>50000</v>
          </cell>
          <cell r="E31">
            <v>4.5434800000000008E-3</v>
          </cell>
          <cell r="F31">
            <v>7.5130450000000003E-3</v>
          </cell>
          <cell r="G31">
            <v>2.9695649999999995E-3</v>
          </cell>
        </row>
        <row r="32">
          <cell r="D32">
            <v>60000</v>
          </cell>
          <cell r="E32">
            <v>5.5260890000000005E-3</v>
          </cell>
          <cell r="F32">
            <v>9.0156539999999997E-3</v>
          </cell>
          <cell r="G32">
            <v>3.4895649999999992E-3</v>
          </cell>
        </row>
        <row r="33">
          <cell r="D33">
            <v>70000</v>
          </cell>
          <cell r="E33">
            <v>6.5086980000000003E-3</v>
          </cell>
          <cell r="F33">
            <v>1.0518263E-2</v>
          </cell>
          <cell r="G33">
            <v>4.0095649999999997E-3</v>
          </cell>
        </row>
        <row r="34">
          <cell r="D34">
            <v>80000</v>
          </cell>
          <cell r="E34">
            <v>7.491307E-3</v>
          </cell>
          <cell r="F34">
            <v>1.2020872E-2</v>
          </cell>
          <cell r="G34">
            <v>4.5295650000000002E-3</v>
          </cell>
        </row>
        <row r="35">
          <cell r="D35">
            <v>90000</v>
          </cell>
          <cell r="E35">
            <v>8.4739159999999997E-3</v>
          </cell>
          <cell r="F35">
            <v>1.3523481E-2</v>
          </cell>
          <cell r="G35">
            <v>5.0495650000000007E-3</v>
          </cell>
        </row>
        <row r="36">
          <cell r="D36">
            <v>100000</v>
          </cell>
          <cell r="E36">
            <v>9.4565250000000003E-3</v>
          </cell>
          <cell r="F36">
            <v>1.5026090000000001E-2</v>
          </cell>
          <cell r="G36">
            <v>5.5695650000000003E-3</v>
          </cell>
        </row>
        <row r="37">
          <cell r="D37">
            <v>110000</v>
          </cell>
          <cell r="E37">
            <v>1.0439133999999999E-2</v>
          </cell>
          <cell r="F37">
            <v>1.6528699000000001E-2</v>
          </cell>
          <cell r="G37">
            <v>6.0895650000000016E-3</v>
          </cell>
        </row>
        <row r="38">
          <cell r="D38">
            <v>120000</v>
          </cell>
          <cell r="E38">
            <v>1.1421743E-2</v>
          </cell>
          <cell r="F38">
            <v>1.8031307999999999E-2</v>
          </cell>
          <cell r="G38">
            <v>6.6095649999999995E-3</v>
          </cell>
        </row>
        <row r="39">
          <cell r="D39">
            <v>130000</v>
          </cell>
          <cell r="E39">
            <v>1.2404352E-2</v>
          </cell>
          <cell r="F39">
            <v>1.9533917000000001E-2</v>
          </cell>
          <cell r="G39">
            <v>7.1295650000000009E-3</v>
          </cell>
        </row>
        <row r="40">
          <cell r="D40">
            <v>140000</v>
          </cell>
          <cell r="E40">
            <v>1.3386960999999999E-2</v>
          </cell>
          <cell r="F40">
            <v>2.1036526E-2</v>
          </cell>
          <cell r="G40">
            <v>7.6495650000000005E-3</v>
          </cell>
        </row>
        <row r="41">
          <cell r="D41">
            <v>150000</v>
          </cell>
          <cell r="E41">
            <v>1.436957E-2</v>
          </cell>
          <cell r="F41">
            <v>2.2539135000000002E-2</v>
          </cell>
          <cell r="G41">
            <v>8.1695650000000019E-3</v>
          </cell>
        </row>
        <row r="42">
          <cell r="D42">
            <v>160000</v>
          </cell>
          <cell r="E42">
            <v>1.5352178999999999E-2</v>
          </cell>
          <cell r="F42">
            <v>2.4041744E-2</v>
          </cell>
          <cell r="G42">
            <v>8.6895650000000015E-3</v>
          </cell>
        </row>
        <row r="43">
          <cell r="D43">
            <v>170000</v>
          </cell>
          <cell r="E43">
            <v>1.6334788000000003E-2</v>
          </cell>
          <cell r="F43">
            <v>2.5544353000000002E-2</v>
          </cell>
          <cell r="G43">
            <v>9.2095649999999994E-3</v>
          </cell>
        </row>
        <row r="44">
          <cell r="D44">
            <v>180000</v>
          </cell>
          <cell r="E44">
            <v>1.7317397000000002E-2</v>
          </cell>
          <cell r="F44">
            <v>2.7046962000000001E-2</v>
          </cell>
          <cell r="G44">
            <v>9.729564999999999E-3</v>
          </cell>
        </row>
      </sheetData>
      <sheetData sheetId="1">
        <row r="8">
          <cell r="E8" t="str">
            <v>Data f</v>
          </cell>
        </row>
        <row r="10">
          <cell r="E10" t="str">
            <v>Operation Count</v>
          </cell>
        </row>
        <row r="11">
          <cell r="D11">
            <v>20000</v>
          </cell>
          <cell r="E11">
            <v>2366</v>
          </cell>
        </row>
        <row r="12">
          <cell r="D12">
            <v>20000</v>
          </cell>
          <cell r="E12">
            <v>1826</v>
          </cell>
        </row>
        <row r="13">
          <cell r="D13">
            <v>40000</v>
          </cell>
          <cell r="E13">
            <v>3570</v>
          </cell>
        </row>
        <row r="14">
          <cell r="D14">
            <v>40000</v>
          </cell>
          <cell r="E14">
            <v>3974</v>
          </cell>
        </row>
        <row r="15">
          <cell r="D15">
            <v>80000</v>
          </cell>
          <cell r="E15">
            <v>7042</v>
          </cell>
        </row>
        <row r="16">
          <cell r="D16">
            <v>80000</v>
          </cell>
          <cell r="E16">
            <v>9010</v>
          </cell>
        </row>
        <row r="17">
          <cell r="D17">
            <v>160000</v>
          </cell>
          <cell r="E17">
            <v>15602</v>
          </cell>
        </row>
        <row r="18">
          <cell r="D18">
            <v>160000</v>
          </cell>
          <cell r="E18">
            <v>15026</v>
          </cell>
        </row>
        <row r="23">
          <cell r="E23" t="str">
            <v>Operations Simulated</v>
          </cell>
          <cell r="F23" t="str">
            <v>C'g(N) -&gt; C'*N</v>
          </cell>
          <cell r="G23" t="str">
            <v>Difference</v>
          </cell>
        </row>
        <row r="24">
          <cell r="D24">
            <v>1000</v>
          </cell>
          <cell r="E24">
            <v>259.00170000000003</v>
          </cell>
          <cell r="F24">
            <v>125</v>
          </cell>
          <cell r="G24">
            <v>-134.00170000000003</v>
          </cell>
        </row>
        <row r="25">
          <cell r="D25">
            <v>2500</v>
          </cell>
          <cell r="E25">
            <v>401.76525000000004</v>
          </cell>
          <cell r="F25">
            <v>312.5</v>
          </cell>
          <cell r="G25">
            <v>-89.265250000000037</v>
          </cell>
        </row>
        <row r="26">
          <cell r="D26">
            <v>5000</v>
          </cell>
          <cell r="E26">
            <v>639.70450000000005</v>
          </cell>
          <cell r="F26">
            <v>625</v>
          </cell>
          <cell r="G26">
            <v>-14.704500000000053</v>
          </cell>
        </row>
        <row r="27">
          <cell r="D27">
            <v>10000</v>
          </cell>
          <cell r="E27">
            <v>1115.5830000000001</v>
          </cell>
          <cell r="F27">
            <v>1250</v>
          </cell>
          <cell r="G27">
            <v>134.41699999999992</v>
          </cell>
        </row>
        <row r="28">
          <cell r="D28">
            <v>20000</v>
          </cell>
          <cell r="E28">
            <v>2067.34</v>
          </cell>
          <cell r="F28">
            <v>2500</v>
          </cell>
          <cell r="G28">
            <v>432.65999999999985</v>
          </cell>
        </row>
        <row r="29">
          <cell r="D29">
            <v>30000</v>
          </cell>
          <cell r="E29">
            <v>3019.0970000000002</v>
          </cell>
          <cell r="F29">
            <v>3750</v>
          </cell>
          <cell r="G29">
            <v>730.90299999999979</v>
          </cell>
        </row>
        <row r="30">
          <cell r="D30">
            <v>40000</v>
          </cell>
          <cell r="E30">
            <v>3970.8540000000003</v>
          </cell>
          <cell r="F30">
            <v>5000</v>
          </cell>
          <cell r="G30">
            <v>1029.1459999999997</v>
          </cell>
        </row>
        <row r="31">
          <cell r="D31">
            <v>50000</v>
          </cell>
          <cell r="E31">
            <v>4922.6109999999999</v>
          </cell>
          <cell r="F31">
            <v>6250</v>
          </cell>
          <cell r="G31">
            <v>1327.3890000000001</v>
          </cell>
        </row>
        <row r="32">
          <cell r="D32">
            <v>60000</v>
          </cell>
          <cell r="E32">
            <v>5874.3680000000004</v>
          </cell>
          <cell r="F32">
            <v>7500</v>
          </cell>
          <cell r="G32">
            <v>1625.6319999999996</v>
          </cell>
        </row>
        <row r="33">
          <cell r="D33">
            <v>70000</v>
          </cell>
          <cell r="E33">
            <v>6826.125</v>
          </cell>
          <cell r="F33">
            <v>8750</v>
          </cell>
          <cell r="G33">
            <v>1923.875</v>
          </cell>
        </row>
        <row r="34">
          <cell r="D34">
            <v>80000</v>
          </cell>
          <cell r="E34">
            <v>7777.8820000000005</v>
          </cell>
          <cell r="F34">
            <v>10000</v>
          </cell>
          <cell r="G34">
            <v>2222.1179999999995</v>
          </cell>
        </row>
        <row r="35">
          <cell r="D35">
            <v>90000</v>
          </cell>
          <cell r="E35">
            <v>8729.6389999999992</v>
          </cell>
          <cell r="F35">
            <v>11250</v>
          </cell>
          <cell r="G35">
            <v>2520.3610000000008</v>
          </cell>
        </row>
        <row r="36">
          <cell r="D36">
            <v>100000</v>
          </cell>
          <cell r="E36">
            <v>9681.3959999999988</v>
          </cell>
          <cell r="F36">
            <v>12500</v>
          </cell>
          <cell r="G36">
            <v>2818.6040000000012</v>
          </cell>
        </row>
        <row r="37">
          <cell r="D37">
            <v>110000</v>
          </cell>
          <cell r="E37">
            <v>10633.152999999998</v>
          </cell>
          <cell r="F37">
            <v>13750</v>
          </cell>
          <cell r="G37">
            <v>3116.8470000000016</v>
          </cell>
        </row>
        <row r="38">
          <cell r="D38">
            <v>120000</v>
          </cell>
          <cell r="E38">
            <v>11584.91</v>
          </cell>
          <cell r="F38">
            <v>15000</v>
          </cell>
          <cell r="G38">
            <v>3415.09</v>
          </cell>
        </row>
        <row r="39">
          <cell r="D39">
            <v>130000</v>
          </cell>
          <cell r="E39">
            <v>12536.666999999999</v>
          </cell>
          <cell r="F39">
            <v>16250</v>
          </cell>
          <cell r="G39">
            <v>3713.3330000000005</v>
          </cell>
        </row>
        <row r="40">
          <cell r="D40">
            <v>140000</v>
          </cell>
          <cell r="E40">
            <v>13488.423999999999</v>
          </cell>
          <cell r="F40">
            <v>17500</v>
          </cell>
          <cell r="G40">
            <v>4011.5760000000009</v>
          </cell>
        </row>
        <row r="41">
          <cell r="D41">
            <v>150000</v>
          </cell>
          <cell r="E41">
            <v>14440.180999999999</v>
          </cell>
          <cell r="F41">
            <v>18750</v>
          </cell>
          <cell r="G41">
            <v>4309.8190000000013</v>
          </cell>
        </row>
        <row r="42">
          <cell r="D42">
            <v>160000</v>
          </cell>
          <cell r="E42">
            <v>15391.938</v>
          </cell>
          <cell r="F42">
            <v>20000</v>
          </cell>
          <cell r="G42">
            <v>4608.0619999999999</v>
          </cell>
        </row>
        <row r="43">
          <cell r="D43">
            <v>170000</v>
          </cell>
          <cell r="E43">
            <v>16343.695</v>
          </cell>
          <cell r="F43">
            <v>21250</v>
          </cell>
          <cell r="G43">
            <v>4906.3050000000003</v>
          </cell>
        </row>
        <row r="44">
          <cell r="D44">
            <v>180000</v>
          </cell>
          <cell r="E44">
            <v>17295.452000000001</v>
          </cell>
          <cell r="F44">
            <v>22500</v>
          </cell>
          <cell r="G44">
            <v>5204.5479999999989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CFFE-FB2A-48B8-8625-6AB8FDFF6F78}">
  <dimension ref="C5:N44"/>
  <sheetViews>
    <sheetView tabSelected="1" topLeftCell="B22" workbookViewId="0">
      <selection activeCell="H37" sqref="H37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16.42578125" style="1" customWidth="1"/>
    <col min="6" max="6" width="15.7109375" style="1" customWidth="1"/>
    <col min="7" max="7" width="10.42578125" style="1" customWidth="1"/>
    <col min="8" max="8" width="11" bestFit="1" customWidth="1"/>
    <col min="10" max="10" width="10.140625" customWidth="1"/>
    <col min="11" max="11" width="12.28515625" bestFit="1" customWidth="1"/>
  </cols>
  <sheetData>
    <row r="5" spans="3:10" x14ac:dyDescent="0.25">
      <c r="E5" s="2" t="s">
        <v>24</v>
      </c>
      <c r="F5" s="2"/>
      <c r="G5" s="2"/>
      <c r="H5" s="2"/>
      <c r="I5" s="2"/>
    </row>
    <row r="8" spans="3:10" x14ac:dyDescent="0.25">
      <c r="D8" s="1" t="s">
        <v>0</v>
      </c>
      <c r="E8" s="1" t="s">
        <v>1</v>
      </c>
      <c r="F8" s="1" t="s">
        <v>2</v>
      </c>
      <c r="I8" t="s">
        <v>3</v>
      </c>
    </row>
    <row r="9" spans="3:10" x14ac:dyDescent="0.25">
      <c r="D9" s="1" t="s">
        <v>4</v>
      </c>
      <c r="F9" s="1" t="s">
        <v>5</v>
      </c>
    </row>
    <row r="10" spans="3:10" x14ac:dyDescent="0.25">
      <c r="C10" s="1" t="s">
        <v>6</v>
      </c>
      <c r="D10" s="1" t="s">
        <v>7</v>
      </c>
      <c r="E10" s="1" t="s">
        <v>33</v>
      </c>
      <c r="F10" s="1" t="s">
        <v>8</v>
      </c>
      <c r="G10"/>
      <c r="H10" s="3">
        <v>6.11413E-4</v>
      </c>
      <c r="I10" s="4" t="s">
        <v>9</v>
      </c>
      <c r="J10" s="1" t="s">
        <v>10</v>
      </c>
    </row>
    <row r="11" spans="3:10" x14ac:dyDescent="0.25">
      <c r="C11" s="3">
        <v>1</v>
      </c>
      <c r="D11" s="3">
        <v>1000</v>
      </c>
      <c r="E11" s="5">
        <f>2/1000</f>
        <v>2E-3</v>
      </c>
      <c r="F11" s="5">
        <f>$H$11*D11+$H$10*C11</f>
        <v>2.0858729999999998E-3</v>
      </c>
      <c r="G11"/>
      <c r="H11" s="3">
        <v>1.47446E-6</v>
      </c>
      <c r="I11" s="4" t="s">
        <v>9</v>
      </c>
      <c r="J11" s="1" t="s">
        <v>11</v>
      </c>
    </row>
    <row r="12" spans="3:10" x14ac:dyDescent="0.25">
      <c r="C12" s="3">
        <v>1</v>
      </c>
      <c r="D12" s="3">
        <v>1000</v>
      </c>
      <c r="E12" s="5">
        <f>3/1000</f>
        <v>3.0000000000000001E-3</v>
      </c>
      <c r="F12" s="5">
        <f t="shared" ref="F12:F18" si="0">$H$11*D12+$H$10*C12</f>
        <v>2.0858729999999998E-3</v>
      </c>
      <c r="G12"/>
    </row>
    <row r="13" spans="3:10" x14ac:dyDescent="0.25">
      <c r="C13" s="3">
        <v>1</v>
      </c>
      <c r="D13" s="3">
        <v>2000</v>
      </c>
      <c r="E13" s="5">
        <f>6/2000</f>
        <v>3.0000000000000001E-3</v>
      </c>
      <c r="F13" s="5">
        <f t="shared" si="0"/>
        <v>3.5603329999999997E-3</v>
      </c>
      <c r="G13"/>
      <c r="H13" s="3">
        <v>3.4999999999999999E-6</v>
      </c>
      <c r="I13" s="1" t="s">
        <v>9</v>
      </c>
      <c r="J13" s="1" t="s">
        <v>12</v>
      </c>
    </row>
    <row r="14" spans="3:10" x14ac:dyDescent="0.25">
      <c r="C14" s="3">
        <v>1</v>
      </c>
      <c r="D14" s="3">
        <v>2000</v>
      </c>
      <c r="E14" s="5">
        <f>7/2000</f>
        <v>3.5000000000000001E-3</v>
      </c>
      <c r="F14" s="5">
        <f t="shared" si="0"/>
        <v>3.5603329999999997E-3</v>
      </c>
      <c r="G14"/>
    </row>
    <row r="15" spans="3:10" x14ac:dyDescent="0.25">
      <c r="C15" s="3">
        <v>1</v>
      </c>
      <c r="D15" s="3">
        <v>4000</v>
      </c>
      <c r="E15" s="5">
        <f>24/4000</f>
        <v>6.0000000000000001E-3</v>
      </c>
      <c r="F15" s="5">
        <f t="shared" si="0"/>
        <v>6.5092529999999996E-3</v>
      </c>
      <c r="G15"/>
    </row>
    <row r="16" spans="3:10" x14ac:dyDescent="0.25">
      <c r="C16" s="3">
        <v>1</v>
      </c>
      <c r="D16" s="3">
        <v>4000</v>
      </c>
      <c r="E16" s="5">
        <f>26/4000</f>
        <v>6.4999999999999997E-3</v>
      </c>
      <c r="F16" s="5">
        <f t="shared" si="0"/>
        <v>6.5092529999999996E-3</v>
      </c>
      <c r="G16"/>
    </row>
    <row r="17" spans="3:14" x14ac:dyDescent="0.25">
      <c r="C17" s="3">
        <v>1</v>
      </c>
      <c r="D17" s="3">
        <v>8000</v>
      </c>
      <c r="E17" s="5">
        <f>100/8000</f>
        <v>1.2500000000000001E-2</v>
      </c>
      <c r="F17" s="5">
        <f t="shared" si="0"/>
        <v>1.2407092999999999E-2</v>
      </c>
      <c r="G17"/>
    </row>
    <row r="18" spans="3:14" x14ac:dyDescent="0.25">
      <c r="C18" s="3">
        <v>1</v>
      </c>
      <c r="D18" s="3">
        <v>8000</v>
      </c>
      <c r="E18" s="5">
        <f>101/8000</f>
        <v>1.2625000000000001E-2</v>
      </c>
      <c r="F18" s="5">
        <f t="shared" si="0"/>
        <v>1.2407092999999999E-2</v>
      </c>
      <c r="G18"/>
    </row>
    <row r="20" spans="3:14" x14ac:dyDescent="0.25">
      <c r="I20" s="1"/>
      <c r="J20" s="1"/>
      <c r="K20" s="1"/>
    </row>
    <row r="21" spans="3:14" x14ac:dyDescent="0.25">
      <c r="C21"/>
      <c r="E21" s="1" t="s">
        <v>13</v>
      </c>
      <c r="H21" s="1"/>
      <c r="I21" s="1" t="s">
        <v>14</v>
      </c>
      <c r="J21" s="1" t="s">
        <v>9</v>
      </c>
      <c r="K21" s="1" t="s">
        <v>15</v>
      </c>
      <c r="L21" s="1" t="s">
        <v>9</v>
      </c>
      <c r="M21" s="3">
        <f>H13</f>
        <v>3.4999999999999999E-6</v>
      </c>
      <c r="N21" s="1" t="s">
        <v>16</v>
      </c>
    </row>
    <row r="22" spans="3:14" x14ac:dyDescent="0.25">
      <c r="C22"/>
      <c r="H22" s="1"/>
    </row>
    <row r="23" spans="3:14" x14ac:dyDescent="0.25">
      <c r="C23" s="1" t="s">
        <v>17</v>
      </c>
      <c r="D23" s="1" t="s">
        <v>18</v>
      </c>
      <c r="E23" s="1" t="s">
        <v>19</v>
      </c>
      <c r="F23" s="1" t="s">
        <v>20</v>
      </c>
      <c r="G23" s="1" t="s">
        <v>21</v>
      </c>
    </row>
    <row r="24" spans="3:14" x14ac:dyDescent="0.25">
      <c r="C24" s="3">
        <v>1</v>
      </c>
      <c r="D24" s="3">
        <v>1000</v>
      </c>
      <c r="E24" s="3">
        <f>$H$11*D24+$H$10*C24</f>
        <v>2.0858729999999998E-3</v>
      </c>
      <c r="F24" s="3">
        <f>$H$13*D24</f>
        <v>3.5000000000000001E-3</v>
      </c>
      <c r="G24" s="3">
        <f>F24-E24</f>
        <v>1.4141270000000003E-3</v>
      </c>
    </row>
    <row r="25" spans="3:14" x14ac:dyDescent="0.25">
      <c r="C25" s="3">
        <v>1</v>
      </c>
      <c r="D25" s="3">
        <v>1500</v>
      </c>
      <c r="E25" s="3">
        <f t="shared" ref="E25:E44" si="1">$H$11*D25+$H$10*C25</f>
        <v>2.823103E-3</v>
      </c>
      <c r="F25" s="3">
        <f t="shared" ref="F25:F44" si="2">$H$13*D25</f>
        <v>5.2500000000000003E-3</v>
      </c>
      <c r="G25" s="3">
        <f t="shared" ref="G25:G27" si="3">F25-E25</f>
        <v>2.4268970000000003E-3</v>
      </c>
    </row>
    <row r="26" spans="3:14" x14ac:dyDescent="0.25">
      <c r="C26" s="3">
        <v>1</v>
      </c>
      <c r="D26" s="3">
        <v>2000</v>
      </c>
      <c r="E26" s="3">
        <f t="shared" si="1"/>
        <v>3.5603329999999997E-3</v>
      </c>
      <c r="F26" s="3">
        <f t="shared" si="2"/>
        <v>7.0000000000000001E-3</v>
      </c>
      <c r="G26" s="3">
        <f t="shared" si="3"/>
        <v>3.4396670000000004E-3</v>
      </c>
    </row>
    <row r="27" spans="3:14" x14ac:dyDescent="0.25">
      <c r="C27" s="3">
        <v>1</v>
      </c>
      <c r="D27" s="3">
        <v>2500</v>
      </c>
      <c r="E27" s="3">
        <f t="shared" si="1"/>
        <v>4.2975629999999999E-3</v>
      </c>
      <c r="F27" s="3">
        <f t="shared" si="2"/>
        <v>8.7499999999999991E-3</v>
      </c>
      <c r="G27" s="3">
        <f t="shared" si="3"/>
        <v>4.4524369999999992E-3</v>
      </c>
    </row>
    <row r="28" spans="3:14" x14ac:dyDescent="0.25">
      <c r="C28" s="3">
        <v>1</v>
      </c>
      <c r="D28" s="3">
        <v>3000</v>
      </c>
      <c r="E28" s="3">
        <f t="shared" si="1"/>
        <v>5.0347930000000001E-3</v>
      </c>
      <c r="F28" s="3">
        <f t="shared" si="2"/>
        <v>1.0500000000000001E-2</v>
      </c>
      <c r="G28" s="3">
        <f>F28-E28</f>
        <v>5.4652070000000006E-3</v>
      </c>
    </row>
    <row r="29" spans="3:14" x14ac:dyDescent="0.25">
      <c r="C29" s="3">
        <v>1</v>
      </c>
      <c r="D29" s="3">
        <v>3500</v>
      </c>
      <c r="E29" s="3">
        <f t="shared" si="1"/>
        <v>5.7720230000000003E-3</v>
      </c>
      <c r="F29" s="3">
        <f t="shared" si="2"/>
        <v>1.225E-2</v>
      </c>
      <c r="G29" s="3">
        <f t="shared" ref="G29:G44" si="4">F29-E29</f>
        <v>6.4779770000000002E-3</v>
      </c>
    </row>
    <row r="30" spans="3:14" x14ac:dyDescent="0.25">
      <c r="C30" s="3">
        <v>1</v>
      </c>
      <c r="D30" s="3">
        <v>4000</v>
      </c>
      <c r="E30" s="3">
        <f t="shared" si="1"/>
        <v>6.5092529999999996E-3</v>
      </c>
      <c r="F30" s="3">
        <f t="shared" si="2"/>
        <v>1.4E-2</v>
      </c>
      <c r="G30" s="3">
        <f t="shared" si="4"/>
        <v>7.4907470000000007E-3</v>
      </c>
    </row>
    <row r="31" spans="3:14" x14ac:dyDescent="0.25">
      <c r="C31" s="3">
        <v>1</v>
      </c>
      <c r="D31" s="3">
        <v>4500</v>
      </c>
      <c r="E31" s="3">
        <f t="shared" si="1"/>
        <v>7.2464829999999997E-3</v>
      </c>
      <c r="F31" s="3">
        <f t="shared" si="2"/>
        <v>1.575E-2</v>
      </c>
      <c r="G31" s="3">
        <f t="shared" si="4"/>
        <v>8.5035170000000004E-3</v>
      </c>
    </row>
    <row r="32" spans="3:14" x14ac:dyDescent="0.25">
      <c r="C32" s="3">
        <v>1</v>
      </c>
      <c r="D32" s="3">
        <v>5000</v>
      </c>
      <c r="E32" s="3">
        <f t="shared" si="1"/>
        <v>7.9837129999999999E-3</v>
      </c>
      <c r="F32" s="3">
        <f t="shared" si="2"/>
        <v>1.7499999999999998E-2</v>
      </c>
      <c r="G32" s="3">
        <f t="shared" si="4"/>
        <v>9.5162869999999983E-3</v>
      </c>
    </row>
    <row r="33" spans="3:7" x14ac:dyDescent="0.25">
      <c r="C33" s="3">
        <v>1</v>
      </c>
      <c r="D33" s="3">
        <v>5500</v>
      </c>
      <c r="E33" s="3">
        <f t="shared" si="1"/>
        <v>8.7209430000000001E-3</v>
      </c>
      <c r="F33" s="3">
        <f t="shared" si="2"/>
        <v>1.925E-2</v>
      </c>
      <c r="G33" s="3">
        <f t="shared" si="4"/>
        <v>1.0529057E-2</v>
      </c>
    </row>
    <row r="34" spans="3:7" x14ac:dyDescent="0.25">
      <c r="C34" s="3">
        <v>1</v>
      </c>
      <c r="D34" s="3">
        <v>6000</v>
      </c>
      <c r="E34" s="3">
        <f t="shared" si="1"/>
        <v>9.4581730000000003E-3</v>
      </c>
      <c r="F34" s="3">
        <f t="shared" si="2"/>
        <v>2.1000000000000001E-2</v>
      </c>
      <c r="G34" s="3">
        <f t="shared" si="4"/>
        <v>1.1541827000000001E-2</v>
      </c>
    </row>
    <row r="35" spans="3:7" x14ac:dyDescent="0.25">
      <c r="C35" s="3">
        <v>1</v>
      </c>
      <c r="D35" s="3">
        <v>6500</v>
      </c>
      <c r="E35" s="3">
        <f t="shared" si="1"/>
        <v>1.0195403E-2</v>
      </c>
      <c r="F35" s="3">
        <f t="shared" si="2"/>
        <v>2.2749999999999999E-2</v>
      </c>
      <c r="G35" s="3">
        <f t="shared" si="4"/>
        <v>1.2554596999999999E-2</v>
      </c>
    </row>
    <row r="36" spans="3:7" x14ac:dyDescent="0.25">
      <c r="C36" s="3">
        <v>1</v>
      </c>
      <c r="D36" s="3">
        <v>7000</v>
      </c>
      <c r="E36" s="3">
        <f t="shared" si="1"/>
        <v>1.0932633000000001E-2</v>
      </c>
      <c r="F36" s="3">
        <f t="shared" si="2"/>
        <v>2.4500000000000001E-2</v>
      </c>
      <c r="G36" s="3">
        <f t="shared" si="4"/>
        <v>1.3567367E-2</v>
      </c>
    </row>
    <row r="37" spans="3:7" x14ac:dyDescent="0.25">
      <c r="C37" s="3">
        <v>1</v>
      </c>
      <c r="D37" s="3">
        <v>7500</v>
      </c>
      <c r="E37" s="3">
        <f t="shared" si="1"/>
        <v>1.1669862999999999E-2</v>
      </c>
      <c r="F37" s="3">
        <f t="shared" si="2"/>
        <v>2.6249999999999999E-2</v>
      </c>
      <c r="G37" s="3">
        <f t="shared" si="4"/>
        <v>1.4580137E-2</v>
      </c>
    </row>
    <row r="38" spans="3:7" x14ac:dyDescent="0.25">
      <c r="C38" s="3">
        <v>1</v>
      </c>
      <c r="D38" s="3">
        <v>8000</v>
      </c>
      <c r="E38" s="3">
        <f t="shared" si="1"/>
        <v>1.2407092999999999E-2</v>
      </c>
      <c r="F38" s="3">
        <f t="shared" si="2"/>
        <v>2.8000000000000001E-2</v>
      </c>
      <c r="G38" s="3">
        <f t="shared" si="4"/>
        <v>1.5592907000000001E-2</v>
      </c>
    </row>
    <row r="39" spans="3:7" x14ac:dyDescent="0.25">
      <c r="C39" s="3">
        <v>1</v>
      </c>
      <c r="D39" s="3">
        <v>8500</v>
      </c>
      <c r="E39" s="3">
        <f t="shared" si="1"/>
        <v>1.3144322999999999E-2</v>
      </c>
      <c r="F39" s="3">
        <f t="shared" si="2"/>
        <v>2.9749999999999999E-2</v>
      </c>
      <c r="G39" s="3">
        <f t="shared" si="4"/>
        <v>1.6605676999999999E-2</v>
      </c>
    </row>
    <row r="40" spans="3:7" x14ac:dyDescent="0.25">
      <c r="C40" s="3">
        <v>1</v>
      </c>
      <c r="D40" s="3">
        <v>9000</v>
      </c>
      <c r="E40" s="3">
        <f t="shared" si="1"/>
        <v>1.3881553E-2</v>
      </c>
      <c r="F40" s="3">
        <f t="shared" si="2"/>
        <v>3.15E-2</v>
      </c>
      <c r="G40" s="3">
        <f t="shared" si="4"/>
        <v>1.7618447000000002E-2</v>
      </c>
    </row>
    <row r="41" spans="3:7" x14ac:dyDescent="0.25">
      <c r="C41" s="3">
        <v>1</v>
      </c>
      <c r="D41" s="3">
        <v>9500</v>
      </c>
      <c r="E41" s="3">
        <f t="shared" si="1"/>
        <v>1.4618783E-2</v>
      </c>
      <c r="F41" s="3">
        <f t="shared" si="2"/>
        <v>3.3250000000000002E-2</v>
      </c>
      <c r="G41" s="3">
        <f t="shared" si="4"/>
        <v>1.8631217000000002E-2</v>
      </c>
    </row>
    <row r="42" spans="3:7" x14ac:dyDescent="0.25">
      <c r="C42" s="3">
        <v>1</v>
      </c>
      <c r="D42" s="3">
        <v>10000</v>
      </c>
      <c r="E42" s="3">
        <f t="shared" si="1"/>
        <v>1.5356013E-2</v>
      </c>
      <c r="F42" s="3">
        <f t="shared" si="2"/>
        <v>3.4999999999999996E-2</v>
      </c>
      <c r="G42" s="3">
        <f t="shared" si="4"/>
        <v>1.9643986999999995E-2</v>
      </c>
    </row>
    <row r="43" spans="3:7" x14ac:dyDescent="0.25">
      <c r="C43" s="3">
        <v>1</v>
      </c>
      <c r="D43" s="3">
        <v>10500</v>
      </c>
      <c r="E43" s="3">
        <f t="shared" si="1"/>
        <v>1.6093243E-2</v>
      </c>
      <c r="F43" s="3">
        <f t="shared" si="2"/>
        <v>3.6749999999999998E-2</v>
      </c>
      <c r="G43" s="3">
        <f t="shared" si="4"/>
        <v>2.0656756999999998E-2</v>
      </c>
    </row>
    <row r="44" spans="3:7" x14ac:dyDescent="0.25">
      <c r="C44" s="3">
        <v>1</v>
      </c>
      <c r="D44" s="3">
        <v>11000</v>
      </c>
      <c r="E44" s="3">
        <f t="shared" si="1"/>
        <v>1.6830473000000002E-2</v>
      </c>
      <c r="F44" s="3">
        <f t="shared" si="2"/>
        <v>3.85E-2</v>
      </c>
      <c r="G44" s="3">
        <f t="shared" si="4"/>
        <v>2.1669526999999997E-2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6F1A8-81AC-45F2-9EB2-4B7626F25B6F}">
  <dimension ref="C5:N44"/>
  <sheetViews>
    <sheetView topLeftCell="A22" workbookViewId="0">
      <selection activeCell="E11" sqref="E11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20.5703125" style="1" customWidth="1"/>
    <col min="6" max="6" width="15.7109375" style="1" customWidth="1"/>
    <col min="7" max="7" width="10.42578125" style="1" customWidth="1"/>
    <col min="8" max="8" width="11" bestFit="1" customWidth="1"/>
    <col min="10" max="10" width="10.140625" customWidth="1"/>
    <col min="11" max="11" width="12.28515625" bestFit="1" customWidth="1"/>
  </cols>
  <sheetData>
    <row r="5" spans="3:10" x14ac:dyDescent="0.25">
      <c r="E5" s="2" t="s">
        <v>24</v>
      </c>
      <c r="F5" s="2"/>
      <c r="G5" s="2"/>
      <c r="H5" s="2"/>
      <c r="I5" s="2"/>
    </row>
    <row r="8" spans="3:10" x14ac:dyDescent="0.25">
      <c r="D8" s="1" t="s">
        <v>0</v>
      </c>
      <c r="E8" s="1" t="s">
        <v>1</v>
      </c>
      <c r="F8" s="1" t="s">
        <v>2</v>
      </c>
      <c r="I8" t="s">
        <v>3</v>
      </c>
    </row>
    <row r="9" spans="3:10" x14ac:dyDescent="0.25">
      <c r="D9" s="1" t="s">
        <v>4</v>
      </c>
      <c r="F9" s="1" t="s">
        <v>5</v>
      </c>
    </row>
    <row r="10" spans="3:10" x14ac:dyDescent="0.25">
      <c r="C10" s="1" t="s">
        <v>6</v>
      </c>
      <c r="D10" s="1" t="s">
        <v>7</v>
      </c>
      <c r="E10" s="1" t="s">
        <v>31</v>
      </c>
      <c r="F10" s="1" t="s">
        <v>22</v>
      </c>
      <c r="G10"/>
      <c r="H10" s="3">
        <v>8</v>
      </c>
      <c r="I10" s="4" t="s">
        <v>9</v>
      </c>
      <c r="J10" s="1" t="s">
        <v>10</v>
      </c>
    </row>
    <row r="11" spans="3:10" x14ac:dyDescent="0.25">
      <c r="C11" s="3">
        <v>1</v>
      </c>
      <c r="D11" s="3">
        <v>1000</v>
      </c>
      <c r="E11" s="6">
        <f>2507500/1000</f>
        <v>2507.5</v>
      </c>
      <c r="F11" s="6">
        <f>$H$11*D11+$H$10*C11</f>
        <v>2508</v>
      </c>
      <c r="G11"/>
      <c r="H11" s="3">
        <v>2.5</v>
      </c>
      <c r="I11" s="4" t="s">
        <v>9</v>
      </c>
      <c r="J11" s="1" t="s">
        <v>11</v>
      </c>
    </row>
    <row r="12" spans="3:10" x14ac:dyDescent="0.25">
      <c r="C12" s="3">
        <v>1</v>
      </c>
      <c r="D12" s="3">
        <v>1000</v>
      </c>
      <c r="E12" s="6">
        <f>2507500/1000</f>
        <v>2507.5</v>
      </c>
      <c r="F12" s="6">
        <f t="shared" ref="F12:F18" si="0">$H$11*D12+$H$10*C12</f>
        <v>2508</v>
      </c>
      <c r="G12"/>
    </row>
    <row r="13" spans="3:10" x14ac:dyDescent="0.25">
      <c r="C13" s="3">
        <v>1</v>
      </c>
      <c r="D13" s="3">
        <v>2000</v>
      </c>
      <c r="E13" s="6">
        <f>10015000/2000</f>
        <v>5007.5</v>
      </c>
      <c r="F13" s="6">
        <f t="shared" si="0"/>
        <v>5008</v>
      </c>
      <c r="G13"/>
      <c r="H13" s="3">
        <v>3</v>
      </c>
      <c r="I13" s="1" t="s">
        <v>9</v>
      </c>
      <c r="J13" s="1" t="s">
        <v>12</v>
      </c>
    </row>
    <row r="14" spans="3:10" x14ac:dyDescent="0.25">
      <c r="C14" s="3">
        <v>1</v>
      </c>
      <c r="D14" s="3">
        <v>2000</v>
      </c>
      <c r="E14" s="6">
        <f>10015000/2000</f>
        <v>5007.5</v>
      </c>
      <c r="F14" s="6">
        <f t="shared" si="0"/>
        <v>5008</v>
      </c>
      <c r="G14"/>
    </row>
    <row r="15" spans="3:10" x14ac:dyDescent="0.25">
      <c r="C15" s="3">
        <v>1</v>
      </c>
      <c r="D15" s="3">
        <v>4000</v>
      </c>
      <c r="E15" s="6">
        <f>40030000/4000</f>
        <v>10007.5</v>
      </c>
      <c r="F15" s="6">
        <f t="shared" si="0"/>
        <v>10008</v>
      </c>
      <c r="G15"/>
    </row>
    <row r="16" spans="3:10" x14ac:dyDescent="0.25">
      <c r="C16" s="3">
        <v>1</v>
      </c>
      <c r="D16" s="3">
        <v>4000</v>
      </c>
      <c r="E16" s="6">
        <f>40030000/4000</f>
        <v>10007.5</v>
      </c>
      <c r="F16" s="6">
        <f t="shared" si="0"/>
        <v>10008</v>
      </c>
      <c r="G16"/>
    </row>
    <row r="17" spans="3:14" x14ac:dyDescent="0.25">
      <c r="C17" s="3">
        <v>1</v>
      </c>
      <c r="D17" s="3">
        <v>8000</v>
      </c>
      <c r="E17" s="6">
        <f>160060000/8000</f>
        <v>20007.5</v>
      </c>
      <c r="F17" s="6">
        <f t="shared" si="0"/>
        <v>20008</v>
      </c>
      <c r="G17"/>
    </row>
    <row r="18" spans="3:14" x14ac:dyDescent="0.25">
      <c r="C18" s="3">
        <v>1</v>
      </c>
      <c r="D18" s="3">
        <v>8000</v>
      </c>
      <c r="E18" s="6">
        <f>160060000/8000</f>
        <v>20007.5</v>
      </c>
      <c r="F18" s="6">
        <f t="shared" si="0"/>
        <v>20008</v>
      </c>
      <c r="G18"/>
    </row>
    <row r="20" spans="3:14" x14ac:dyDescent="0.25">
      <c r="I20" s="1"/>
      <c r="J20" s="1"/>
      <c r="K20" s="1"/>
    </row>
    <row r="21" spans="3:14" x14ac:dyDescent="0.25">
      <c r="C21"/>
      <c r="E21" s="1" t="s">
        <v>13</v>
      </c>
      <c r="H21" s="1"/>
      <c r="I21" s="1" t="s">
        <v>14</v>
      </c>
      <c r="J21" s="1" t="s">
        <v>9</v>
      </c>
      <c r="K21" s="1" t="s">
        <v>15</v>
      </c>
      <c r="L21" s="1" t="s">
        <v>9</v>
      </c>
      <c r="M21" s="3">
        <f>H13</f>
        <v>3</v>
      </c>
      <c r="N21" s="1" t="s">
        <v>16</v>
      </c>
    </row>
    <row r="22" spans="3:14" x14ac:dyDescent="0.25">
      <c r="C22"/>
      <c r="H22" s="1"/>
    </row>
    <row r="23" spans="3:14" x14ac:dyDescent="0.25">
      <c r="C23" s="1" t="s">
        <v>17</v>
      </c>
      <c r="D23" s="1" t="s">
        <v>18</v>
      </c>
      <c r="E23" s="1" t="s">
        <v>23</v>
      </c>
      <c r="F23" s="1" t="s">
        <v>20</v>
      </c>
      <c r="G23" s="1" t="s">
        <v>21</v>
      </c>
    </row>
    <row r="24" spans="3:14" x14ac:dyDescent="0.25">
      <c r="C24" s="3">
        <v>1</v>
      </c>
      <c r="D24" s="3">
        <v>1000</v>
      </c>
      <c r="E24" s="3">
        <f>$H$11*D24+$H$10*C24</f>
        <v>2508</v>
      </c>
      <c r="F24" s="3">
        <f>$H$13*D24</f>
        <v>3000</v>
      </c>
      <c r="G24" s="3">
        <f>F24-E24</f>
        <v>492</v>
      </c>
    </row>
    <row r="25" spans="3:14" x14ac:dyDescent="0.25">
      <c r="C25" s="3">
        <v>1</v>
      </c>
      <c r="D25" s="3">
        <v>1500</v>
      </c>
      <c r="E25" s="3">
        <f t="shared" ref="E25:E44" si="1">$H$11*D25+$H$10*C25</f>
        <v>3758</v>
      </c>
      <c r="F25" s="3">
        <f t="shared" ref="F25:F44" si="2">$H$13*D25</f>
        <v>4500</v>
      </c>
      <c r="G25" s="3">
        <f t="shared" ref="G25:G27" si="3">F25-E25</f>
        <v>742</v>
      </c>
    </row>
    <row r="26" spans="3:14" x14ac:dyDescent="0.25">
      <c r="C26" s="3">
        <v>1</v>
      </c>
      <c r="D26" s="3">
        <v>2000</v>
      </c>
      <c r="E26" s="3">
        <f t="shared" si="1"/>
        <v>5008</v>
      </c>
      <c r="F26" s="3">
        <f t="shared" si="2"/>
        <v>6000</v>
      </c>
      <c r="G26" s="3">
        <f t="shared" si="3"/>
        <v>992</v>
      </c>
    </row>
    <row r="27" spans="3:14" x14ac:dyDescent="0.25">
      <c r="C27" s="3">
        <v>1</v>
      </c>
      <c r="D27" s="3">
        <v>2500</v>
      </c>
      <c r="E27" s="3">
        <f t="shared" si="1"/>
        <v>6258</v>
      </c>
      <c r="F27" s="3">
        <f t="shared" si="2"/>
        <v>7500</v>
      </c>
      <c r="G27" s="3">
        <f t="shared" si="3"/>
        <v>1242</v>
      </c>
    </row>
    <row r="28" spans="3:14" x14ac:dyDescent="0.25">
      <c r="C28" s="3">
        <v>1</v>
      </c>
      <c r="D28" s="3">
        <v>3000</v>
      </c>
      <c r="E28" s="3">
        <f t="shared" si="1"/>
        <v>7508</v>
      </c>
      <c r="F28" s="3">
        <f t="shared" si="2"/>
        <v>9000</v>
      </c>
      <c r="G28" s="3">
        <f>F28-E28</f>
        <v>1492</v>
      </c>
    </row>
    <row r="29" spans="3:14" x14ac:dyDescent="0.25">
      <c r="C29" s="3">
        <v>1</v>
      </c>
      <c r="D29" s="3">
        <v>3500</v>
      </c>
      <c r="E29" s="3">
        <f t="shared" si="1"/>
        <v>8758</v>
      </c>
      <c r="F29" s="3">
        <f t="shared" si="2"/>
        <v>10500</v>
      </c>
      <c r="G29" s="3">
        <f t="shared" ref="G29:G44" si="4">F29-E29</f>
        <v>1742</v>
      </c>
    </row>
    <row r="30" spans="3:14" x14ac:dyDescent="0.25">
      <c r="C30" s="3">
        <v>1</v>
      </c>
      <c r="D30" s="3">
        <v>4000</v>
      </c>
      <c r="E30" s="3">
        <f t="shared" si="1"/>
        <v>10008</v>
      </c>
      <c r="F30" s="3">
        <f t="shared" si="2"/>
        <v>12000</v>
      </c>
      <c r="G30" s="3">
        <f t="shared" si="4"/>
        <v>1992</v>
      </c>
    </row>
    <row r="31" spans="3:14" x14ac:dyDescent="0.25">
      <c r="C31" s="3">
        <v>1</v>
      </c>
      <c r="D31" s="3">
        <v>4500</v>
      </c>
      <c r="E31" s="3">
        <f t="shared" si="1"/>
        <v>11258</v>
      </c>
      <c r="F31" s="3">
        <f t="shared" si="2"/>
        <v>13500</v>
      </c>
      <c r="G31" s="3">
        <f t="shared" si="4"/>
        <v>2242</v>
      </c>
    </row>
    <row r="32" spans="3:14" x14ac:dyDescent="0.25">
      <c r="C32" s="3">
        <v>1</v>
      </c>
      <c r="D32" s="3">
        <v>5000</v>
      </c>
      <c r="E32" s="3">
        <f t="shared" si="1"/>
        <v>12508</v>
      </c>
      <c r="F32" s="3">
        <f t="shared" si="2"/>
        <v>15000</v>
      </c>
      <c r="G32" s="3">
        <f t="shared" si="4"/>
        <v>2492</v>
      </c>
    </row>
    <row r="33" spans="3:7" x14ac:dyDescent="0.25">
      <c r="C33" s="3">
        <v>1</v>
      </c>
      <c r="D33" s="3">
        <v>5500</v>
      </c>
      <c r="E33" s="3">
        <f t="shared" si="1"/>
        <v>13758</v>
      </c>
      <c r="F33" s="3">
        <f t="shared" si="2"/>
        <v>16500</v>
      </c>
      <c r="G33" s="3">
        <f t="shared" si="4"/>
        <v>2742</v>
      </c>
    </row>
    <row r="34" spans="3:7" x14ac:dyDescent="0.25">
      <c r="C34" s="3">
        <v>1</v>
      </c>
      <c r="D34" s="3">
        <v>6000</v>
      </c>
      <c r="E34" s="3">
        <f t="shared" si="1"/>
        <v>15008</v>
      </c>
      <c r="F34" s="3">
        <f t="shared" si="2"/>
        <v>18000</v>
      </c>
      <c r="G34" s="3">
        <f t="shared" si="4"/>
        <v>2992</v>
      </c>
    </row>
    <row r="35" spans="3:7" x14ac:dyDescent="0.25">
      <c r="C35" s="3">
        <v>1</v>
      </c>
      <c r="D35" s="3">
        <v>6500</v>
      </c>
      <c r="E35" s="3">
        <f t="shared" si="1"/>
        <v>16258</v>
      </c>
      <c r="F35" s="3">
        <f t="shared" si="2"/>
        <v>19500</v>
      </c>
      <c r="G35" s="3">
        <f t="shared" si="4"/>
        <v>3242</v>
      </c>
    </row>
    <row r="36" spans="3:7" x14ac:dyDescent="0.25">
      <c r="C36" s="3">
        <v>1</v>
      </c>
      <c r="D36" s="3">
        <v>7000</v>
      </c>
      <c r="E36" s="3">
        <f t="shared" si="1"/>
        <v>17508</v>
      </c>
      <c r="F36" s="3">
        <f t="shared" si="2"/>
        <v>21000</v>
      </c>
      <c r="G36" s="3">
        <f t="shared" si="4"/>
        <v>3492</v>
      </c>
    </row>
    <row r="37" spans="3:7" x14ac:dyDescent="0.25">
      <c r="C37" s="3">
        <v>1</v>
      </c>
      <c r="D37" s="3">
        <v>7500</v>
      </c>
      <c r="E37" s="3">
        <f t="shared" si="1"/>
        <v>18758</v>
      </c>
      <c r="F37" s="3">
        <f t="shared" si="2"/>
        <v>22500</v>
      </c>
      <c r="G37" s="3">
        <f t="shared" si="4"/>
        <v>3742</v>
      </c>
    </row>
    <row r="38" spans="3:7" x14ac:dyDescent="0.25">
      <c r="C38" s="3">
        <v>1</v>
      </c>
      <c r="D38" s="3">
        <v>8000</v>
      </c>
      <c r="E38" s="3">
        <f t="shared" si="1"/>
        <v>20008</v>
      </c>
      <c r="F38" s="3">
        <f t="shared" si="2"/>
        <v>24000</v>
      </c>
      <c r="G38" s="3">
        <f t="shared" si="4"/>
        <v>3992</v>
      </c>
    </row>
    <row r="39" spans="3:7" x14ac:dyDescent="0.25">
      <c r="C39" s="3">
        <v>1</v>
      </c>
      <c r="D39" s="3">
        <v>8500</v>
      </c>
      <c r="E39" s="3">
        <f t="shared" si="1"/>
        <v>21258</v>
      </c>
      <c r="F39" s="3">
        <f t="shared" si="2"/>
        <v>25500</v>
      </c>
      <c r="G39" s="3">
        <f t="shared" si="4"/>
        <v>4242</v>
      </c>
    </row>
    <row r="40" spans="3:7" x14ac:dyDescent="0.25">
      <c r="C40" s="3">
        <v>1</v>
      </c>
      <c r="D40" s="3">
        <v>9000</v>
      </c>
      <c r="E40" s="3">
        <f t="shared" si="1"/>
        <v>22508</v>
      </c>
      <c r="F40" s="3">
        <f t="shared" si="2"/>
        <v>27000</v>
      </c>
      <c r="G40" s="3">
        <f t="shared" si="4"/>
        <v>4492</v>
      </c>
    </row>
    <row r="41" spans="3:7" x14ac:dyDescent="0.25">
      <c r="C41" s="3">
        <v>1</v>
      </c>
      <c r="D41" s="3">
        <v>9500</v>
      </c>
      <c r="E41" s="3">
        <f t="shared" si="1"/>
        <v>23758</v>
      </c>
      <c r="F41" s="3">
        <f t="shared" si="2"/>
        <v>28500</v>
      </c>
      <c r="G41" s="3">
        <f t="shared" si="4"/>
        <v>4742</v>
      </c>
    </row>
    <row r="42" spans="3:7" x14ac:dyDescent="0.25">
      <c r="C42" s="3">
        <v>1</v>
      </c>
      <c r="D42" s="3">
        <v>10000</v>
      </c>
      <c r="E42" s="3">
        <f t="shared" si="1"/>
        <v>25008</v>
      </c>
      <c r="F42" s="3">
        <f t="shared" si="2"/>
        <v>30000</v>
      </c>
      <c r="G42" s="3">
        <f t="shared" si="4"/>
        <v>4992</v>
      </c>
    </row>
    <row r="43" spans="3:7" x14ac:dyDescent="0.25">
      <c r="C43" s="3">
        <v>1</v>
      </c>
      <c r="D43" s="3">
        <v>10500</v>
      </c>
      <c r="E43" s="3">
        <f t="shared" si="1"/>
        <v>26258</v>
      </c>
      <c r="F43" s="3">
        <f t="shared" si="2"/>
        <v>31500</v>
      </c>
      <c r="G43" s="3">
        <f t="shared" si="4"/>
        <v>5242</v>
      </c>
    </row>
    <row r="44" spans="3:7" x14ac:dyDescent="0.25">
      <c r="C44" s="3">
        <v>1</v>
      </c>
      <c r="D44" s="3">
        <v>11000</v>
      </c>
      <c r="E44" s="3">
        <f t="shared" si="1"/>
        <v>27508</v>
      </c>
      <c r="F44" s="3">
        <f t="shared" si="2"/>
        <v>33000</v>
      </c>
      <c r="G44" s="3">
        <f t="shared" si="4"/>
        <v>5492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E674-6944-4BF3-A62D-D368292D0AD2}">
  <dimension ref="C5:N44"/>
  <sheetViews>
    <sheetView topLeftCell="B4" workbookViewId="0">
      <selection activeCell="H15" sqref="H15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16.42578125" style="1" customWidth="1"/>
    <col min="6" max="6" width="15.7109375" style="1" customWidth="1"/>
    <col min="7" max="7" width="10.42578125" style="1" customWidth="1"/>
    <col min="8" max="8" width="11" bestFit="1" customWidth="1"/>
    <col min="10" max="10" width="10.140625" customWidth="1"/>
    <col min="11" max="11" width="12.28515625" bestFit="1" customWidth="1"/>
  </cols>
  <sheetData>
    <row r="5" spans="3:10" x14ac:dyDescent="0.25">
      <c r="E5" s="2" t="s">
        <v>25</v>
      </c>
      <c r="F5" s="2"/>
      <c r="G5" s="2"/>
      <c r="H5" s="2"/>
      <c r="I5" s="2"/>
    </row>
    <row r="8" spans="3:10" x14ac:dyDescent="0.25">
      <c r="D8" s="1" t="s">
        <v>0</v>
      </c>
      <c r="E8" s="1" t="s">
        <v>1</v>
      </c>
      <c r="F8" s="1" t="s">
        <v>2</v>
      </c>
      <c r="I8" t="s">
        <v>3</v>
      </c>
    </row>
    <row r="9" spans="3:10" x14ac:dyDescent="0.25">
      <c r="D9" s="1" t="s">
        <v>4</v>
      </c>
      <c r="F9" s="1" t="s">
        <v>5</v>
      </c>
    </row>
    <row r="10" spans="3:10" x14ac:dyDescent="0.25">
      <c r="C10" s="1" t="s">
        <v>6</v>
      </c>
      <c r="D10" s="1" t="s">
        <v>7</v>
      </c>
      <c r="E10" s="1" t="s">
        <v>33</v>
      </c>
      <c r="F10" s="1" t="s">
        <v>8</v>
      </c>
      <c r="G10"/>
      <c r="H10" s="3">
        <v>1E-4</v>
      </c>
      <c r="I10" s="4" t="s">
        <v>9</v>
      </c>
      <c r="J10" s="1" t="s">
        <v>10</v>
      </c>
    </row>
    <row r="11" spans="3:10" x14ac:dyDescent="0.25">
      <c r="C11" s="3">
        <v>1</v>
      </c>
      <c r="D11" s="3">
        <v>16000</v>
      </c>
      <c r="E11" s="5">
        <f>0.0001</f>
        <v>1E-4</v>
      </c>
      <c r="F11" s="5">
        <f>$H$11*D11+$H$10*C11</f>
        <v>1E-4</v>
      </c>
      <c r="G11"/>
      <c r="H11" s="3">
        <v>-1.03398E-25</v>
      </c>
      <c r="I11" s="4" t="s">
        <v>9</v>
      </c>
      <c r="J11" s="1" t="s">
        <v>11</v>
      </c>
    </row>
    <row r="12" spans="3:10" x14ac:dyDescent="0.25">
      <c r="C12" s="3">
        <v>1</v>
      </c>
      <c r="D12" s="3">
        <v>16000</v>
      </c>
      <c r="E12" s="5">
        <f>0.0001</f>
        <v>1E-4</v>
      </c>
      <c r="F12" s="5">
        <f>$H$11*D12+$H$10*C12</f>
        <v>1E-4</v>
      </c>
      <c r="G12"/>
    </row>
    <row r="13" spans="3:10" x14ac:dyDescent="0.25">
      <c r="C13" s="3">
        <v>1</v>
      </c>
      <c r="D13" s="3">
        <v>32000</v>
      </c>
      <c r="E13" s="5">
        <f>0.0001</f>
        <v>1E-4</v>
      </c>
      <c r="F13" s="5">
        <f>$H$11*D13+$H$10*C13</f>
        <v>1E-4</v>
      </c>
      <c r="G13"/>
      <c r="H13" s="3">
        <v>1.4999999999999999E-4</v>
      </c>
      <c r="I13" s="1" t="s">
        <v>9</v>
      </c>
      <c r="J13" s="1" t="s">
        <v>30</v>
      </c>
    </row>
    <row r="14" spans="3:10" x14ac:dyDescent="0.25">
      <c r="C14" s="3">
        <v>1</v>
      </c>
      <c r="D14" s="3">
        <v>32000</v>
      </c>
      <c r="E14" s="5">
        <f>0.0001</f>
        <v>1E-4</v>
      </c>
      <c r="F14" s="5">
        <f>$H$11*D14+$H$10*C14</f>
        <v>1E-4</v>
      </c>
      <c r="G14"/>
    </row>
    <row r="15" spans="3:10" x14ac:dyDescent="0.25">
      <c r="C15" s="3">
        <v>1</v>
      </c>
      <c r="D15" s="3">
        <v>64000</v>
      </c>
      <c r="E15" s="5">
        <f>0.0001</f>
        <v>1E-4</v>
      </c>
      <c r="F15" s="5">
        <f>$H$11*D15+$H$10*C15</f>
        <v>1E-4</v>
      </c>
      <c r="G15"/>
    </row>
    <row r="16" spans="3:10" x14ac:dyDescent="0.25">
      <c r="C16" s="3">
        <v>1</v>
      </c>
      <c r="D16" s="3">
        <v>64000</v>
      </c>
      <c r="E16" s="5">
        <f>0.0001</f>
        <v>1E-4</v>
      </c>
      <c r="F16" s="5">
        <f>$H$11*D16+$H$10*C16</f>
        <v>1E-4</v>
      </c>
      <c r="G16"/>
    </row>
    <row r="17" spans="3:14" x14ac:dyDescent="0.25">
      <c r="C17" s="3">
        <v>1</v>
      </c>
      <c r="D17" s="3">
        <v>128000</v>
      </c>
      <c r="E17" s="5">
        <f>0.0001</f>
        <v>1E-4</v>
      </c>
      <c r="F17" s="5">
        <f>$H$11*D17+$H$10*C17</f>
        <v>9.9999999999999991E-5</v>
      </c>
      <c r="G17"/>
    </row>
    <row r="18" spans="3:14" x14ac:dyDescent="0.25">
      <c r="C18" s="3">
        <v>1</v>
      </c>
      <c r="D18" s="3">
        <v>128000</v>
      </c>
      <c r="E18" s="5">
        <f>0.0001</f>
        <v>1E-4</v>
      </c>
      <c r="F18" s="5">
        <f>$H$11*D18+$H$10*C18</f>
        <v>9.9999999999999991E-5</v>
      </c>
      <c r="G18"/>
    </row>
    <row r="20" spans="3:14" x14ac:dyDescent="0.25">
      <c r="I20" s="1"/>
      <c r="J20" s="1"/>
      <c r="K20" s="1"/>
    </row>
    <row r="21" spans="3:14" x14ac:dyDescent="0.25">
      <c r="C21"/>
      <c r="E21" s="1" t="s">
        <v>28</v>
      </c>
      <c r="H21" s="1"/>
      <c r="I21" s="1" t="s">
        <v>14</v>
      </c>
      <c r="J21" s="1" t="s">
        <v>9</v>
      </c>
      <c r="K21" s="1" t="s">
        <v>26</v>
      </c>
      <c r="L21" s="1" t="s">
        <v>9</v>
      </c>
      <c r="M21" s="3">
        <f>H13</f>
        <v>1.4999999999999999E-4</v>
      </c>
      <c r="N21" s="1" t="s">
        <v>27</v>
      </c>
    </row>
    <row r="22" spans="3:14" x14ac:dyDescent="0.25">
      <c r="C22"/>
      <c r="H22" s="1"/>
    </row>
    <row r="23" spans="3:14" x14ac:dyDescent="0.25">
      <c r="C23" s="1" t="s">
        <v>17</v>
      </c>
      <c r="D23" s="1" t="s">
        <v>18</v>
      </c>
      <c r="E23" s="1" t="s">
        <v>19</v>
      </c>
      <c r="F23" s="1" t="s">
        <v>29</v>
      </c>
      <c r="G23" s="1" t="s">
        <v>21</v>
      </c>
    </row>
    <row r="24" spans="3:14" x14ac:dyDescent="0.25">
      <c r="C24" s="3">
        <v>1</v>
      </c>
      <c r="D24" s="3">
        <v>16000</v>
      </c>
      <c r="E24" s="3">
        <f>$H$11*D24+$H$10*C24</f>
        <v>1E-4</v>
      </c>
      <c r="F24" s="3">
        <f>$H$13*C24</f>
        <v>1.4999999999999999E-4</v>
      </c>
      <c r="G24" s="3">
        <f>F24-E24</f>
        <v>4.9999999999999982E-5</v>
      </c>
    </row>
    <row r="25" spans="3:14" x14ac:dyDescent="0.25">
      <c r="C25" s="3">
        <v>1</v>
      </c>
      <c r="D25" s="3">
        <v>22000</v>
      </c>
      <c r="E25" s="3">
        <f>$H$11*D25+$H$10*C25</f>
        <v>1E-4</v>
      </c>
      <c r="F25" s="3">
        <f t="shared" ref="F25:F44" si="0">$H$13*C25</f>
        <v>1.4999999999999999E-4</v>
      </c>
      <c r="G25" s="3">
        <f t="shared" ref="G25:G27" si="1">F25-E25</f>
        <v>4.9999999999999982E-5</v>
      </c>
    </row>
    <row r="26" spans="3:14" x14ac:dyDescent="0.25">
      <c r="C26" s="3">
        <v>1</v>
      </c>
      <c r="D26" s="3">
        <v>28000</v>
      </c>
      <c r="E26" s="3">
        <f>$H$11*D26+$H$10*C26</f>
        <v>1E-4</v>
      </c>
      <c r="F26" s="3">
        <f t="shared" si="0"/>
        <v>1.4999999999999999E-4</v>
      </c>
      <c r="G26" s="3">
        <f t="shared" si="1"/>
        <v>4.9999999999999982E-5</v>
      </c>
    </row>
    <row r="27" spans="3:14" x14ac:dyDescent="0.25">
      <c r="C27" s="3">
        <v>1</v>
      </c>
      <c r="D27" s="3">
        <v>34000</v>
      </c>
      <c r="E27" s="3">
        <f>$H$11*D27+$H$10*C27</f>
        <v>1E-4</v>
      </c>
      <c r="F27" s="3">
        <f t="shared" si="0"/>
        <v>1.4999999999999999E-4</v>
      </c>
      <c r="G27" s="3">
        <f t="shared" si="1"/>
        <v>4.9999999999999982E-5</v>
      </c>
    </row>
    <row r="28" spans="3:14" x14ac:dyDescent="0.25">
      <c r="C28" s="3">
        <v>1</v>
      </c>
      <c r="D28" s="3">
        <v>40000</v>
      </c>
      <c r="E28" s="3">
        <f>$H$11*D28+$H$10*C28</f>
        <v>1E-4</v>
      </c>
      <c r="F28" s="3">
        <f t="shared" si="0"/>
        <v>1.4999999999999999E-4</v>
      </c>
      <c r="G28" s="3">
        <f>F28-E28</f>
        <v>4.9999999999999982E-5</v>
      </c>
    </row>
    <row r="29" spans="3:14" x14ac:dyDescent="0.25">
      <c r="C29" s="3">
        <v>1</v>
      </c>
      <c r="D29" s="3">
        <v>46000</v>
      </c>
      <c r="E29" s="3">
        <f>$H$11*D29+$H$10*C29</f>
        <v>1E-4</v>
      </c>
      <c r="F29" s="3">
        <f t="shared" si="0"/>
        <v>1.4999999999999999E-4</v>
      </c>
      <c r="G29" s="3">
        <f t="shared" ref="G29:G44" si="2">F29-E29</f>
        <v>4.9999999999999982E-5</v>
      </c>
    </row>
    <row r="30" spans="3:14" x14ac:dyDescent="0.25">
      <c r="C30" s="3">
        <v>1</v>
      </c>
      <c r="D30" s="3">
        <v>52000</v>
      </c>
      <c r="E30" s="3">
        <f>$H$11*D30+$H$10*C30</f>
        <v>1E-4</v>
      </c>
      <c r="F30" s="3">
        <f t="shared" si="0"/>
        <v>1.4999999999999999E-4</v>
      </c>
      <c r="G30" s="3">
        <f t="shared" si="2"/>
        <v>4.9999999999999982E-5</v>
      </c>
    </row>
    <row r="31" spans="3:14" x14ac:dyDescent="0.25">
      <c r="C31" s="3">
        <v>1</v>
      </c>
      <c r="D31" s="3">
        <v>58000</v>
      </c>
      <c r="E31" s="3">
        <f>$H$11*D31+$H$10*C31</f>
        <v>1E-4</v>
      </c>
      <c r="F31" s="3">
        <f t="shared" si="0"/>
        <v>1.4999999999999999E-4</v>
      </c>
      <c r="G31" s="3">
        <f t="shared" si="2"/>
        <v>4.9999999999999982E-5</v>
      </c>
    </row>
    <row r="32" spans="3:14" x14ac:dyDescent="0.25">
      <c r="C32" s="3">
        <v>1</v>
      </c>
      <c r="D32" s="3">
        <v>64000</v>
      </c>
      <c r="E32" s="3">
        <f>$H$11*D32+$H$10*C32</f>
        <v>1E-4</v>
      </c>
      <c r="F32" s="3">
        <f t="shared" si="0"/>
        <v>1.4999999999999999E-4</v>
      </c>
      <c r="G32" s="3">
        <f t="shared" si="2"/>
        <v>4.9999999999999982E-5</v>
      </c>
    </row>
    <row r="33" spans="3:7" x14ac:dyDescent="0.25">
      <c r="C33" s="3">
        <v>1</v>
      </c>
      <c r="D33" s="3">
        <v>70000</v>
      </c>
      <c r="E33" s="3">
        <f>$H$11*D33+$H$10*C33</f>
        <v>9.9999999999999991E-5</v>
      </c>
      <c r="F33" s="3">
        <f t="shared" si="0"/>
        <v>1.4999999999999999E-4</v>
      </c>
      <c r="G33" s="3">
        <f t="shared" si="2"/>
        <v>4.9999999999999996E-5</v>
      </c>
    </row>
    <row r="34" spans="3:7" x14ac:dyDescent="0.25">
      <c r="C34" s="3">
        <v>1</v>
      </c>
      <c r="D34" s="3">
        <v>76000</v>
      </c>
      <c r="E34" s="3">
        <f>$H$11*D34+$H$10*C34</f>
        <v>9.9999999999999991E-5</v>
      </c>
      <c r="F34" s="3">
        <f t="shared" si="0"/>
        <v>1.4999999999999999E-4</v>
      </c>
      <c r="G34" s="3">
        <f t="shared" si="2"/>
        <v>4.9999999999999996E-5</v>
      </c>
    </row>
    <row r="35" spans="3:7" x14ac:dyDescent="0.25">
      <c r="C35" s="3">
        <v>1</v>
      </c>
      <c r="D35" s="3">
        <v>82000</v>
      </c>
      <c r="E35" s="3">
        <f>$H$11*D35+$H$10*C35</f>
        <v>9.9999999999999991E-5</v>
      </c>
      <c r="F35" s="3">
        <f t="shared" si="0"/>
        <v>1.4999999999999999E-4</v>
      </c>
      <c r="G35" s="3">
        <f t="shared" si="2"/>
        <v>4.9999999999999996E-5</v>
      </c>
    </row>
    <row r="36" spans="3:7" x14ac:dyDescent="0.25">
      <c r="C36" s="3">
        <v>1</v>
      </c>
      <c r="D36" s="3">
        <v>88000</v>
      </c>
      <c r="E36" s="3">
        <f>$H$11*D36+$H$10*C36</f>
        <v>9.9999999999999991E-5</v>
      </c>
      <c r="F36" s="3">
        <f t="shared" si="0"/>
        <v>1.4999999999999999E-4</v>
      </c>
      <c r="G36" s="3">
        <f t="shared" si="2"/>
        <v>4.9999999999999996E-5</v>
      </c>
    </row>
    <row r="37" spans="3:7" x14ac:dyDescent="0.25">
      <c r="C37" s="3">
        <v>1</v>
      </c>
      <c r="D37" s="3">
        <v>94000</v>
      </c>
      <c r="E37" s="3">
        <f>$H$11*D37+$H$10*C37</f>
        <v>9.9999999999999991E-5</v>
      </c>
      <c r="F37" s="3">
        <f t="shared" si="0"/>
        <v>1.4999999999999999E-4</v>
      </c>
      <c r="G37" s="3">
        <f t="shared" si="2"/>
        <v>4.9999999999999996E-5</v>
      </c>
    </row>
    <row r="38" spans="3:7" x14ac:dyDescent="0.25">
      <c r="C38" s="3">
        <v>1</v>
      </c>
      <c r="D38" s="3">
        <v>100000</v>
      </c>
      <c r="E38" s="3">
        <f>$H$11*D38+$H$10*C38</f>
        <v>9.9999999999999991E-5</v>
      </c>
      <c r="F38" s="3">
        <f t="shared" si="0"/>
        <v>1.4999999999999999E-4</v>
      </c>
      <c r="G38" s="3">
        <f t="shared" si="2"/>
        <v>4.9999999999999996E-5</v>
      </c>
    </row>
    <row r="39" spans="3:7" x14ac:dyDescent="0.25">
      <c r="C39" s="3">
        <v>1</v>
      </c>
      <c r="D39" s="3">
        <v>106000</v>
      </c>
      <c r="E39" s="3">
        <f>$H$11*D39+$H$10*C39</f>
        <v>9.9999999999999991E-5</v>
      </c>
      <c r="F39" s="3">
        <f t="shared" si="0"/>
        <v>1.4999999999999999E-4</v>
      </c>
      <c r="G39" s="3">
        <f t="shared" si="2"/>
        <v>4.9999999999999996E-5</v>
      </c>
    </row>
    <row r="40" spans="3:7" x14ac:dyDescent="0.25">
      <c r="C40" s="3">
        <v>1</v>
      </c>
      <c r="D40" s="3">
        <v>112000</v>
      </c>
      <c r="E40" s="3">
        <f>$H$11*D40+$H$10*C40</f>
        <v>9.9999999999999991E-5</v>
      </c>
      <c r="F40" s="3">
        <f t="shared" si="0"/>
        <v>1.4999999999999999E-4</v>
      </c>
      <c r="G40" s="3">
        <f t="shared" si="2"/>
        <v>4.9999999999999996E-5</v>
      </c>
    </row>
    <row r="41" spans="3:7" x14ac:dyDescent="0.25">
      <c r="C41" s="3">
        <v>1</v>
      </c>
      <c r="D41" s="3">
        <v>118000</v>
      </c>
      <c r="E41" s="3">
        <f>$H$11*D41+$H$10*C41</f>
        <v>9.9999999999999991E-5</v>
      </c>
      <c r="F41" s="3">
        <f t="shared" si="0"/>
        <v>1.4999999999999999E-4</v>
      </c>
      <c r="G41" s="3">
        <f t="shared" si="2"/>
        <v>4.9999999999999996E-5</v>
      </c>
    </row>
    <row r="42" spans="3:7" x14ac:dyDescent="0.25">
      <c r="C42" s="3">
        <v>1</v>
      </c>
      <c r="D42" s="3">
        <v>124000</v>
      </c>
      <c r="E42" s="3">
        <f>$H$11*D42+$H$10*C42</f>
        <v>9.9999999999999991E-5</v>
      </c>
      <c r="F42" s="3">
        <f t="shared" si="0"/>
        <v>1.4999999999999999E-4</v>
      </c>
      <c r="G42" s="3">
        <f t="shared" si="2"/>
        <v>4.9999999999999996E-5</v>
      </c>
    </row>
    <row r="43" spans="3:7" x14ac:dyDescent="0.25">
      <c r="C43" s="3">
        <v>1</v>
      </c>
      <c r="D43" s="3">
        <v>130000</v>
      </c>
      <c r="E43" s="3">
        <f>$H$11*D43+$H$10*C43</f>
        <v>9.9999999999999991E-5</v>
      </c>
      <c r="F43" s="3">
        <f t="shared" si="0"/>
        <v>1.4999999999999999E-4</v>
      </c>
      <c r="G43" s="3">
        <f t="shared" si="2"/>
        <v>4.9999999999999996E-5</v>
      </c>
    </row>
    <row r="44" spans="3:7" x14ac:dyDescent="0.25">
      <c r="C44" s="3">
        <v>1</v>
      </c>
      <c r="D44" s="3">
        <v>136000</v>
      </c>
      <c r="E44" s="3">
        <f>$H$11*D44+$H$10*C44</f>
        <v>9.9999999999999991E-5</v>
      </c>
      <c r="F44" s="3">
        <f t="shared" si="0"/>
        <v>1.4999999999999999E-4</v>
      </c>
      <c r="G44" s="3">
        <f t="shared" si="2"/>
        <v>4.9999999999999996E-5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F4CE-FBB9-460B-BE2B-75D1D72D0289}">
  <dimension ref="C5:N44"/>
  <sheetViews>
    <sheetView topLeftCell="B10" workbookViewId="0">
      <selection activeCell="H30" sqref="H30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20.5703125" style="1" customWidth="1"/>
    <col min="6" max="6" width="15.7109375" style="1" customWidth="1"/>
    <col min="7" max="7" width="10.42578125" style="1" customWidth="1"/>
    <col min="8" max="8" width="11" bestFit="1" customWidth="1"/>
    <col min="10" max="10" width="10.140625" customWidth="1"/>
    <col min="11" max="11" width="12.28515625" bestFit="1" customWidth="1"/>
  </cols>
  <sheetData>
    <row r="5" spans="3:10" x14ac:dyDescent="0.25">
      <c r="E5" s="2" t="s">
        <v>25</v>
      </c>
      <c r="F5" s="2"/>
      <c r="G5" s="2"/>
      <c r="H5" s="2"/>
      <c r="I5" s="2"/>
    </row>
    <row r="8" spans="3:10" x14ac:dyDescent="0.25">
      <c r="D8" s="1" t="s">
        <v>0</v>
      </c>
      <c r="E8" s="1" t="s">
        <v>1</v>
      </c>
      <c r="F8" s="1" t="s">
        <v>2</v>
      </c>
      <c r="I8" t="s">
        <v>3</v>
      </c>
    </row>
    <row r="9" spans="3:10" x14ac:dyDescent="0.25">
      <c r="D9" s="1" t="s">
        <v>4</v>
      </c>
      <c r="F9" s="1" t="s">
        <v>5</v>
      </c>
    </row>
    <row r="10" spans="3:10" x14ac:dyDescent="0.25">
      <c r="C10" s="1" t="s">
        <v>6</v>
      </c>
      <c r="D10" s="1" t="s">
        <v>7</v>
      </c>
      <c r="E10" s="1" t="s">
        <v>31</v>
      </c>
      <c r="F10" s="1" t="s">
        <v>22</v>
      </c>
      <c r="G10"/>
      <c r="H10" s="3">
        <v>9</v>
      </c>
      <c r="I10" s="4" t="s">
        <v>9</v>
      </c>
      <c r="J10" s="1" t="s">
        <v>10</v>
      </c>
    </row>
    <row r="11" spans="3:10" x14ac:dyDescent="0.25">
      <c r="C11" s="3">
        <v>1</v>
      </c>
      <c r="D11" s="3">
        <v>16000</v>
      </c>
      <c r="E11" s="6">
        <f>146041/16000</f>
        <v>9.1275624999999998</v>
      </c>
      <c r="F11" s="6">
        <f>$H$11*D11+$H$10*C11</f>
        <v>9</v>
      </c>
      <c r="G11"/>
      <c r="H11" s="3">
        <v>-1.35525E-20</v>
      </c>
      <c r="I11" s="4" t="s">
        <v>9</v>
      </c>
      <c r="J11" s="1" t="s">
        <v>11</v>
      </c>
    </row>
    <row r="12" spans="3:10" x14ac:dyDescent="0.25">
      <c r="C12" s="3">
        <v>1</v>
      </c>
      <c r="D12" s="3">
        <v>16000</v>
      </c>
      <c r="E12" s="6">
        <f>146041/16000</f>
        <v>9.1275624999999998</v>
      </c>
      <c r="F12" s="6">
        <f t="shared" ref="F12:F18" si="0">$H$11*D12+$H$10*C12</f>
        <v>9</v>
      </c>
      <c r="G12"/>
    </row>
    <row r="13" spans="3:10" x14ac:dyDescent="0.25">
      <c r="C13" s="3">
        <v>1</v>
      </c>
      <c r="D13" s="3">
        <v>32000</v>
      </c>
      <c r="E13" s="6">
        <f>291970/32000</f>
        <v>9.1240625000000009</v>
      </c>
      <c r="F13" s="6">
        <f t="shared" si="0"/>
        <v>9</v>
      </c>
      <c r="G13"/>
      <c r="H13" s="3">
        <v>9.25</v>
      </c>
      <c r="I13" s="1" t="s">
        <v>9</v>
      </c>
      <c r="J13" s="1" t="s">
        <v>30</v>
      </c>
    </row>
    <row r="14" spans="3:10" x14ac:dyDescent="0.25">
      <c r="C14" s="3">
        <v>1</v>
      </c>
      <c r="D14" s="3">
        <v>32000</v>
      </c>
      <c r="E14" s="6">
        <f>291970/32000</f>
        <v>9.1240625000000009</v>
      </c>
      <c r="F14" s="6">
        <f t="shared" si="0"/>
        <v>9</v>
      </c>
      <c r="G14"/>
    </row>
    <row r="15" spans="3:10" x14ac:dyDescent="0.25">
      <c r="C15" s="3">
        <v>1</v>
      </c>
      <c r="D15" s="3">
        <v>64000</v>
      </c>
      <c r="E15" s="6">
        <f>583819/64000</f>
        <v>9.1221718749999994</v>
      </c>
      <c r="F15" s="6">
        <f t="shared" si="0"/>
        <v>9</v>
      </c>
      <c r="G15"/>
    </row>
    <row r="16" spans="3:10" x14ac:dyDescent="0.25">
      <c r="C16" s="3">
        <v>1</v>
      </c>
      <c r="D16" s="3">
        <v>64000</v>
      </c>
      <c r="E16" s="6">
        <f>583819/64000</f>
        <v>9.1221718749999994</v>
      </c>
      <c r="F16" s="6">
        <f t="shared" si="0"/>
        <v>9</v>
      </c>
      <c r="G16"/>
    </row>
    <row r="17" spans="3:14" x14ac:dyDescent="0.25">
      <c r="C17" s="3">
        <v>1</v>
      </c>
      <c r="D17" s="3">
        <v>128000</v>
      </c>
      <c r="E17" s="6">
        <f>1167508/128000</f>
        <v>9.1211562500000003</v>
      </c>
      <c r="F17" s="6">
        <f t="shared" si="0"/>
        <v>8.9999999999999982</v>
      </c>
      <c r="G17"/>
    </row>
    <row r="18" spans="3:14" x14ac:dyDescent="0.25">
      <c r="C18" s="3">
        <v>1</v>
      </c>
      <c r="D18" s="3">
        <v>128000</v>
      </c>
      <c r="E18" s="6">
        <f>1167508/128000</f>
        <v>9.1211562500000003</v>
      </c>
      <c r="F18" s="6">
        <f t="shared" si="0"/>
        <v>8.9999999999999982</v>
      </c>
      <c r="G18"/>
    </row>
    <row r="20" spans="3:14" x14ac:dyDescent="0.25">
      <c r="I20" s="1"/>
      <c r="J20" s="1"/>
      <c r="K20" s="1"/>
    </row>
    <row r="21" spans="3:14" x14ac:dyDescent="0.25">
      <c r="C21"/>
      <c r="E21" s="1" t="s">
        <v>28</v>
      </c>
      <c r="H21" s="1"/>
      <c r="I21" s="1" t="s">
        <v>14</v>
      </c>
      <c r="J21" s="1" t="s">
        <v>9</v>
      </c>
      <c r="K21" s="1" t="s">
        <v>26</v>
      </c>
      <c r="L21" s="1" t="s">
        <v>9</v>
      </c>
      <c r="M21" s="3">
        <f>H13</f>
        <v>9.25</v>
      </c>
      <c r="N21" s="1" t="s">
        <v>27</v>
      </c>
    </row>
    <row r="22" spans="3:14" x14ac:dyDescent="0.25">
      <c r="C22"/>
      <c r="H22" s="1"/>
    </row>
    <row r="23" spans="3:14" x14ac:dyDescent="0.25">
      <c r="C23" s="1" t="s">
        <v>17</v>
      </c>
      <c r="D23" s="1" t="s">
        <v>18</v>
      </c>
      <c r="E23" s="1" t="s">
        <v>23</v>
      </c>
      <c r="F23" s="1" t="s">
        <v>29</v>
      </c>
      <c r="G23" s="1" t="s">
        <v>21</v>
      </c>
    </row>
    <row r="24" spans="3:14" x14ac:dyDescent="0.25">
      <c r="C24" s="3">
        <v>1</v>
      </c>
      <c r="D24" s="3">
        <v>16000</v>
      </c>
      <c r="E24" s="3">
        <f>$H$11*D24+$H$10*C24</f>
        <v>9</v>
      </c>
      <c r="F24" s="3">
        <f>$H$13*C24</f>
        <v>9.25</v>
      </c>
      <c r="G24" s="3">
        <f>F24-E24</f>
        <v>0.25</v>
      </c>
    </row>
    <row r="25" spans="3:14" x14ac:dyDescent="0.25">
      <c r="C25" s="3">
        <v>1</v>
      </c>
      <c r="D25" s="3">
        <v>22000</v>
      </c>
      <c r="E25" s="3">
        <f t="shared" ref="E25:E44" si="1">$H$11*D25+$H$10*C25</f>
        <v>9</v>
      </c>
      <c r="F25" s="3">
        <f t="shared" ref="F25:F44" si="2">$H$13*C25</f>
        <v>9.25</v>
      </c>
      <c r="G25" s="3">
        <f t="shared" ref="G25:G27" si="3">F25-E25</f>
        <v>0.25</v>
      </c>
    </row>
    <row r="26" spans="3:14" x14ac:dyDescent="0.25">
      <c r="C26" s="3">
        <v>1</v>
      </c>
      <c r="D26" s="3">
        <v>28000</v>
      </c>
      <c r="E26" s="3">
        <f t="shared" si="1"/>
        <v>9</v>
      </c>
      <c r="F26" s="3">
        <f t="shared" si="2"/>
        <v>9.25</v>
      </c>
      <c r="G26" s="3">
        <f t="shared" si="3"/>
        <v>0.25</v>
      </c>
    </row>
    <row r="27" spans="3:14" x14ac:dyDescent="0.25">
      <c r="C27" s="3">
        <v>1</v>
      </c>
      <c r="D27" s="3">
        <v>34000</v>
      </c>
      <c r="E27" s="3">
        <f t="shared" si="1"/>
        <v>9</v>
      </c>
      <c r="F27" s="3">
        <f t="shared" si="2"/>
        <v>9.25</v>
      </c>
      <c r="G27" s="3">
        <f t="shared" si="3"/>
        <v>0.25</v>
      </c>
    </row>
    <row r="28" spans="3:14" x14ac:dyDescent="0.25">
      <c r="C28" s="3">
        <v>1</v>
      </c>
      <c r="D28" s="3">
        <v>40000</v>
      </c>
      <c r="E28" s="3">
        <f t="shared" si="1"/>
        <v>9</v>
      </c>
      <c r="F28" s="3">
        <f t="shared" si="2"/>
        <v>9.25</v>
      </c>
      <c r="G28" s="3">
        <f>F28-E28</f>
        <v>0.25</v>
      </c>
    </row>
    <row r="29" spans="3:14" x14ac:dyDescent="0.25">
      <c r="C29" s="3">
        <v>1</v>
      </c>
      <c r="D29" s="3">
        <v>46000</v>
      </c>
      <c r="E29" s="3">
        <f t="shared" si="1"/>
        <v>9</v>
      </c>
      <c r="F29" s="3">
        <f t="shared" si="2"/>
        <v>9.25</v>
      </c>
      <c r="G29" s="3">
        <f t="shared" ref="G29:G44" si="4">F29-E29</f>
        <v>0.25</v>
      </c>
    </row>
    <row r="30" spans="3:14" x14ac:dyDescent="0.25">
      <c r="C30" s="3">
        <v>1</v>
      </c>
      <c r="D30" s="3">
        <v>52000</v>
      </c>
      <c r="E30" s="3">
        <f t="shared" si="1"/>
        <v>9</v>
      </c>
      <c r="F30" s="3">
        <f t="shared" si="2"/>
        <v>9.25</v>
      </c>
      <c r="G30" s="3">
        <f t="shared" si="4"/>
        <v>0.25</v>
      </c>
    </row>
    <row r="31" spans="3:14" x14ac:dyDescent="0.25">
      <c r="C31" s="3">
        <v>1</v>
      </c>
      <c r="D31" s="3">
        <v>58000</v>
      </c>
      <c r="E31" s="3">
        <f t="shared" si="1"/>
        <v>9</v>
      </c>
      <c r="F31" s="3">
        <f t="shared" si="2"/>
        <v>9.25</v>
      </c>
      <c r="G31" s="3">
        <f t="shared" si="4"/>
        <v>0.25</v>
      </c>
    </row>
    <row r="32" spans="3:14" x14ac:dyDescent="0.25">
      <c r="C32" s="3">
        <v>1</v>
      </c>
      <c r="D32" s="3">
        <v>64000</v>
      </c>
      <c r="E32" s="3">
        <f t="shared" si="1"/>
        <v>9</v>
      </c>
      <c r="F32" s="3">
        <f t="shared" si="2"/>
        <v>9.25</v>
      </c>
      <c r="G32" s="3">
        <f t="shared" si="4"/>
        <v>0.25</v>
      </c>
    </row>
    <row r="33" spans="3:7" x14ac:dyDescent="0.25">
      <c r="C33" s="3">
        <v>1</v>
      </c>
      <c r="D33" s="3">
        <v>70000</v>
      </c>
      <c r="E33" s="3">
        <f t="shared" si="1"/>
        <v>8.9999999999999982</v>
      </c>
      <c r="F33" s="3">
        <f t="shared" si="2"/>
        <v>9.25</v>
      </c>
      <c r="G33" s="3">
        <f t="shared" si="4"/>
        <v>0.25000000000000178</v>
      </c>
    </row>
    <row r="34" spans="3:7" x14ac:dyDescent="0.25">
      <c r="C34" s="3">
        <v>1</v>
      </c>
      <c r="D34" s="3">
        <v>76000</v>
      </c>
      <c r="E34" s="3">
        <f t="shared" si="1"/>
        <v>8.9999999999999982</v>
      </c>
      <c r="F34" s="3">
        <f t="shared" si="2"/>
        <v>9.25</v>
      </c>
      <c r="G34" s="3">
        <f t="shared" si="4"/>
        <v>0.25000000000000178</v>
      </c>
    </row>
    <row r="35" spans="3:7" x14ac:dyDescent="0.25">
      <c r="C35" s="3">
        <v>1</v>
      </c>
      <c r="D35" s="3">
        <v>82000</v>
      </c>
      <c r="E35" s="3">
        <f t="shared" si="1"/>
        <v>8.9999999999999982</v>
      </c>
      <c r="F35" s="3">
        <f t="shared" si="2"/>
        <v>9.25</v>
      </c>
      <c r="G35" s="3">
        <f t="shared" si="4"/>
        <v>0.25000000000000178</v>
      </c>
    </row>
    <row r="36" spans="3:7" x14ac:dyDescent="0.25">
      <c r="C36" s="3">
        <v>1</v>
      </c>
      <c r="D36" s="3">
        <v>88000</v>
      </c>
      <c r="E36" s="3">
        <f t="shared" si="1"/>
        <v>8.9999999999999982</v>
      </c>
      <c r="F36" s="3">
        <f t="shared" si="2"/>
        <v>9.25</v>
      </c>
      <c r="G36" s="3">
        <f t="shared" si="4"/>
        <v>0.25000000000000178</v>
      </c>
    </row>
    <row r="37" spans="3:7" x14ac:dyDescent="0.25">
      <c r="C37" s="3">
        <v>1</v>
      </c>
      <c r="D37" s="3">
        <v>94000</v>
      </c>
      <c r="E37" s="3">
        <f t="shared" si="1"/>
        <v>8.9999999999999982</v>
      </c>
      <c r="F37" s="3">
        <f t="shared" si="2"/>
        <v>9.25</v>
      </c>
      <c r="G37" s="3">
        <f t="shared" si="4"/>
        <v>0.25000000000000178</v>
      </c>
    </row>
    <row r="38" spans="3:7" x14ac:dyDescent="0.25">
      <c r="C38" s="3">
        <v>1</v>
      </c>
      <c r="D38" s="3">
        <v>100000</v>
      </c>
      <c r="E38" s="3">
        <f t="shared" si="1"/>
        <v>8.9999999999999982</v>
      </c>
      <c r="F38" s="3">
        <f t="shared" si="2"/>
        <v>9.25</v>
      </c>
      <c r="G38" s="3">
        <f t="shared" si="4"/>
        <v>0.25000000000000178</v>
      </c>
    </row>
    <row r="39" spans="3:7" x14ac:dyDescent="0.25">
      <c r="C39" s="3">
        <v>1</v>
      </c>
      <c r="D39" s="3">
        <v>106000</v>
      </c>
      <c r="E39" s="3">
        <f t="shared" si="1"/>
        <v>8.9999999999999982</v>
      </c>
      <c r="F39" s="3">
        <f t="shared" si="2"/>
        <v>9.25</v>
      </c>
      <c r="G39" s="3">
        <f t="shared" si="4"/>
        <v>0.25000000000000178</v>
      </c>
    </row>
    <row r="40" spans="3:7" x14ac:dyDescent="0.25">
      <c r="C40" s="3">
        <v>1</v>
      </c>
      <c r="D40" s="3">
        <v>112000</v>
      </c>
      <c r="E40" s="3">
        <f t="shared" si="1"/>
        <v>8.9999999999999982</v>
      </c>
      <c r="F40" s="3">
        <f t="shared" si="2"/>
        <v>9.25</v>
      </c>
      <c r="G40" s="3">
        <f t="shared" si="4"/>
        <v>0.25000000000000178</v>
      </c>
    </row>
    <row r="41" spans="3:7" x14ac:dyDescent="0.25">
      <c r="C41" s="3">
        <v>1</v>
      </c>
      <c r="D41" s="3">
        <v>118000</v>
      </c>
      <c r="E41" s="3">
        <f t="shared" si="1"/>
        <v>8.9999999999999982</v>
      </c>
      <c r="F41" s="3">
        <f t="shared" si="2"/>
        <v>9.25</v>
      </c>
      <c r="G41" s="3">
        <f t="shared" si="4"/>
        <v>0.25000000000000178</v>
      </c>
    </row>
    <row r="42" spans="3:7" x14ac:dyDescent="0.25">
      <c r="C42" s="3">
        <v>1</v>
      </c>
      <c r="D42" s="3">
        <v>124000</v>
      </c>
      <c r="E42" s="3">
        <f t="shared" si="1"/>
        <v>8.9999999999999982</v>
      </c>
      <c r="F42" s="3">
        <f t="shared" si="2"/>
        <v>9.25</v>
      </c>
      <c r="G42" s="3">
        <f t="shared" si="4"/>
        <v>0.25000000000000178</v>
      </c>
    </row>
    <row r="43" spans="3:7" x14ac:dyDescent="0.25">
      <c r="C43" s="3">
        <v>1</v>
      </c>
      <c r="D43" s="3">
        <v>130000</v>
      </c>
      <c r="E43" s="3">
        <f t="shared" si="1"/>
        <v>8.9999999999999982</v>
      </c>
      <c r="F43" s="3">
        <f t="shared" si="2"/>
        <v>9.25</v>
      </c>
      <c r="G43" s="3">
        <f t="shared" si="4"/>
        <v>0.25000000000000178</v>
      </c>
    </row>
    <row r="44" spans="3:7" x14ac:dyDescent="0.25">
      <c r="C44" s="3">
        <v>1</v>
      </c>
      <c r="D44" s="3">
        <v>136000</v>
      </c>
      <c r="E44" s="3">
        <f t="shared" si="1"/>
        <v>8.9999999999999982</v>
      </c>
      <c r="F44" s="3">
        <f t="shared" si="2"/>
        <v>9.25</v>
      </c>
      <c r="G44" s="3">
        <f t="shared" si="4"/>
        <v>0.25000000000000178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E29A-5056-4EF6-8138-7CFABE25629D}">
  <dimension ref="C5:N44"/>
  <sheetViews>
    <sheetView topLeftCell="B25" workbookViewId="0">
      <selection activeCell="C7" sqref="C7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16.42578125" style="1" customWidth="1"/>
    <col min="6" max="6" width="15.7109375" style="1" customWidth="1"/>
    <col min="7" max="7" width="10.42578125" style="1" customWidth="1"/>
    <col min="8" max="8" width="11" bestFit="1" customWidth="1"/>
    <col min="10" max="10" width="10.140625" customWidth="1"/>
    <col min="11" max="11" width="12.28515625" bestFit="1" customWidth="1"/>
  </cols>
  <sheetData>
    <row r="5" spans="3:10" x14ac:dyDescent="0.25">
      <c r="E5" s="2" t="s">
        <v>32</v>
      </c>
      <c r="F5" s="2"/>
      <c r="G5" s="2"/>
      <c r="H5" s="2"/>
      <c r="I5" s="2"/>
    </row>
    <row r="8" spans="3:10" x14ac:dyDescent="0.25">
      <c r="D8" s="1" t="s">
        <v>0</v>
      </c>
      <c r="E8" s="1" t="s">
        <v>1</v>
      </c>
      <c r="F8" s="1" t="s">
        <v>2</v>
      </c>
      <c r="I8" t="s">
        <v>3</v>
      </c>
    </row>
    <row r="9" spans="3:10" x14ac:dyDescent="0.25">
      <c r="D9" s="1" t="s">
        <v>4</v>
      </c>
      <c r="F9" s="1" t="s">
        <v>5</v>
      </c>
    </row>
    <row r="10" spans="3:10" x14ac:dyDescent="0.25">
      <c r="C10" s="1" t="s">
        <v>6</v>
      </c>
      <c r="D10" s="1" t="s">
        <v>7</v>
      </c>
      <c r="E10" s="1" t="s">
        <v>33</v>
      </c>
      <c r="F10" s="1" t="s">
        <v>8</v>
      </c>
      <c r="G10"/>
      <c r="H10" s="3">
        <v>-1.32609E-4</v>
      </c>
      <c r="I10" s="4" t="s">
        <v>9</v>
      </c>
      <c r="J10" s="1" t="s">
        <v>10</v>
      </c>
    </row>
    <row r="11" spans="3:10" x14ac:dyDescent="0.25">
      <c r="C11" s="3">
        <v>1</v>
      </c>
      <c r="D11" s="3">
        <v>8000</v>
      </c>
      <c r="E11" s="5">
        <f>1/8000</f>
        <v>1.25E-4</v>
      </c>
      <c r="F11" s="5">
        <f>$H$11*D11+$H$10*C11</f>
        <v>6.6086999999999993E-5</v>
      </c>
      <c r="G11"/>
      <c r="H11" s="3">
        <v>2.4836999999999999E-8</v>
      </c>
      <c r="I11" s="4" t="s">
        <v>9</v>
      </c>
      <c r="J11" s="1" t="s">
        <v>11</v>
      </c>
    </row>
    <row r="12" spans="3:10" x14ac:dyDescent="0.25">
      <c r="C12" s="3">
        <v>1</v>
      </c>
      <c r="D12" s="3">
        <v>8000</v>
      </c>
      <c r="E12" s="5">
        <f>1/8000</f>
        <v>1.25E-4</v>
      </c>
      <c r="F12" s="5">
        <f t="shared" ref="F12:F18" si="0">$H$11*D12+$H$10*C12</f>
        <v>6.6086999999999993E-5</v>
      </c>
      <c r="G12"/>
    </row>
    <row r="13" spans="3:10" x14ac:dyDescent="0.25">
      <c r="C13" s="3">
        <v>1</v>
      </c>
      <c r="D13" s="3">
        <v>16000</v>
      </c>
      <c r="E13" s="5">
        <f>4/16000</f>
        <v>2.5000000000000001E-4</v>
      </c>
      <c r="F13" s="5">
        <f t="shared" si="0"/>
        <v>2.6478299999999999E-4</v>
      </c>
      <c r="G13"/>
      <c r="H13" s="3">
        <v>2.9999999999999997E-8</v>
      </c>
      <c r="I13" s="1" t="s">
        <v>9</v>
      </c>
      <c r="J13" s="1" t="s">
        <v>12</v>
      </c>
    </row>
    <row r="14" spans="3:10" x14ac:dyDescent="0.25">
      <c r="C14" s="3">
        <v>1</v>
      </c>
      <c r="D14" s="3">
        <v>16000</v>
      </c>
      <c r="E14" s="5">
        <f>4/16000</f>
        <v>2.5000000000000001E-4</v>
      </c>
      <c r="F14" s="5">
        <f t="shared" si="0"/>
        <v>2.6478299999999999E-4</v>
      </c>
      <c r="G14"/>
    </row>
    <row r="15" spans="3:10" x14ac:dyDescent="0.25">
      <c r="C15" s="3">
        <v>1</v>
      </c>
      <c r="D15" s="3">
        <v>32000</v>
      </c>
      <c r="E15" s="5">
        <f>16/32000</f>
        <v>5.0000000000000001E-4</v>
      </c>
      <c r="F15" s="5">
        <f t="shared" si="0"/>
        <v>6.6217499999999998E-4</v>
      </c>
      <c r="G15"/>
    </row>
    <row r="16" spans="3:10" x14ac:dyDescent="0.25">
      <c r="C16" s="3">
        <v>1</v>
      </c>
      <c r="D16" s="3">
        <v>32000</v>
      </c>
      <c r="E16" s="5">
        <f>18/32000</f>
        <v>5.6249999999999996E-4</v>
      </c>
      <c r="F16" s="5">
        <f t="shared" si="0"/>
        <v>6.6217499999999998E-4</v>
      </c>
      <c r="G16"/>
    </row>
    <row r="17" spans="3:14" x14ac:dyDescent="0.25">
      <c r="C17" s="3">
        <v>1</v>
      </c>
      <c r="D17" s="3">
        <v>64000</v>
      </c>
      <c r="E17" s="5">
        <f>97/64000</f>
        <v>1.515625E-3</v>
      </c>
      <c r="F17" s="5">
        <f t="shared" si="0"/>
        <v>1.4569589999999999E-3</v>
      </c>
      <c r="G17"/>
    </row>
    <row r="18" spans="3:14" x14ac:dyDescent="0.25">
      <c r="C18" s="3">
        <v>1</v>
      </c>
      <c r="D18" s="3">
        <v>64000</v>
      </c>
      <c r="E18" s="5">
        <f>95/64000</f>
        <v>1.484375E-3</v>
      </c>
      <c r="F18" s="5">
        <f t="shared" si="0"/>
        <v>1.4569589999999999E-3</v>
      </c>
      <c r="G18"/>
    </row>
    <row r="20" spans="3:14" x14ac:dyDescent="0.25">
      <c r="I20" s="1"/>
      <c r="J20" s="1"/>
      <c r="K20" s="1"/>
    </row>
    <row r="21" spans="3:14" x14ac:dyDescent="0.25">
      <c r="C21"/>
      <c r="E21" s="1" t="s">
        <v>13</v>
      </c>
      <c r="H21" s="1"/>
      <c r="I21" s="1" t="s">
        <v>14</v>
      </c>
      <c r="J21" s="1" t="s">
        <v>9</v>
      </c>
      <c r="K21" s="1" t="s">
        <v>15</v>
      </c>
      <c r="L21" s="1" t="s">
        <v>9</v>
      </c>
      <c r="M21" s="3">
        <f>H13</f>
        <v>2.9999999999999997E-8</v>
      </c>
      <c r="N21" s="1" t="s">
        <v>16</v>
      </c>
    </row>
    <row r="22" spans="3:14" x14ac:dyDescent="0.25">
      <c r="C22"/>
      <c r="H22" s="1"/>
    </row>
    <row r="23" spans="3:14" x14ac:dyDescent="0.25">
      <c r="C23" s="1" t="s">
        <v>17</v>
      </c>
      <c r="D23" s="1" t="s">
        <v>18</v>
      </c>
      <c r="E23" s="1" t="s">
        <v>19</v>
      </c>
      <c r="F23" s="1" t="s">
        <v>20</v>
      </c>
      <c r="G23" s="1" t="s">
        <v>21</v>
      </c>
    </row>
    <row r="24" spans="3:14" x14ac:dyDescent="0.25">
      <c r="C24" s="3">
        <v>1</v>
      </c>
      <c r="D24" s="3">
        <v>8000</v>
      </c>
      <c r="E24" s="3">
        <f>$H$11*D24+$H$10*C24</f>
        <v>6.6086999999999993E-5</v>
      </c>
      <c r="F24" s="3">
        <f>$H$13*D24</f>
        <v>2.3999999999999998E-4</v>
      </c>
      <c r="G24" s="3">
        <f>F24-E24</f>
        <v>1.7391299999999999E-4</v>
      </c>
    </row>
    <row r="25" spans="3:14" x14ac:dyDescent="0.25">
      <c r="C25" s="3">
        <v>1</v>
      </c>
      <c r="D25" s="3">
        <v>12000</v>
      </c>
      <c r="E25" s="3">
        <f t="shared" ref="E25:E44" si="1">$H$11*D25+$H$10*C25</f>
        <v>1.6543499999999996E-4</v>
      </c>
      <c r="F25" s="3">
        <f t="shared" ref="F25:F44" si="2">$H$13*D25</f>
        <v>3.5999999999999997E-4</v>
      </c>
      <c r="G25" s="3">
        <f t="shared" ref="G25:G27" si="3">F25-E25</f>
        <v>1.94565E-4</v>
      </c>
    </row>
    <row r="26" spans="3:14" x14ac:dyDescent="0.25">
      <c r="C26" s="3">
        <v>1</v>
      </c>
      <c r="D26" s="3">
        <v>16000</v>
      </c>
      <c r="E26" s="3">
        <f t="shared" si="1"/>
        <v>2.6478299999999999E-4</v>
      </c>
      <c r="F26" s="3">
        <f t="shared" si="2"/>
        <v>4.7999999999999996E-4</v>
      </c>
      <c r="G26" s="3">
        <f t="shared" si="3"/>
        <v>2.1521699999999997E-4</v>
      </c>
    </row>
    <row r="27" spans="3:14" x14ac:dyDescent="0.25">
      <c r="C27" s="3">
        <v>1</v>
      </c>
      <c r="D27" s="3">
        <v>20000</v>
      </c>
      <c r="E27" s="3">
        <f t="shared" si="1"/>
        <v>3.6413099999999996E-4</v>
      </c>
      <c r="F27" s="3">
        <f t="shared" si="2"/>
        <v>5.9999999999999995E-4</v>
      </c>
      <c r="G27" s="3">
        <f t="shared" si="3"/>
        <v>2.3586899999999999E-4</v>
      </c>
    </row>
    <row r="28" spans="3:14" x14ac:dyDescent="0.25">
      <c r="C28" s="3">
        <v>1</v>
      </c>
      <c r="D28" s="3">
        <v>24000</v>
      </c>
      <c r="E28" s="3">
        <f t="shared" si="1"/>
        <v>4.6347899999999993E-4</v>
      </c>
      <c r="F28" s="3">
        <f t="shared" si="2"/>
        <v>7.1999999999999994E-4</v>
      </c>
      <c r="G28" s="3">
        <f>F28-E28</f>
        <v>2.5652100000000001E-4</v>
      </c>
    </row>
    <row r="29" spans="3:14" x14ac:dyDescent="0.25">
      <c r="C29" s="3">
        <v>1</v>
      </c>
      <c r="D29" s="3">
        <v>28000</v>
      </c>
      <c r="E29" s="3">
        <f t="shared" si="1"/>
        <v>5.6282700000000001E-4</v>
      </c>
      <c r="F29" s="3">
        <f t="shared" si="2"/>
        <v>8.3999999999999993E-4</v>
      </c>
      <c r="G29" s="3">
        <f t="shared" ref="G29:G44" si="4">F29-E29</f>
        <v>2.7717299999999992E-4</v>
      </c>
    </row>
    <row r="30" spans="3:14" x14ac:dyDescent="0.25">
      <c r="C30" s="3">
        <v>1</v>
      </c>
      <c r="D30" s="3">
        <v>32000</v>
      </c>
      <c r="E30" s="3">
        <f t="shared" si="1"/>
        <v>6.6217499999999998E-4</v>
      </c>
      <c r="F30" s="3">
        <f t="shared" si="2"/>
        <v>9.5999999999999992E-4</v>
      </c>
      <c r="G30" s="3">
        <f t="shared" si="4"/>
        <v>2.9782499999999993E-4</v>
      </c>
    </row>
    <row r="31" spans="3:14" x14ac:dyDescent="0.25">
      <c r="C31" s="3">
        <v>1</v>
      </c>
      <c r="D31" s="3">
        <v>36000</v>
      </c>
      <c r="E31" s="3">
        <f t="shared" si="1"/>
        <v>7.6152299999999995E-4</v>
      </c>
      <c r="F31" s="3">
        <f t="shared" si="2"/>
        <v>1.0799999999999998E-3</v>
      </c>
      <c r="G31" s="3">
        <f t="shared" si="4"/>
        <v>3.1847699999999984E-4</v>
      </c>
    </row>
    <row r="32" spans="3:14" x14ac:dyDescent="0.25">
      <c r="C32" s="3">
        <v>1</v>
      </c>
      <c r="D32" s="3">
        <v>40000</v>
      </c>
      <c r="E32" s="3">
        <f t="shared" si="1"/>
        <v>8.6087099999999992E-4</v>
      </c>
      <c r="F32" s="3">
        <f t="shared" si="2"/>
        <v>1.1999999999999999E-3</v>
      </c>
      <c r="G32" s="3">
        <f t="shared" si="4"/>
        <v>3.3912899999999997E-4</v>
      </c>
    </row>
    <row r="33" spans="3:7" x14ac:dyDescent="0.25">
      <c r="C33" s="3">
        <v>1</v>
      </c>
      <c r="D33" s="3">
        <v>44000</v>
      </c>
      <c r="E33" s="3">
        <f t="shared" si="1"/>
        <v>9.6021899999999989E-4</v>
      </c>
      <c r="F33" s="3">
        <f t="shared" si="2"/>
        <v>1.3199999999999998E-3</v>
      </c>
      <c r="G33" s="3">
        <f t="shared" si="4"/>
        <v>3.5978099999999988E-4</v>
      </c>
    </row>
    <row r="34" spans="3:7" x14ac:dyDescent="0.25">
      <c r="C34" s="3">
        <v>1</v>
      </c>
      <c r="D34" s="3">
        <v>48000</v>
      </c>
      <c r="E34" s="3">
        <f t="shared" si="1"/>
        <v>1.059567E-3</v>
      </c>
      <c r="F34" s="3">
        <f t="shared" si="2"/>
        <v>1.4399999999999999E-3</v>
      </c>
      <c r="G34" s="3">
        <f t="shared" si="4"/>
        <v>3.804329999999999E-4</v>
      </c>
    </row>
    <row r="35" spans="3:7" x14ac:dyDescent="0.25">
      <c r="C35" s="3">
        <v>1</v>
      </c>
      <c r="D35" s="3">
        <v>52000</v>
      </c>
      <c r="E35" s="3">
        <f t="shared" si="1"/>
        <v>1.1589149999999999E-3</v>
      </c>
      <c r="F35" s="3">
        <f t="shared" si="2"/>
        <v>1.5599999999999998E-3</v>
      </c>
      <c r="G35" s="3">
        <f t="shared" si="4"/>
        <v>4.0108499999999981E-4</v>
      </c>
    </row>
    <row r="36" spans="3:7" x14ac:dyDescent="0.25">
      <c r="C36" s="3">
        <v>1</v>
      </c>
      <c r="D36" s="3">
        <v>56000</v>
      </c>
      <c r="E36" s="3">
        <f t="shared" si="1"/>
        <v>1.2582629999999999E-3</v>
      </c>
      <c r="F36" s="3">
        <f t="shared" si="2"/>
        <v>1.6799999999999999E-3</v>
      </c>
      <c r="G36" s="3">
        <f t="shared" si="4"/>
        <v>4.2173699999999994E-4</v>
      </c>
    </row>
    <row r="37" spans="3:7" x14ac:dyDescent="0.25">
      <c r="C37" s="3">
        <v>1</v>
      </c>
      <c r="D37" s="3">
        <v>60000</v>
      </c>
      <c r="E37" s="3">
        <f t="shared" si="1"/>
        <v>1.3576109999999999E-3</v>
      </c>
      <c r="F37" s="3">
        <f t="shared" si="2"/>
        <v>1.7999999999999997E-3</v>
      </c>
      <c r="G37" s="3">
        <f t="shared" si="4"/>
        <v>4.4238899999999985E-4</v>
      </c>
    </row>
    <row r="38" spans="3:7" x14ac:dyDescent="0.25">
      <c r="C38" s="3">
        <v>1</v>
      </c>
      <c r="D38" s="3">
        <v>64000</v>
      </c>
      <c r="E38" s="3">
        <f t="shared" si="1"/>
        <v>1.4569589999999999E-3</v>
      </c>
      <c r="F38" s="3">
        <f t="shared" si="2"/>
        <v>1.9199999999999998E-3</v>
      </c>
      <c r="G38" s="3">
        <f t="shared" si="4"/>
        <v>4.6304099999999997E-4</v>
      </c>
    </row>
    <row r="39" spans="3:7" x14ac:dyDescent="0.25">
      <c r="C39" s="3">
        <v>1</v>
      </c>
      <c r="D39" s="3">
        <v>68000</v>
      </c>
      <c r="E39" s="3">
        <f t="shared" si="1"/>
        <v>1.5563069999999998E-3</v>
      </c>
      <c r="F39" s="3">
        <f t="shared" si="2"/>
        <v>2.0399999999999997E-3</v>
      </c>
      <c r="G39" s="3">
        <f t="shared" si="4"/>
        <v>4.8369299999999988E-4</v>
      </c>
    </row>
    <row r="40" spans="3:7" x14ac:dyDescent="0.25">
      <c r="C40" s="3">
        <v>1</v>
      </c>
      <c r="D40" s="3">
        <v>72000</v>
      </c>
      <c r="E40" s="3">
        <f t="shared" si="1"/>
        <v>1.6556549999999998E-3</v>
      </c>
      <c r="F40" s="3">
        <f t="shared" si="2"/>
        <v>2.1599999999999996E-3</v>
      </c>
      <c r="G40" s="3">
        <f t="shared" si="4"/>
        <v>5.0434499999999979E-4</v>
      </c>
    </row>
    <row r="41" spans="3:7" x14ac:dyDescent="0.25">
      <c r="C41" s="3">
        <v>1</v>
      </c>
      <c r="D41" s="3">
        <v>76000</v>
      </c>
      <c r="E41" s="3">
        <f t="shared" si="1"/>
        <v>1.7550029999999998E-3</v>
      </c>
      <c r="F41" s="3">
        <f t="shared" si="2"/>
        <v>2.2799999999999999E-3</v>
      </c>
      <c r="G41" s="3">
        <f t="shared" si="4"/>
        <v>5.2499700000000014E-4</v>
      </c>
    </row>
    <row r="42" spans="3:7" x14ac:dyDescent="0.25">
      <c r="C42" s="3">
        <v>1</v>
      </c>
      <c r="D42" s="3">
        <v>80000</v>
      </c>
      <c r="E42" s="3">
        <f t="shared" si="1"/>
        <v>1.8543509999999997E-3</v>
      </c>
      <c r="F42" s="3">
        <f t="shared" si="2"/>
        <v>2.3999999999999998E-3</v>
      </c>
      <c r="G42" s="3">
        <f t="shared" si="4"/>
        <v>5.4564900000000005E-4</v>
      </c>
    </row>
    <row r="43" spans="3:7" x14ac:dyDescent="0.25">
      <c r="C43" s="3">
        <v>1</v>
      </c>
      <c r="D43" s="3">
        <v>84000</v>
      </c>
      <c r="E43" s="3">
        <f t="shared" si="1"/>
        <v>1.9536989999999997E-3</v>
      </c>
      <c r="F43" s="3">
        <f t="shared" si="2"/>
        <v>2.5199999999999997E-3</v>
      </c>
      <c r="G43" s="3">
        <f t="shared" si="4"/>
        <v>5.6630099999999996E-4</v>
      </c>
    </row>
    <row r="44" spans="3:7" x14ac:dyDescent="0.25">
      <c r="C44" s="3">
        <v>1</v>
      </c>
      <c r="D44" s="3">
        <v>88000</v>
      </c>
      <c r="E44" s="3">
        <f t="shared" si="1"/>
        <v>2.0530469999999997E-3</v>
      </c>
      <c r="F44" s="3">
        <f t="shared" si="2"/>
        <v>2.6399999999999996E-3</v>
      </c>
      <c r="G44" s="3">
        <f t="shared" si="4"/>
        <v>5.8695299999999987E-4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834-04E3-44C4-A23D-25B8710AD503}">
  <dimension ref="C5:N44"/>
  <sheetViews>
    <sheetView topLeftCell="A28" workbookViewId="0">
      <selection activeCell="H32" sqref="H32"/>
    </sheetView>
  </sheetViews>
  <sheetFormatPr defaultRowHeight="15" x14ac:dyDescent="0.25"/>
  <cols>
    <col min="3" max="3" width="14" style="1" bestFit="1" customWidth="1"/>
    <col min="4" max="4" width="14.7109375" style="1" customWidth="1"/>
    <col min="5" max="5" width="20.5703125" style="1" customWidth="1"/>
    <col min="6" max="6" width="15.7109375" style="1" customWidth="1"/>
    <col min="7" max="7" width="10.42578125" style="1" customWidth="1"/>
    <col min="8" max="8" width="11" bestFit="1" customWidth="1"/>
    <col min="10" max="10" width="10.140625" customWidth="1"/>
    <col min="11" max="11" width="12.28515625" bestFit="1" customWidth="1"/>
  </cols>
  <sheetData>
    <row r="5" spans="3:10" x14ac:dyDescent="0.25">
      <c r="E5" s="2" t="s">
        <v>32</v>
      </c>
      <c r="F5" s="2"/>
      <c r="G5" s="2"/>
      <c r="H5" s="2"/>
      <c r="I5" s="2"/>
    </row>
    <row r="8" spans="3:10" x14ac:dyDescent="0.25">
      <c r="D8" s="1" t="s">
        <v>0</v>
      </c>
      <c r="E8" s="1" t="s">
        <v>1</v>
      </c>
      <c r="F8" s="1" t="s">
        <v>2</v>
      </c>
      <c r="I8" t="s">
        <v>3</v>
      </c>
    </row>
    <row r="9" spans="3:10" x14ac:dyDescent="0.25">
      <c r="D9" s="1" t="s">
        <v>4</v>
      </c>
      <c r="F9" s="1" t="s">
        <v>5</v>
      </c>
    </row>
    <row r="10" spans="3:10" x14ac:dyDescent="0.25">
      <c r="C10" s="1" t="s">
        <v>6</v>
      </c>
      <c r="D10" s="1" t="s">
        <v>7</v>
      </c>
      <c r="E10" s="1" t="s">
        <v>31</v>
      </c>
      <c r="F10" s="1" t="s">
        <v>22</v>
      </c>
      <c r="G10"/>
      <c r="H10" s="3">
        <v>11</v>
      </c>
      <c r="I10" s="4" t="s">
        <v>9</v>
      </c>
      <c r="J10" s="1" t="s">
        <v>10</v>
      </c>
    </row>
    <row r="11" spans="3:10" x14ac:dyDescent="0.25">
      <c r="C11" s="3">
        <v>1</v>
      </c>
      <c r="D11" s="3">
        <v>8000</v>
      </c>
      <c r="E11" s="6">
        <f>128088000/8000</f>
        <v>16011</v>
      </c>
      <c r="F11" s="6">
        <f>$H$11*D11+$H$10*C11</f>
        <v>16011</v>
      </c>
      <c r="G11"/>
      <c r="H11" s="3">
        <v>2</v>
      </c>
      <c r="I11" s="4" t="s">
        <v>9</v>
      </c>
      <c r="J11" s="1" t="s">
        <v>11</v>
      </c>
    </row>
    <row r="12" spans="3:10" x14ac:dyDescent="0.25">
      <c r="C12" s="3">
        <v>1</v>
      </c>
      <c r="D12" s="3">
        <v>8000</v>
      </c>
      <c r="E12" s="6">
        <f>128088000/8000</f>
        <v>16011</v>
      </c>
      <c r="F12" s="6">
        <f t="shared" ref="F12:F18" si="0">$H$11*D12+$H$10*C12</f>
        <v>16011</v>
      </c>
      <c r="G12"/>
    </row>
    <row r="13" spans="3:10" x14ac:dyDescent="0.25">
      <c r="C13" s="3">
        <v>1</v>
      </c>
      <c r="D13" s="3">
        <v>16000</v>
      </c>
      <c r="E13" s="6">
        <f>512176000/16000</f>
        <v>32011</v>
      </c>
      <c r="F13" s="6">
        <f t="shared" si="0"/>
        <v>32011</v>
      </c>
      <c r="G13"/>
      <c r="H13" s="3">
        <v>2.5</v>
      </c>
      <c r="I13" s="1" t="s">
        <v>9</v>
      </c>
      <c r="J13" s="1" t="s">
        <v>12</v>
      </c>
    </row>
    <row r="14" spans="3:10" x14ac:dyDescent="0.25">
      <c r="C14" s="3">
        <v>1</v>
      </c>
      <c r="D14" s="3">
        <v>16000</v>
      </c>
      <c r="E14" s="6">
        <f>512176000/16000</f>
        <v>32011</v>
      </c>
      <c r="F14" s="6">
        <f t="shared" si="0"/>
        <v>32011</v>
      </c>
      <c r="G14"/>
    </row>
    <row r="15" spans="3:10" x14ac:dyDescent="0.25">
      <c r="C15" s="3">
        <v>1</v>
      </c>
      <c r="D15" s="3">
        <v>32000</v>
      </c>
      <c r="E15" s="6">
        <f>2048352000/32000</f>
        <v>64011</v>
      </c>
      <c r="F15" s="6">
        <f t="shared" si="0"/>
        <v>64011</v>
      </c>
      <c r="G15"/>
    </row>
    <row r="16" spans="3:10" x14ac:dyDescent="0.25">
      <c r="C16" s="3">
        <v>1</v>
      </c>
      <c r="D16" s="3">
        <v>32000</v>
      </c>
      <c r="E16" s="6">
        <f>2048352000/32000</f>
        <v>64011</v>
      </c>
      <c r="F16" s="6">
        <f t="shared" si="0"/>
        <v>64011</v>
      </c>
      <c r="G16"/>
    </row>
    <row r="17" spans="3:14" x14ac:dyDescent="0.25">
      <c r="C17" s="3">
        <v>1</v>
      </c>
      <c r="D17" s="3">
        <v>64000</v>
      </c>
      <c r="E17" s="6">
        <f>8192704000/64000</f>
        <v>128011</v>
      </c>
      <c r="F17" s="6">
        <f t="shared" si="0"/>
        <v>128011</v>
      </c>
      <c r="G17"/>
    </row>
    <row r="18" spans="3:14" x14ac:dyDescent="0.25">
      <c r="C18" s="3">
        <v>1</v>
      </c>
      <c r="D18" s="3">
        <v>64000</v>
      </c>
      <c r="E18" s="6">
        <f>8192704000/64000</f>
        <v>128011</v>
      </c>
      <c r="F18" s="6">
        <f t="shared" si="0"/>
        <v>128011</v>
      </c>
      <c r="G18"/>
    </row>
    <row r="20" spans="3:14" x14ac:dyDescent="0.25">
      <c r="I20" s="1"/>
      <c r="J20" s="1"/>
      <c r="K20" s="1"/>
    </row>
    <row r="21" spans="3:14" x14ac:dyDescent="0.25">
      <c r="C21"/>
      <c r="E21" s="1" t="s">
        <v>13</v>
      </c>
      <c r="H21" s="1"/>
      <c r="I21" s="1" t="s">
        <v>14</v>
      </c>
      <c r="J21" s="1" t="s">
        <v>9</v>
      </c>
      <c r="K21" s="1" t="s">
        <v>15</v>
      </c>
      <c r="L21" s="1" t="s">
        <v>9</v>
      </c>
      <c r="M21" s="3">
        <f>H13</f>
        <v>2.5</v>
      </c>
      <c r="N21" s="1" t="s">
        <v>16</v>
      </c>
    </row>
    <row r="22" spans="3:14" x14ac:dyDescent="0.25">
      <c r="C22"/>
      <c r="H22" s="1"/>
    </row>
    <row r="23" spans="3:14" x14ac:dyDescent="0.25">
      <c r="C23" s="1" t="s">
        <v>17</v>
      </c>
      <c r="D23" s="1" t="s">
        <v>18</v>
      </c>
      <c r="E23" s="1" t="s">
        <v>23</v>
      </c>
      <c r="F23" s="1" t="s">
        <v>20</v>
      </c>
      <c r="G23" s="1" t="s">
        <v>21</v>
      </c>
    </row>
    <row r="24" spans="3:14" x14ac:dyDescent="0.25">
      <c r="C24" s="3">
        <v>1</v>
      </c>
      <c r="D24" s="3">
        <v>8000</v>
      </c>
      <c r="E24" s="3">
        <f>$H$11*D24+$H$10*C24</f>
        <v>16011</v>
      </c>
      <c r="F24" s="3">
        <f>$H$13*D24</f>
        <v>20000</v>
      </c>
      <c r="G24" s="3">
        <f>F24-E24</f>
        <v>3989</v>
      </c>
    </row>
    <row r="25" spans="3:14" x14ac:dyDescent="0.25">
      <c r="C25" s="3">
        <v>1</v>
      </c>
      <c r="D25" s="3">
        <v>12000</v>
      </c>
      <c r="E25" s="3">
        <f t="shared" ref="E25:E44" si="1">$H$11*D25+$H$10*C25</f>
        <v>24011</v>
      </c>
      <c r="F25" s="3">
        <f t="shared" ref="F25:F44" si="2">$H$13*D25</f>
        <v>30000</v>
      </c>
      <c r="G25" s="3">
        <f t="shared" ref="G25:G27" si="3">F25-E25</f>
        <v>5989</v>
      </c>
    </row>
    <row r="26" spans="3:14" x14ac:dyDescent="0.25">
      <c r="C26" s="3">
        <v>1</v>
      </c>
      <c r="D26" s="3">
        <v>16000</v>
      </c>
      <c r="E26" s="3">
        <f t="shared" si="1"/>
        <v>32011</v>
      </c>
      <c r="F26" s="3">
        <f t="shared" si="2"/>
        <v>40000</v>
      </c>
      <c r="G26" s="3">
        <f t="shared" si="3"/>
        <v>7989</v>
      </c>
    </row>
    <row r="27" spans="3:14" x14ac:dyDescent="0.25">
      <c r="C27" s="3">
        <v>1</v>
      </c>
      <c r="D27" s="3">
        <v>20000</v>
      </c>
      <c r="E27" s="3">
        <f t="shared" si="1"/>
        <v>40011</v>
      </c>
      <c r="F27" s="3">
        <f t="shared" si="2"/>
        <v>50000</v>
      </c>
      <c r="G27" s="3">
        <f t="shared" si="3"/>
        <v>9989</v>
      </c>
    </row>
    <row r="28" spans="3:14" x14ac:dyDescent="0.25">
      <c r="C28" s="3">
        <v>1</v>
      </c>
      <c r="D28" s="3">
        <v>24000</v>
      </c>
      <c r="E28" s="3">
        <f t="shared" si="1"/>
        <v>48011</v>
      </c>
      <c r="F28" s="3">
        <f t="shared" si="2"/>
        <v>60000</v>
      </c>
      <c r="G28" s="3">
        <f>F28-E28</f>
        <v>11989</v>
      </c>
    </row>
    <row r="29" spans="3:14" x14ac:dyDescent="0.25">
      <c r="C29" s="3">
        <v>1</v>
      </c>
      <c r="D29" s="3">
        <v>28000</v>
      </c>
      <c r="E29" s="3">
        <f t="shared" si="1"/>
        <v>56011</v>
      </c>
      <c r="F29" s="3">
        <f t="shared" si="2"/>
        <v>70000</v>
      </c>
      <c r="G29" s="3">
        <f t="shared" ref="G29:G44" si="4">F29-E29</f>
        <v>13989</v>
      </c>
    </row>
    <row r="30" spans="3:14" x14ac:dyDescent="0.25">
      <c r="C30" s="3">
        <v>1</v>
      </c>
      <c r="D30" s="3">
        <v>32000</v>
      </c>
      <c r="E30" s="3">
        <f t="shared" si="1"/>
        <v>64011</v>
      </c>
      <c r="F30" s="3">
        <f t="shared" si="2"/>
        <v>80000</v>
      </c>
      <c r="G30" s="3">
        <f t="shared" si="4"/>
        <v>15989</v>
      </c>
    </row>
    <row r="31" spans="3:14" x14ac:dyDescent="0.25">
      <c r="C31" s="3">
        <v>1</v>
      </c>
      <c r="D31" s="3">
        <v>36000</v>
      </c>
      <c r="E31" s="3">
        <f t="shared" si="1"/>
        <v>72011</v>
      </c>
      <c r="F31" s="3">
        <f t="shared" si="2"/>
        <v>90000</v>
      </c>
      <c r="G31" s="3">
        <f t="shared" si="4"/>
        <v>17989</v>
      </c>
    </row>
    <row r="32" spans="3:14" x14ac:dyDescent="0.25">
      <c r="C32" s="3">
        <v>1</v>
      </c>
      <c r="D32" s="3">
        <v>40000</v>
      </c>
      <c r="E32" s="3">
        <f t="shared" si="1"/>
        <v>80011</v>
      </c>
      <c r="F32" s="3">
        <f t="shared" si="2"/>
        <v>100000</v>
      </c>
      <c r="G32" s="3">
        <f t="shared" si="4"/>
        <v>19989</v>
      </c>
    </row>
    <row r="33" spans="3:7" x14ac:dyDescent="0.25">
      <c r="C33" s="3">
        <v>1</v>
      </c>
      <c r="D33" s="3">
        <v>44000</v>
      </c>
      <c r="E33" s="3">
        <f t="shared" si="1"/>
        <v>88011</v>
      </c>
      <c r="F33" s="3">
        <f t="shared" si="2"/>
        <v>110000</v>
      </c>
      <c r="G33" s="3">
        <f t="shared" si="4"/>
        <v>21989</v>
      </c>
    </row>
    <row r="34" spans="3:7" x14ac:dyDescent="0.25">
      <c r="C34" s="3">
        <v>1</v>
      </c>
      <c r="D34" s="3">
        <v>48000</v>
      </c>
      <c r="E34" s="3">
        <f t="shared" si="1"/>
        <v>96011</v>
      </c>
      <c r="F34" s="3">
        <f t="shared" si="2"/>
        <v>120000</v>
      </c>
      <c r="G34" s="3">
        <f t="shared" si="4"/>
        <v>23989</v>
      </c>
    </row>
    <row r="35" spans="3:7" x14ac:dyDescent="0.25">
      <c r="C35" s="3">
        <v>1</v>
      </c>
      <c r="D35" s="3">
        <v>52000</v>
      </c>
      <c r="E35" s="3">
        <f t="shared" si="1"/>
        <v>104011</v>
      </c>
      <c r="F35" s="3">
        <f t="shared" si="2"/>
        <v>130000</v>
      </c>
      <c r="G35" s="3">
        <f t="shared" si="4"/>
        <v>25989</v>
      </c>
    </row>
    <row r="36" spans="3:7" x14ac:dyDescent="0.25">
      <c r="C36" s="3">
        <v>1</v>
      </c>
      <c r="D36" s="3">
        <v>56000</v>
      </c>
      <c r="E36" s="3">
        <f t="shared" si="1"/>
        <v>112011</v>
      </c>
      <c r="F36" s="3">
        <f t="shared" si="2"/>
        <v>140000</v>
      </c>
      <c r="G36" s="3">
        <f t="shared" si="4"/>
        <v>27989</v>
      </c>
    </row>
    <row r="37" spans="3:7" x14ac:dyDescent="0.25">
      <c r="C37" s="3">
        <v>1</v>
      </c>
      <c r="D37" s="3">
        <v>60000</v>
      </c>
      <c r="E37" s="3">
        <f t="shared" si="1"/>
        <v>120011</v>
      </c>
      <c r="F37" s="3">
        <f t="shared" si="2"/>
        <v>150000</v>
      </c>
      <c r="G37" s="3">
        <f t="shared" si="4"/>
        <v>29989</v>
      </c>
    </row>
    <row r="38" spans="3:7" x14ac:dyDescent="0.25">
      <c r="C38" s="3">
        <v>1</v>
      </c>
      <c r="D38" s="3">
        <v>64000</v>
      </c>
      <c r="E38" s="3">
        <f t="shared" si="1"/>
        <v>128011</v>
      </c>
      <c r="F38" s="3">
        <f t="shared" si="2"/>
        <v>160000</v>
      </c>
      <c r="G38" s="3">
        <f t="shared" si="4"/>
        <v>31989</v>
      </c>
    </row>
    <row r="39" spans="3:7" x14ac:dyDescent="0.25">
      <c r="C39" s="3">
        <v>1</v>
      </c>
      <c r="D39" s="3">
        <v>68000</v>
      </c>
      <c r="E39" s="3">
        <f t="shared" si="1"/>
        <v>136011</v>
      </c>
      <c r="F39" s="3">
        <f t="shared" si="2"/>
        <v>170000</v>
      </c>
      <c r="G39" s="3">
        <f t="shared" si="4"/>
        <v>33989</v>
      </c>
    </row>
    <row r="40" spans="3:7" x14ac:dyDescent="0.25">
      <c r="C40" s="3">
        <v>1</v>
      </c>
      <c r="D40" s="3">
        <v>72000</v>
      </c>
      <c r="E40" s="3">
        <f t="shared" si="1"/>
        <v>144011</v>
      </c>
      <c r="F40" s="3">
        <f t="shared" si="2"/>
        <v>180000</v>
      </c>
      <c r="G40" s="3">
        <f t="shared" si="4"/>
        <v>35989</v>
      </c>
    </row>
    <row r="41" spans="3:7" x14ac:dyDescent="0.25">
      <c r="C41" s="3">
        <v>1</v>
      </c>
      <c r="D41" s="3">
        <v>76000</v>
      </c>
      <c r="E41" s="3">
        <f t="shared" si="1"/>
        <v>152011</v>
      </c>
      <c r="F41" s="3">
        <f t="shared" si="2"/>
        <v>190000</v>
      </c>
      <c r="G41" s="3">
        <f t="shared" si="4"/>
        <v>37989</v>
      </c>
    </row>
    <row r="42" spans="3:7" x14ac:dyDescent="0.25">
      <c r="C42" s="3">
        <v>1</v>
      </c>
      <c r="D42" s="3">
        <v>80000</v>
      </c>
      <c r="E42" s="3">
        <f t="shared" si="1"/>
        <v>160011</v>
      </c>
      <c r="F42" s="3">
        <f t="shared" si="2"/>
        <v>200000</v>
      </c>
      <c r="G42" s="3">
        <f t="shared" si="4"/>
        <v>39989</v>
      </c>
    </row>
    <row r="43" spans="3:7" x14ac:dyDescent="0.25">
      <c r="C43" s="3">
        <v>1</v>
      </c>
      <c r="D43" s="3">
        <v>84000</v>
      </c>
      <c r="E43" s="3">
        <f t="shared" si="1"/>
        <v>168011</v>
      </c>
      <c r="F43" s="3">
        <f t="shared" si="2"/>
        <v>210000</v>
      </c>
      <c r="G43" s="3">
        <f t="shared" si="4"/>
        <v>41989</v>
      </c>
    </row>
    <row r="44" spans="3:7" x14ac:dyDescent="0.25">
      <c r="C44" s="3">
        <v>1</v>
      </c>
      <c r="D44" s="3">
        <v>88000</v>
      </c>
      <c r="E44" s="3">
        <f t="shared" si="1"/>
        <v>176011</v>
      </c>
      <c r="F44" s="3">
        <f t="shared" si="2"/>
        <v>220000</v>
      </c>
      <c r="G44" s="3">
        <f t="shared" si="4"/>
        <v>43989</v>
      </c>
    </row>
  </sheetData>
  <mergeCells count="1">
    <mergeCell ref="E5:I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Inefficient_Push_Timing</vt:lpstr>
      <vt:lpstr>Inefficient_Push_Operations</vt:lpstr>
      <vt:lpstr>Efficient_Push_Timing</vt:lpstr>
      <vt:lpstr>Efficient_Push_Operations</vt:lpstr>
      <vt:lpstr>LinkedList_Push_Timing</vt:lpstr>
      <vt:lpstr>LinkedList_Push_Operations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2022-10-22T22:52:24Z</dcterms:created>
  <dcterms:modified xsi:type="dcterms:W3CDTF">2022-10-23T06:01:57Z</dcterms:modified>
</cp:coreProperties>
</file>