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efg\OneDrive\Desktop\Fall 2022 CSC-17C\Homework\Timing_Analysis_On_Sorts\"/>
    </mc:Choice>
  </mc:AlternateContent>
  <xr:revisionPtr revIDLastSave="0" documentId="13_ncr:1_{A90D014E-09E9-4E9C-9C2F-C720DEC7FBEF}" xr6:coauthVersionLast="47" xr6:coauthVersionMax="47" xr10:uidLastSave="{00000000-0000-0000-0000-000000000000}"/>
  <bookViews>
    <workbookView xWindow="-120" yWindow="-120" windowWidth="20730" windowHeight="11760" activeTab="3" xr2:uid="{64AEB65D-4F59-4973-ACAC-D55CC0E368F8}"/>
  </bookViews>
  <sheets>
    <sheet name="Merge_Sort_Analysis" sheetId="1" r:id="rId1"/>
    <sheet name="Quick_Sort_Analysis" sheetId="2" r:id="rId2"/>
    <sheet name="Heap_Sort_Analysis" sheetId="3" r:id="rId3"/>
    <sheet name="Shell_Sort_Analysis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4" l="1"/>
  <c r="P19" i="4"/>
  <c r="I23" i="4"/>
  <c r="I24" i="4"/>
  <c r="I25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2" i="4"/>
  <c r="I23" i="3"/>
  <c r="I24" i="3"/>
  <c r="I25" i="3"/>
  <c r="I26" i="3"/>
  <c r="I27" i="3"/>
  <c r="I28" i="3"/>
  <c r="J28" i="3" s="1"/>
  <c r="I29" i="3"/>
  <c r="I30" i="3"/>
  <c r="I31" i="3"/>
  <c r="I32" i="3"/>
  <c r="I33" i="3"/>
  <c r="I34" i="3"/>
  <c r="I35" i="3"/>
  <c r="I36" i="3"/>
  <c r="I37" i="3"/>
  <c r="I38" i="3"/>
  <c r="I39" i="3"/>
  <c r="I40" i="3"/>
  <c r="J40" i="3" s="1"/>
  <c r="I41" i="3"/>
  <c r="I42" i="3"/>
  <c r="I22" i="3"/>
  <c r="P19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22" i="3"/>
  <c r="H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J40" i="2" s="1"/>
  <c r="I41" i="2"/>
  <c r="I42" i="2"/>
  <c r="I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P19" i="2"/>
  <c r="P19" i="1"/>
  <c r="I9" i="4"/>
  <c r="I10" i="4"/>
  <c r="I11" i="4"/>
  <c r="I12" i="4"/>
  <c r="I13" i="4"/>
  <c r="I14" i="4"/>
  <c r="I15" i="4"/>
  <c r="I16" i="4"/>
  <c r="D9" i="3"/>
  <c r="I10" i="3"/>
  <c r="I11" i="3"/>
  <c r="I12" i="3"/>
  <c r="I13" i="3"/>
  <c r="I14" i="3"/>
  <c r="I15" i="3"/>
  <c r="I16" i="3"/>
  <c r="I9" i="3"/>
  <c r="D9" i="2"/>
  <c r="I10" i="2"/>
  <c r="I11" i="2"/>
  <c r="I12" i="2"/>
  <c r="I13" i="2"/>
  <c r="I14" i="2"/>
  <c r="I15" i="2"/>
  <c r="I16" i="2"/>
  <c r="I9" i="2"/>
  <c r="H9" i="1"/>
  <c r="D9" i="1"/>
  <c r="I9" i="1" s="1"/>
  <c r="H16" i="4"/>
  <c r="H15" i="4"/>
  <c r="H14" i="4"/>
  <c r="H13" i="4"/>
  <c r="H12" i="4"/>
  <c r="H11" i="4"/>
  <c r="H9" i="4"/>
  <c r="H10" i="4"/>
  <c r="H16" i="3"/>
  <c r="H15" i="3"/>
  <c r="H14" i="3"/>
  <c r="H13" i="3"/>
  <c r="H12" i="3"/>
  <c r="H11" i="3"/>
  <c r="H10" i="3"/>
  <c r="H9" i="3"/>
  <c r="H16" i="2"/>
  <c r="H15" i="2"/>
  <c r="G10" i="2"/>
  <c r="H14" i="2"/>
  <c r="H13" i="2"/>
  <c r="H12" i="2"/>
  <c r="H11" i="2"/>
  <c r="H10" i="2"/>
  <c r="H9" i="2"/>
  <c r="H10" i="1"/>
  <c r="H13" i="1"/>
  <c r="H12" i="1"/>
  <c r="H14" i="1"/>
  <c r="H16" i="1"/>
  <c r="H15" i="1"/>
  <c r="H11" i="1"/>
  <c r="F9" i="1"/>
  <c r="G9" i="1" s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2" i="1"/>
  <c r="G42" i="4"/>
  <c r="F42" i="4"/>
  <c r="G41" i="4"/>
  <c r="F41" i="4"/>
  <c r="G40" i="4"/>
  <c r="F40" i="4"/>
  <c r="F39" i="4"/>
  <c r="G38" i="4"/>
  <c r="F38" i="4"/>
  <c r="G37" i="4"/>
  <c r="F37" i="4"/>
  <c r="G36" i="4"/>
  <c r="F36" i="4"/>
  <c r="F35" i="4"/>
  <c r="G34" i="4"/>
  <c r="F34" i="4"/>
  <c r="G33" i="4"/>
  <c r="F33" i="4"/>
  <c r="G32" i="4"/>
  <c r="F32" i="4"/>
  <c r="F31" i="4"/>
  <c r="G30" i="4"/>
  <c r="F30" i="4"/>
  <c r="G29" i="4"/>
  <c r="F29" i="4"/>
  <c r="G28" i="4"/>
  <c r="F28" i="4"/>
  <c r="F27" i="4"/>
  <c r="G26" i="4"/>
  <c r="F26" i="4"/>
  <c r="G25" i="4"/>
  <c r="F25" i="4"/>
  <c r="G24" i="4"/>
  <c r="F24" i="4"/>
  <c r="F23" i="4"/>
  <c r="G22" i="4"/>
  <c r="F22" i="4"/>
  <c r="F16" i="4"/>
  <c r="G16" i="4" s="1"/>
  <c r="D16" i="4"/>
  <c r="F15" i="4"/>
  <c r="G15" i="4" s="1"/>
  <c r="D15" i="4"/>
  <c r="G14" i="4"/>
  <c r="F14" i="4"/>
  <c r="D14" i="4"/>
  <c r="G13" i="4"/>
  <c r="F13" i="4"/>
  <c r="D13" i="4"/>
  <c r="F12" i="4"/>
  <c r="G12" i="4" s="1"/>
  <c r="D12" i="4"/>
  <c r="F11" i="4"/>
  <c r="G11" i="4" s="1"/>
  <c r="D11" i="4"/>
  <c r="F10" i="4"/>
  <c r="G10" i="4" s="1"/>
  <c r="D10" i="4"/>
  <c r="F9" i="4"/>
  <c r="G9" i="4" s="1"/>
  <c r="D9" i="4"/>
  <c r="G42" i="3"/>
  <c r="F42" i="3"/>
  <c r="G41" i="3"/>
  <c r="F41" i="3"/>
  <c r="G40" i="3"/>
  <c r="F40" i="3"/>
  <c r="F39" i="3"/>
  <c r="G38" i="3"/>
  <c r="F38" i="3"/>
  <c r="G37" i="3"/>
  <c r="F37" i="3"/>
  <c r="J37" i="3" s="1"/>
  <c r="F36" i="3"/>
  <c r="G36" i="3" s="1"/>
  <c r="F35" i="3"/>
  <c r="G34" i="3"/>
  <c r="F34" i="3"/>
  <c r="G33" i="3"/>
  <c r="F33" i="3"/>
  <c r="F32" i="3"/>
  <c r="G32" i="3" s="1"/>
  <c r="F31" i="3"/>
  <c r="G30" i="3"/>
  <c r="F30" i="3"/>
  <c r="G29" i="3"/>
  <c r="F29" i="3"/>
  <c r="J29" i="3" s="1"/>
  <c r="F28" i="3"/>
  <c r="G28" i="3" s="1"/>
  <c r="F27" i="3"/>
  <c r="G26" i="3"/>
  <c r="F26" i="3"/>
  <c r="G25" i="3"/>
  <c r="F25" i="3"/>
  <c r="J25" i="3" s="1"/>
  <c r="G24" i="3"/>
  <c r="F24" i="3"/>
  <c r="F23" i="3"/>
  <c r="F22" i="3"/>
  <c r="F16" i="3"/>
  <c r="G16" i="3" s="1"/>
  <c r="D16" i="3"/>
  <c r="F15" i="3"/>
  <c r="G15" i="3" s="1"/>
  <c r="D15" i="3"/>
  <c r="F14" i="3"/>
  <c r="G14" i="3" s="1"/>
  <c r="D14" i="3"/>
  <c r="F13" i="3"/>
  <c r="G13" i="3" s="1"/>
  <c r="D13" i="3"/>
  <c r="F12" i="3"/>
  <c r="G12" i="3" s="1"/>
  <c r="D12" i="3"/>
  <c r="F11" i="3"/>
  <c r="G11" i="3" s="1"/>
  <c r="D11" i="3"/>
  <c r="G10" i="3"/>
  <c r="F10" i="3"/>
  <c r="D10" i="3"/>
  <c r="F9" i="3"/>
  <c r="G9" i="3" s="1"/>
  <c r="G42" i="2"/>
  <c r="F42" i="2"/>
  <c r="G41" i="2"/>
  <c r="F41" i="2"/>
  <c r="G40" i="2"/>
  <c r="F40" i="2"/>
  <c r="F39" i="2"/>
  <c r="G38" i="2"/>
  <c r="F38" i="2"/>
  <c r="G37" i="2"/>
  <c r="F37" i="2"/>
  <c r="J36" i="2"/>
  <c r="G36" i="2"/>
  <c r="F36" i="2"/>
  <c r="F35" i="2"/>
  <c r="G34" i="2"/>
  <c r="F34" i="2"/>
  <c r="G33" i="2"/>
  <c r="F33" i="2"/>
  <c r="J32" i="2"/>
  <c r="F32" i="2"/>
  <c r="G32" i="2" s="1"/>
  <c r="F31" i="2"/>
  <c r="G30" i="2"/>
  <c r="F30" i="2"/>
  <c r="G29" i="2"/>
  <c r="F29" i="2"/>
  <c r="G28" i="2"/>
  <c r="F28" i="2"/>
  <c r="F27" i="2"/>
  <c r="G26" i="2"/>
  <c r="F26" i="2"/>
  <c r="G25" i="2"/>
  <c r="F25" i="2"/>
  <c r="F24" i="2"/>
  <c r="G24" i="2" s="1"/>
  <c r="F23" i="2"/>
  <c r="G22" i="2"/>
  <c r="F22" i="2"/>
  <c r="F16" i="2"/>
  <c r="G16" i="2" s="1"/>
  <c r="D16" i="2"/>
  <c r="F15" i="2"/>
  <c r="G15" i="2" s="1"/>
  <c r="D15" i="2"/>
  <c r="G14" i="2"/>
  <c r="F14" i="2"/>
  <c r="D14" i="2"/>
  <c r="F13" i="2"/>
  <c r="G13" i="2" s="1"/>
  <c r="D13" i="2"/>
  <c r="F12" i="2"/>
  <c r="G12" i="2" s="1"/>
  <c r="D12" i="2"/>
  <c r="F11" i="2"/>
  <c r="G11" i="2" s="1"/>
  <c r="D11" i="2"/>
  <c r="F10" i="2"/>
  <c r="D10" i="2"/>
  <c r="F9" i="2"/>
  <c r="G9" i="2" s="1"/>
  <c r="F23" i="1"/>
  <c r="G23" i="1" s="1"/>
  <c r="I23" i="1" s="1"/>
  <c r="F24" i="1"/>
  <c r="G24" i="1" s="1"/>
  <c r="I24" i="1" s="1"/>
  <c r="F25" i="1"/>
  <c r="G25" i="1" s="1"/>
  <c r="I25" i="1" s="1"/>
  <c r="F26" i="1"/>
  <c r="F27" i="1"/>
  <c r="G27" i="1" s="1"/>
  <c r="I27" i="1" s="1"/>
  <c r="F28" i="1"/>
  <c r="G28" i="1" s="1"/>
  <c r="I28" i="1" s="1"/>
  <c r="F29" i="1"/>
  <c r="G29" i="1" s="1"/>
  <c r="I29" i="1" s="1"/>
  <c r="F30" i="1"/>
  <c r="G30" i="1" s="1"/>
  <c r="I30" i="1" s="1"/>
  <c r="F31" i="1"/>
  <c r="G31" i="1" s="1"/>
  <c r="I31" i="1" s="1"/>
  <c r="F32" i="1"/>
  <c r="G32" i="1" s="1"/>
  <c r="I32" i="1" s="1"/>
  <c r="F33" i="1"/>
  <c r="G33" i="1" s="1"/>
  <c r="I33" i="1" s="1"/>
  <c r="F34" i="1"/>
  <c r="F35" i="1"/>
  <c r="G35" i="1" s="1"/>
  <c r="I35" i="1" s="1"/>
  <c r="F36" i="1"/>
  <c r="G36" i="1" s="1"/>
  <c r="I36" i="1" s="1"/>
  <c r="F37" i="1"/>
  <c r="G37" i="1" s="1"/>
  <c r="I37" i="1" s="1"/>
  <c r="F38" i="1"/>
  <c r="G38" i="1" s="1"/>
  <c r="I38" i="1" s="1"/>
  <c r="F39" i="1"/>
  <c r="G39" i="1" s="1"/>
  <c r="I39" i="1" s="1"/>
  <c r="F40" i="1"/>
  <c r="G40" i="1" s="1"/>
  <c r="I40" i="1" s="1"/>
  <c r="F41" i="1"/>
  <c r="G41" i="1" s="1"/>
  <c r="I41" i="1" s="1"/>
  <c r="F42" i="1"/>
  <c r="F22" i="1"/>
  <c r="G22" i="1" s="1"/>
  <c r="I22" i="1" s="1"/>
  <c r="F16" i="1"/>
  <c r="G16" i="1" s="1"/>
  <c r="D16" i="1"/>
  <c r="I16" i="1" s="1"/>
  <c r="F15" i="1"/>
  <c r="G15" i="1" s="1"/>
  <c r="D15" i="1"/>
  <c r="I15" i="1" s="1"/>
  <c r="F14" i="1"/>
  <c r="G14" i="1" s="1"/>
  <c r="D14" i="1"/>
  <c r="I14" i="1" s="1"/>
  <c r="F13" i="1"/>
  <c r="G13" i="1" s="1"/>
  <c r="D13" i="1"/>
  <c r="F12" i="1"/>
  <c r="G12" i="1" s="1"/>
  <c r="D12" i="1"/>
  <c r="I12" i="1" s="1"/>
  <c r="F11" i="1"/>
  <c r="G11" i="1" s="1"/>
  <c r="D11" i="1"/>
  <c r="I11" i="1" s="1"/>
  <c r="F10" i="1"/>
  <c r="G10" i="1" s="1"/>
  <c r="D10" i="1"/>
  <c r="I10" i="1" s="1"/>
  <c r="J41" i="3" l="1"/>
  <c r="J37" i="2"/>
  <c r="J23" i="1"/>
  <c r="H22" i="1"/>
  <c r="J22" i="1" s="1"/>
  <c r="H39" i="1"/>
  <c r="J39" i="1" s="1"/>
  <c r="H35" i="1"/>
  <c r="H31" i="1"/>
  <c r="J31" i="1" s="1"/>
  <c r="H27" i="1"/>
  <c r="J27" i="1" s="1"/>
  <c r="H23" i="1"/>
  <c r="H40" i="1"/>
  <c r="J40" i="1" s="1"/>
  <c r="H36" i="1"/>
  <c r="J36" i="1" s="1"/>
  <c r="H32" i="1"/>
  <c r="J32" i="1" s="1"/>
  <c r="H28" i="1"/>
  <c r="H24" i="1"/>
  <c r="J33" i="1"/>
  <c r="J28" i="1"/>
  <c r="J24" i="1"/>
  <c r="J35" i="1"/>
  <c r="H38" i="1"/>
  <c r="J38" i="1" s="1"/>
  <c r="H30" i="1"/>
  <c r="J30" i="1" s="1"/>
  <c r="G42" i="1"/>
  <c r="I42" i="1" s="1"/>
  <c r="G34" i="1"/>
  <c r="I34" i="1" s="1"/>
  <c r="G26" i="1"/>
  <c r="I26" i="1" s="1"/>
  <c r="I13" i="1"/>
  <c r="H41" i="1"/>
  <c r="J41" i="1" s="1"/>
  <c r="H37" i="1"/>
  <c r="J37" i="1" s="1"/>
  <c r="H33" i="1"/>
  <c r="H29" i="1"/>
  <c r="J29" i="1" s="1"/>
  <c r="H25" i="1"/>
  <c r="J25" i="1" s="1"/>
  <c r="J25" i="2"/>
  <c r="J37" i="4"/>
  <c r="J24" i="4"/>
  <c r="J32" i="4"/>
  <c r="J40" i="4"/>
  <c r="J29" i="4"/>
  <c r="J25" i="4"/>
  <c r="J28" i="4"/>
  <c r="J33" i="4"/>
  <c r="J36" i="4"/>
  <c r="J41" i="4"/>
  <c r="J32" i="3"/>
  <c r="J33" i="3"/>
  <c r="J36" i="3"/>
  <c r="J24" i="3"/>
  <c r="J28" i="2"/>
  <c r="J29" i="2"/>
  <c r="J24" i="2"/>
  <c r="J33" i="2"/>
  <c r="J41" i="2"/>
  <c r="J22" i="4"/>
  <c r="G23" i="4"/>
  <c r="J26" i="4"/>
  <c r="G27" i="4"/>
  <c r="J30" i="4"/>
  <c r="G31" i="4"/>
  <c r="J34" i="4"/>
  <c r="G35" i="4"/>
  <c r="J38" i="4"/>
  <c r="G39" i="4"/>
  <c r="J42" i="4"/>
  <c r="J23" i="4"/>
  <c r="J27" i="4"/>
  <c r="J31" i="4"/>
  <c r="J35" i="4"/>
  <c r="J39" i="4"/>
  <c r="J23" i="3"/>
  <c r="G22" i="3"/>
  <c r="J22" i="3"/>
  <c r="G23" i="3"/>
  <c r="J26" i="3"/>
  <c r="G27" i="3"/>
  <c r="J30" i="3"/>
  <c r="G31" i="3"/>
  <c r="J34" i="3"/>
  <c r="G35" i="3"/>
  <c r="J38" i="3"/>
  <c r="G39" i="3"/>
  <c r="J42" i="3"/>
  <c r="J27" i="3"/>
  <c r="J31" i="3"/>
  <c r="J35" i="3"/>
  <c r="J39" i="3"/>
  <c r="J22" i="2"/>
  <c r="G23" i="2"/>
  <c r="J26" i="2"/>
  <c r="G27" i="2"/>
  <c r="J30" i="2"/>
  <c r="G31" i="2"/>
  <c r="J34" i="2"/>
  <c r="G35" i="2"/>
  <c r="J38" i="2"/>
  <c r="G39" i="2"/>
  <c r="J42" i="2"/>
  <c r="J23" i="2"/>
  <c r="J27" i="2"/>
  <c r="J31" i="2"/>
  <c r="J35" i="2"/>
  <c r="J39" i="2"/>
  <c r="H34" i="1" l="1"/>
  <c r="J34" i="1" s="1"/>
  <c r="J26" i="1"/>
  <c r="H26" i="1"/>
  <c r="H42" i="1"/>
  <c r="J42" i="1" s="1"/>
</calcChain>
</file>

<file path=xl/sharedStrings.xml><?xml version="1.0" encoding="utf-8"?>
<sst xmlns="http://schemas.openxmlformats.org/spreadsheetml/2006/main" count="128" uniqueCount="29">
  <si>
    <t>N^0</t>
  </si>
  <si>
    <t>N^1</t>
  </si>
  <si>
    <t>Data f</t>
  </si>
  <si>
    <t>Time(s)</t>
  </si>
  <si>
    <t>Curve Fit</t>
  </si>
  <si>
    <t>Computation</t>
  </si>
  <si>
    <t>Merge Sort -&gt; C0*N^0+C1*Log(N^1)+C2*N^1*Log(N^1)</t>
  </si>
  <si>
    <t>Log(N)</t>
  </si>
  <si>
    <t>NLog(N)</t>
  </si>
  <si>
    <t>C'g(n)</t>
  </si>
  <si>
    <t>N^0 Simulated</t>
  </si>
  <si>
    <t>N^1 Simulated</t>
  </si>
  <si>
    <t>Time Simulated</t>
  </si>
  <si>
    <t>Difference</t>
  </si>
  <si>
    <t>Simulating data to find C' with NLogN to prove O(NLogN):</t>
  </si>
  <si>
    <t>Coefficients:</t>
  </si>
  <si>
    <t>=</t>
  </si>
  <si>
    <t>C0</t>
  </si>
  <si>
    <t>C1</t>
  </si>
  <si>
    <t>C2</t>
  </si>
  <si>
    <t>C' for O(NLogN)</t>
  </si>
  <si>
    <t>C' * NLogN</t>
  </si>
  <si>
    <t>*NLogN</t>
  </si>
  <si>
    <t>Log(N) Simulated</t>
  </si>
  <si>
    <t>Nlog(N) Simulated</t>
  </si>
  <si>
    <t>C'g(N) -&gt; C'*NLogN</t>
  </si>
  <si>
    <t>Quick Sort -&gt; C0*N^0+C1*Log(N^1)+C2*N^1*Log(N^1)</t>
  </si>
  <si>
    <t>Heap Sort -&gt; C0*N^0+C1*Log(N^1)+C2*N^1*Log(N^1)</t>
  </si>
  <si>
    <t>Shell Sort -&gt; C0*N^0+C1*Log(N^1)+C2*N^1*Log(N^1)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</si>
</sst>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708871F7-4416-4ED5-9A25-30C6863C9F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</a:t>
            </a:r>
          </a:p>
          <a:p>
            <a:pPr>
              <a:defRPr/>
            </a:pPr>
            <a:r>
              <a:rPr lang="en-US" sz="1000" baseline="0"/>
              <a:t>Timing Analysis -&gt; O(NLogN) Proof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Merge_Sort_Analysis!$H$21</c:f>
              <c:strCache>
                <c:ptCount val="1"/>
                <c:pt idx="0">
                  <c:v>Time Simulated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Merge_Sort_Analysis!$E$22:$E$42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Merge_Sort_Analysis!$H$22:$H$42</c:f>
              <c:numCache>
                <c:formatCode>0.00E+00</c:formatCode>
                <c:ptCount val="21"/>
                <c:pt idx="0">
                  <c:v>4.4342250250652424E-3</c:v>
                </c:pt>
                <c:pt idx="1">
                  <c:v>3.5970544009619656E-3</c:v>
                </c:pt>
                <c:pt idx="2">
                  <c:v>3.3263575690869233E-3</c:v>
                </c:pt>
                <c:pt idx="3">
                  <c:v>3.7695969053368416E-3</c:v>
                </c:pt>
                <c:pt idx="4">
                  <c:v>5.7341085778366803E-3</c:v>
                </c:pt>
                <c:pt idx="5">
                  <c:v>8.2095283513354354E-3</c:v>
                </c:pt>
                <c:pt idx="6">
                  <c:v>1.0927964922836354E-2</c:v>
                </c:pt>
                <c:pt idx="7">
                  <c:v>1.3797477494170238E-2</c:v>
                </c:pt>
                <c:pt idx="8">
                  <c:v>1.6773742354239084E-2</c:v>
                </c:pt>
                <c:pt idx="9">
                  <c:v>1.9831354887168223E-2</c:v>
                </c:pt>
                <c:pt idx="10">
                  <c:v>2.2954110612835699E-2</c:v>
                </c:pt>
                <c:pt idx="11">
                  <c:v>2.6130890428949918E-2</c:v>
                </c:pt>
                <c:pt idx="12">
                  <c:v>2.9353648697294218E-2</c:v>
                </c:pt>
                <c:pt idx="13">
                  <c:v>3.2616324100538156E-2</c:v>
                </c:pt>
                <c:pt idx="14">
                  <c:v>3.591420336004638E-2</c:v>
                </c:pt>
                <c:pt idx="15">
                  <c:v>3.9243526795550682E-2</c:v>
                </c:pt>
                <c:pt idx="16">
                  <c:v>4.2601231890749602E-2</c:v>
                </c:pt>
                <c:pt idx="17">
                  <c:v>4.5984779943033668E-2</c:v>
                </c:pt>
                <c:pt idx="18">
                  <c:v>4.9392034992834399E-2</c:v>
                </c:pt>
                <c:pt idx="19">
                  <c:v>5.2821176893612744E-2</c:v>
                </c:pt>
                <c:pt idx="20">
                  <c:v>5.6270637393873266E-2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03-4841-90D8-7BA7D1E87AA7}"/>
            </c:ext>
          </c:extLst>
        </c:ser>
        <c:ser>
          <c:idx val="0"/>
          <c:order val="1"/>
          <c:tx>
            <c:strRef>
              <c:f>Merge_Sort_Analysis!$I$21</c:f>
              <c:strCache>
                <c:ptCount val="1"/>
                <c:pt idx="0">
                  <c:v>C'g(N) -&gt; C'*NLogN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Merge_Sort_Analysis!$E$22:$E$42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Merge_Sort_Analysis!$I$22:$I$42</c:f>
              <c:numCache>
                <c:formatCode>0.00E+00</c:formatCode>
                <c:ptCount val="21"/>
                <c:pt idx="0">
                  <c:v>1.9931568569324175E-4</c:v>
                </c:pt>
                <c:pt idx="1">
                  <c:v>5.643856189774724E-4</c:v>
                </c:pt>
                <c:pt idx="2">
                  <c:v>1.2287712379549451E-3</c:v>
                </c:pt>
                <c:pt idx="3">
                  <c:v>2.6575424759098898E-3</c:v>
                </c:pt>
                <c:pt idx="4">
                  <c:v>5.7150849518197797E-3</c:v>
                </c:pt>
                <c:pt idx="5">
                  <c:v>8.9236049281623646E-3</c:v>
                </c:pt>
                <c:pt idx="6">
                  <c:v>1.223016990363956E-2</c:v>
                </c:pt>
                <c:pt idx="7">
                  <c:v>1.5609640474436812E-2</c:v>
                </c:pt>
                <c:pt idx="8">
                  <c:v>1.9047209856324729E-2</c:v>
                </c:pt>
                <c:pt idx="9">
                  <c:v>2.2533094222249875E-2</c:v>
                </c:pt>
                <c:pt idx="10">
                  <c:v>2.606033980727912E-2</c:v>
                </c:pt>
                <c:pt idx="11">
                  <c:v>2.9623747285785172E-2</c:v>
                </c:pt>
                <c:pt idx="12">
                  <c:v>3.3219280948873622E-2</c:v>
                </c:pt>
                <c:pt idx="13">
                  <c:v>3.6843716796010846E-2</c:v>
                </c:pt>
                <c:pt idx="14">
                  <c:v>4.0494419712649457E-2</c:v>
                </c:pt>
                <c:pt idx="15">
                  <c:v>4.4169195453995412E-2</c:v>
                </c:pt>
                <c:pt idx="16">
                  <c:v>4.7866188444499747E-2</c:v>
                </c:pt>
                <c:pt idx="17">
                  <c:v>5.1583808925473908E-2</c:v>
                </c:pt>
                <c:pt idx="18">
                  <c:v>5.5320679614558242E-2</c:v>
                </c:pt>
                <c:pt idx="19">
                  <c:v>5.907559575071928E-2</c:v>
                </c:pt>
                <c:pt idx="20">
                  <c:v>6.284749457157035E-2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03-4841-90D8-7BA7D1E87AA7}"/>
            </c:ext>
          </c:extLst>
        </c:ser>
        <c:ser>
          <c:idx val="2"/>
          <c:order val="2"/>
          <c:tx>
            <c:strRef>
              <c:f>Merge_Sort_Analysis!$H$6:$H$8</c:f>
              <c:strCache>
                <c:ptCount val="3"/>
                <c:pt idx="0">
                  <c:v>Data f</c:v>
                </c:pt>
                <c:pt idx="2">
                  <c:v>Time(s)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Merge_Sort_Analysis!$E$9:$E$16</c:f>
              <c:numCache>
                <c:formatCode>0.00E+00</c:formatCode>
                <c:ptCount val="8"/>
                <c:pt idx="0">
                  <c:v>20000</c:v>
                </c:pt>
                <c:pt idx="1">
                  <c:v>20000</c:v>
                </c:pt>
                <c:pt idx="2">
                  <c:v>40000</c:v>
                </c:pt>
                <c:pt idx="3">
                  <c:v>40000</c:v>
                </c:pt>
                <c:pt idx="4">
                  <c:v>80000</c:v>
                </c:pt>
                <c:pt idx="5">
                  <c:v>80000</c:v>
                </c:pt>
                <c:pt idx="6">
                  <c:v>160000</c:v>
                </c:pt>
                <c:pt idx="7">
                  <c:v>160000</c:v>
                </c:pt>
              </c:numCache>
            </c:numRef>
          </c:xVal>
          <c:yVal>
            <c:numRef>
              <c:f>Merge_Sort_Analysis!$H$9:$H$16</c:f>
              <c:numCache>
                <c:formatCode>0.00E+00</c:formatCode>
                <c:ptCount val="8"/>
                <c:pt idx="0">
                  <c:v>5.0000000000000001E-3</c:v>
                </c:pt>
                <c:pt idx="1">
                  <c:v>6.0000000000000001E-3</c:v>
                </c:pt>
                <c:pt idx="2">
                  <c:v>1.0999999999999999E-2</c:v>
                </c:pt>
                <c:pt idx="3">
                  <c:v>1.2E-2</c:v>
                </c:pt>
                <c:pt idx="4">
                  <c:v>2.1999999999999999E-2</c:v>
                </c:pt>
                <c:pt idx="5">
                  <c:v>2.3E-2</c:v>
                </c:pt>
                <c:pt idx="6">
                  <c:v>0.05</c:v>
                </c:pt>
                <c:pt idx="7">
                  <c:v>4.9000000000000002E-2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03-4841-90D8-7BA7D1E87AA7}"/>
            </c:ext>
          </c:extLst>
        </c:ser>
        <c:ser>
          <c:idx val="3"/>
          <c:order val="3"/>
          <c:tx>
            <c:strRef>
              <c:f>Merge_Sort_Analysis!$J$21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Merge_Sort_Analysis!$E$22:$E$42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Merge_Sort_Analysis!$J$22:$J$42</c:f>
              <c:numCache>
                <c:formatCode>0.00E+00</c:formatCode>
                <c:ptCount val="21"/>
                <c:pt idx="0">
                  <c:v>-4.2349093393720004E-3</c:v>
                </c:pt>
                <c:pt idx="1">
                  <c:v>-3.0326687819844933E-3</c:v>
                </c:pt>
                <c:pt idx="2">
                  <c:v>-2.097586331131978E-3</c:v>
                </c:pt>
                <c:pt idx="3">
                  <c:v>-1.1120544294269518E-3</c:v>
                </c:pt>
                <c:pt idx="4">
                  <c:v>-1.9023626016900601E-5</c:v>
                </c:pt>
                <c:pt idx="5">
                  <c:v>7.1407657682692922E-4</c:v>
                </c:pt>
                <c:pt idx="6">
                  <c:v>1.3022049808032055E-3</c:v>
                </c:pt>
                <c:pt idx="7">
                  <c:v>1.8121629802665736E-3</c:v>
                </c:pt>
                <c:pt idx="8">
                  <c:v>2.2734675020856451E-3</c:v>
                </c:pt>
                <c:pt idx="9">
                  <c:v>2.7017393350816515E-3</c:v>
                </c:pt>
                <c:pt idx="10">
                  <c:v>3.1062291944434217E-3</c:v>
                </c:pt>
                <c:pt idx="11">
                  <c:v>3.4928568568352546E-3</c:v>
                </c:pt>
                <c:pt idx="12">
                  <c:v>3.8656322515794039E-3</c:v>
                </c:pt>
                <c:pt idx="13">
                  <c:v>4.2273926954726898E-3</c:v>
                </c:pt>
                <c:pt idx="14">
                  <c:v>4.5802163526030767E-3</c:v>
                </c:pt>
                <c:pt idx="15">
                  <c:v>4.9256686584447304E-3</c:v>
                </c:pt>
                <c:pt idx="16">
                  <c:v>5.2649565537501442E-3</c:v>
                </c:pt>
                <c:pt idx="17">
                  <c:v>5.5990289824402392E-3</c:v>
                </c:pt>
                <c:pt idx="18">
                  <c:v>5.9286446217238428E-3</c:v>
                </c:pt>
                <c:pt idx="19">
                  <c:v>6.2544188571065362E-3</c:v>
                </c:pt>
                <c:pt idx="20">
                  <c:v>6.5768571776970847E-3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03-4841-90D8-7BA7D1E87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11440"/>
        <c:axId val="98160192"/>
      </c:scatterChart>
      <c:valAx>
        <c:axId val="103511440"/>
        <c:scaling>
          <c:orientation val="minMax"/>
          <c:max val="2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N for Sorting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0192"/>
        <c:crosses val="autoZero"/>
        <c:crossBetween val="midCat"/>
        <c:majorUnit val="40000"/>
      </c:valAx>
      <c:valAx>
        <c:axId val="98160192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1440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Sort</a:t>
            </a:r>
          </a:p>
          <a:p>
            <a:pPr>
              <a:defRPr/>
            </a:pPr>
            <a:r>
              <a:rPr lang="en-US" sz="1000" baseline="0"/>
              <a:t>Timing Analysis -&gt; O(NLogN) Proof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Quick_Sort_Analysis!$H$21</c:f>
              <c:strCache>
                <c:ptCount val="1"/>
                <c:pt idx="0">
                  <c:v>Time Simulated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Quick_Sort_Analysis!$E$22:$E$42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Quick_Sort_Analysis!$H$22:$H$42</c:f>
              <c:numCache>
                <c:formatCode>0.00E+00</c:formatCode>
                <c:ptCount val="21"/>
                <c:pt idx="0">
                  <c:v>6.5422208949339252E-3</c:v>
                </c:pt>
                <c:pt idx="1">
                  <c:v>5.0142395690384624E-3</c:v>
                </c:pt>
                <c:pt idx="2">
                  <c:v>4.281002973138286E-3</c:v>
                </c:pt>
                <c:pt idx="3">
                  <c:v>4.3799147813379366E-3</c:v>
                </c:pt>
                <c:pt idx="4">
                  <c:v>6.2519883977372424E-3</c:v>
                </c:pt>
                <c:pt idx="5">
                  <c:v>8.8929340884322163E-3</c:v>
                </c:pt>
                <c:pt idx="6">
                  <c:v>1.1888115630535842E-2</c:v>
                </c:pt>
                <c:pt idx="7">
                  <c:v>1.5098281558668929E-2</c:v>
                </c:pt>
                <c:pt idx="8">
                  <c:v>1.8457476593476175E-2</c:v>
                </c:pt>
                <c:pt idx="9">
                  <c:v>2.192846559891562E-2</c:v>
                </c:pt>
                <c:pt idx="10">
                  <c:v>2.5487810096133046E-2</c:v>
                </c:pt>
                <c:pt idx="11">
                  <c:v>2.9119614484507905E-2</c:v>
                </c:pt>
                <c:pt idx="12">
                  <c:v>3.2812496661164564E-2</c:v>
                </c:pt>
                <c:pt idx="13">
                  <c:v>3.6557962113738247E-2</c:v>
                </c:pt>
                <c:pt idx="14">
                  <c:v>4.0349461603564091E-2</c:v>
                </c:pt>
                <c:pt idx="15">
                  <c:v>4.418181133766387E-2</c:v>
                </c:pt>
                <c:pt idx="16">
                  <c:v>4.8050818623967942E-2</c:v>
                </c:pt>
                <c:pt idx="17">
                  <c:v>5.1953030461340088E-2</c:v>
                </c:pt>
                <c:pt idx="18">
                  <c:v>5.5885559027327461E-2</c:v>
                </c:pt>
                <c:pt idx="19">
                  <c:v>5.9845957101421238E-2</c:v>
                </c:pt>
                <c:pt idx="20">
                  <c:v>6.3832126967177924E-2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0A-4803-A58A-AFC4DFEF20E8}"/>
            </c:ext>
          </c:extLst>
        </c:ser>
        <c:ser>
          <c:idx val="0"/>
          <c:order val="1"/>
          <c:tx>
            <c:strRef>
              <c:f>Quick_Sort_Analysis!$I$21</c:f>
              <c:strCache>
                <c:ptCount val="1"/>
                <c:pt idx="0">
                  <c:v>C'g(N) -&gt; C'*NLogN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Quick_Sort_Analysis!$E$22:$E$42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Quick_Sort_Analysis!$I$22:$I$42</c:f>
              <c:numCache>
                <c:formatCode>0.00E+00</c:formatCode>
                <c:ptCount val="21"/>
                <c:pt idx="0">
                  <c:v>2.2423014640489698E-4</c:v>
                </c:pt>
                <c:pt idx="1">
                  <c:v>6.3493382134965643E-4</c:v>
                </c:pt>
                <c:pt idx="2">
                  <c:v>1.3823676426993133E-3</c:v>
                </c:pt>
                <c:pt idx="3">
                  <c:v>2.989735285398626E-3</c:v>
                </c:pt>
                <c:pt idx="4">
                  <c:v>6.429470570797252E-3</c:v>
                </c:pt>
                <c:pt idx="5">
                  <c:v>1.0039055544182661E-2</c:v>
                </c:pt>
                <c:pt idx="6">
                  <c:v>1.3758941141594504E-2</c:v>
                </c:pt>
                <c:pt idx="7">
                  <c:v>1.7560845533741414E-2</c:v>
                </c:pt>
                <c:pt idx="8">
                  <c:v>2.1428111088365318E-2</c:v>
                </c:pt>
                <c:pt idx="9">
                  <c:v>2.5349731000031107E-2</c:v>
                </c:pt>
                <c:pt idx="10">
                  <c:v>2.931788228318901E-2</c:v>
                </c:pt>
                <c:pt idx="11">
                  <c:v>3.3326715696508316E-2</c:v>
                </c:pt>
                <c:pt idx="12">
                  <c:v>3.7371691067482823E-2</c:v>
                </c:pt>
                <c:pt idx="13">
                  <c:v>4.1449181395512201E-2</c:v>
                </c:pt>
                <c:pt idx="14">
                  <c:v>4.5556222176730637E-2</c:v>
                </c:pt>
                <c:pt idx="15">
                  <c:v>4.9690344885744836E-2</c:v>
                </c:pt>
                <c:pt idx="16">
                  <c:v>5.3849462000062215E-2</c:v>
                </c:pt>
                <c:pt idx="17">
                  <c:v>5.8031785041158142E-2</c:v>
                </c:pt>
                <c:pt idx="18">
                  <c:v>6.223576456637802E-2</c:v>
                </c:pt>
                <c:pt idx="19">
                  <c:v>6.6460045219559186E-2</c:v>
                </c:pt>
                <c:pt idx="20">
                  <c:v>7.070343139301663E-2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A-4803-A58A-AFC4DFEF20E8}"/>
            </c:ext>
          </c:extLst>
        </c:ser>
        <c:ser>
          <c:idx val="2"/>
          <c:order val="2"/>
          <c:tx>
            <c:strRef>
              <c:f>Quick_Sort_Analysis!$H$6:$H$8</c:f>
              <c:strCache>
                <c:ptCount val="3"/>
                <c:pt idx="0">
                  <c:v>Data f</c:v>
                </c:pt>
                <c:pt idx="2">
                  <c:v>Time(s)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Quick_Sort_Analysis!$E$9:$E$16</c:f>
              <c:numCache>
                <c:formatCode>0.00E+00</c:formatCode>
                <c:ptCount val="8"/>
                <c:pt idx="0">
                  <c:v>20000</c:v>
                </c:pt>
                <c:pt idx="1">
                  <c:v>20000</c:v>
                </c:pt>
                <c:pt idx="2">
                  <c:v>40000</c:v>
                </c:pt>
                <c:pt idx="3">
                  <c:v>40000</c:v>
                </c:pt>
                <c:pt idx="4">
                  <c:v>80000</c:v>
                </c:pt>
                <c:pt idx="5">
                  <c:v>80000</c:v>
                </c:pt>
                <c:pt idx="6">
                  <c:v>160000</c:v>
                </c:pt>
                <c:pt idx="7">
                  <c:v>160000</c:v>
                </c:pt>
              </c:numCache>
            </c:numRef>
          </c:xVal>
          <c:yVal>
            <c:numRef>
              <c:f>Quick_Sort_Analysis!$H$9:$H$16</c:f>
              <c:numCache>
                <c:formatCode>0.00E+00</c:formatCode>
                <c:ptCount val="8"/>
                <c:pt idx="0">
                  <c:v>6.0000000000000001E-3</c:v>
                </c:pt>
                <c:pt idx="1">
                  <c:v>6.0000000000000001E-3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5.8000000000000003E-2</c:v>
                </c:pt>
                <c:pt idx="7">
                  <c:v>5.3999999999999999E-2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0A-4803-A58A-AFC4DFEF20E8}"/>
            </c:ext>
          </c:extLst>
        </c:ser>
        <c:ser>
          <c:idx val="3"/>
          <c:order val="3"/>
          <c:tx>
            <c:strRef>
              <c:f>Quick_Sort_Analysis!$J$21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Quick_Sort_Analysis!$E$22:$E$42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Quick_Sort_Analysis!$J$22:$J$42</c:f>
              <c:numCache>
                <c:formatCode>0.00E+00</c:formatCode>
                <c:ptCount val="21"/>
                <c:pt idx="0">
                  <c:v>-6.3179907485290286E-3</c:v>
                </c:pt>
                <c:pt idx="1">
                  <c:v>-4.3793057476888058E-3</c:v>
                </c:pt>
                <c:pt idx="2">
                  <c:v>-2.8986353304389727E-3</c:v>
                </c:pt>
                <c:pt idx="3">
                  <c:v>-1.3901794959393105E-3</c:v>
                </c:pt>
                <c:pt idx="4">
                  <c:v>1.7748217306000954E-4</c:v>
                </c:pt>
                <c:pt idx="5">
                  <c:v>1.1461214557504443E-3</c:v>
                </c:pt>
                <c:pt idx="6">
                  <c:v>1.870825511058662E-3</c:v>
                </c:pt>
                <c:pt idx="7">
                  <c:v>2.4625639750724855E-3</c:v>
                </c:pt>
                <c:pt idx="8">
                  <c:v>2.9706344948891433E-3</c:v>
                </c:pt>
                <c:pt idx="9">
                  <c:v>3.4212654011154878E-3</c:v>
                </c:pt>
                <c:pt idx="10">
                  <c:v>3.8300721870559648E-3</c:v>
                </c:pt>
                <c:pt idx="11">
                  <c:v>4.2071012120004116E-3</c:v>
                </c:pt>
                <c:pt idx="12">
                  <c:v>4.5591944063182593E-3</c:v>
                </c:pt>
                <c:pt idx="13">
                  <c:v>4.8912192817739536E-3</c:v>
                </c:pt>
                <c:pt idx="14">
                  <c:v>5.2067605731665467E-3</c:v>
                </c:pt>
                <c:pt idx="15">
                  <c:v>5.5085335480809655E-3</c:v>
                </c:pt>
                <c:pt idx="16">
                  <c:v>5.7986433760942729E-3</c:v>
                </c:pt>
                <c:pt idx="17">
                  <c:v>6.0787545798180534E-3</c:v>
                </c:pt>
                <c:pt idx="18">
                  <c:v>6.3502055390505588E-3</c:v>
                </c:pt>
                <c:pt idx="19">
                  <c:v>6.6140881181379479E-3</c:v>
                </c:pt>
                <c:pt idx="20">
                  <c:v>6.8713044258387063E-3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0A-4803-A58A-AFC4DFEF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11440"/>
        <c:axId val="98160192"/>
      </c:scatterChart>
      <c:valAx>
        <c:axId val="103511440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N for Sorting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0192"/>
        <c:crosses val="autoZero"/>
        <c:crossBetween val="midCat"/>
        <c:majorUnit val="40000"/>
      </c:valAx>
      <c:valAx>
        <c:axId val="98160192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1440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</a:t>
            </a:r>
            <a:r>
              <a:rPr lang="en-US" baseline="0"/>
              <a:t> Sort</a:t>
            </a:r>
          </a:p>
          <a:p>
            <a:pPr>
              <a:defRPr/>
            </a:pPr>
            <a:r>
              <a:rPr lang="en-US" sz="1000" baseline="0"/>
              <a:t>Timing Analysis -&gt; O(NLogN) Proof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Heap_Sort_Analysis!$H$21</c:f>
              <c:strCache>
                <c:ptCount val="1"/>
                <c:pt idx="0">
                  <c:v>Time Simulated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spPr>
              <a:ln w="19050" cap="rnd">
                <a:solidFill>
                  <a:schemeClr val="accent4"/>
                </a:solidFill>
                <a:round/>
              </a:ln>
              <a:effectLst/>
            </c:spPr>
          </c:dPt>
          <c:xVal>
            <c:numRef>
              <c:f>Heap_Sort_Analysis!$E$22:$E$42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Heap_Sort_Analysis!$H$22:$H$42</c:f>
              <c:numCache>
                <c:formatCode>0.00E+00</c:formatCode>
                <c:ptCount val="21"/>
                <c:pt idx="0">
                  <c:v>2.7279835391875789E-4</c:v>
                </c:pt>
                <c:pt idx="1">
                  <c:v>7.7596832284561735E-4</c:v>
                </c:pt>
                <c:pt idx="2">
                  <c:v>1.6499799744355182E-3</c:v>
                </c:pt>
                <c:pt idx="3">
                  <c:v>3.4954263776153186E-3</c:v>
                </c:pt>
                <c:pt idx="4">
                  <c:v>7.4108292839749207E-3</c:v>
                </c:pt>
                <c:pt idx="5">
                  <c:v>1.1505793335434564E-2</c:v>
                </c:pt>
                <c:pt idx="6">
                  <c:v>1.5720319196694123E-2</c:v>
                </c:pt>
                <c:pt idx="7">
                  <c:v>2.0024736603817157E-2</c:v>
                </c:pt>
                <c:pt idx="8">
                  <c:v>2.4401243030488268E-2</c:v>
                </c:pt>
                <c:pt idx="9">
                  <c:v>2.8837945921158837E-2</c:v>
                </c:pt>
                <c:pt idx="10">
                  <c:v>3.3326331122132527E-2</c:v>
                </c:pt>
                <c:pt idx="11">
                  <c:v>3.78599994225918E-2</c:v>
                </c:pt>
                <c:pt idx="12">
                  <c:v>4.243396429356467E-2</c:v>
                </c:pt>
                <c:pt idx="13">
                  <c:v>4.7044229969394113E-2</c:v>
                </c:pt>
                <c:pt idx="14">
                  <c:v>5.1687522520595677E-2</c:v>
                </c:pt>
                <c:pt idx="15">
                  <c:v>5.6361110271629836E-2</c:v>
                </c:pt>
                <c:pt idx="16">
                  <c:v>6.1062679275389532E-2</c:v>
                </c:pt>
                <c:pt idx="17">
                  <c:v>6.5790244232311806E-2</c:v>
                </c:pt>
                <c:pt idx="18">
                  <c:v>7.054208307300934E-2</c:v>
                </c:pt>
                <c:pt idx="19">
                  <c:v>7.5316687831948906E-2</c:v>
                </c:pt>
                <c:pt idx="20">
                  <c:v>8.0112727035677594E-2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46-4787-BB0D-4FF954E91FD1}"/>
            </c:ext>
          </c:extLst>
        </c:ser>
        <c:ser>
          <c:idx val="0"/>
          <c:order val="1"/>
          <c:tx>
            <c:strRef>
              <c:f>Heap_Sort_Analysis!$I$21</c:f>
              <c:strCache>
                <c:ptCount val="1"/>
                <c:pt idx="0">
                  <c:v>C'g(N) -&gt; C'*NLogN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Heap_Sort_Analysis!$E$22:$E$42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Heap_Sort_Analysis!$I$22:$I$42</c:f>
              <c:numCache>
                <c:formatCode>0.00E+00</c:formatCode>
                <c:ptCount val="21"/>
                <c:pt idx="0">
                  <c:v>2.7405906782820741E-4</c:v>
                </c:pt>
                <c:pt idx="1">
                  <c:v>7.7603022609402461E-4</c:v>
                </c:pt>
                <c:pt idx="2">
                  <c:v>1.6895604521880497E-3</c:v>
                </c:pt>
                <c:pt idx="3">
                  <c:v>3.6541209043760986E-3</c:v>
                </c:pt>
                <c:pt idx="4">
                  <c:v>7.8582418087521973E-3</c:v>
                </c:pt>
                <c:pt idx="5">
                  <c:v>1.2269956776223253E-2</c:v>
                </c:pt>
                <c:pt idx="6">
                  <c:v>1.6816483617504395E-2</c:v>
                </c:pt>
                <c:pt idx="7">
                  <c:v>2.1463255652350618E-2</c:v>
                </c:pt>
                <c:pt idx="8">
                  <c:v>2.6189913552446504E-2</c:v>
                </c:pt>
                <c:pt idx="9">
                  <c:v>3.0983004555593576E-2</c:v>
                </c:pt>
                <c:pt idx="10">
                  <c:v>3.583296723500879E-2</c:v>
                </c:pt>
                <c:pt idx="11">
                  <c:v>4.0732652517954611E-2</c:v>
                </c:pt>
                <c:pt idx="12">
                  <c:v>4.5676511304701232E-2</c:v>
                </c:pt>
                <c:pt idx="13">
                  <c:v>5.0660110594514911E-2</c:v>
                </c:pt>
                <c:pt idx="14">
                  <c:v>5.5679827104893005E-2</c:v>
                </c:pt>
                <c:pt idx="15">
                  <c:v>6.0732643749243691E-2</c:v>
                </c:pt>
                <c:pt idx="16">
                  <c:v>6.5816009111187151E-2</c:v>
                </c:pt>
                <c:pt idx="17">
                  <c:v>7.0927737272526617E-2</c:v>
                </c:pt>
                <c:pt idx="18">
                  <c:v>7.6065934470017582E-2</c:v>
                </c:pt>
                <c:pt idx="19">
                  <c:v>8.1228944157239011E-2</c:v>
                </c:pt>
                <c:pt idx="20">
                  <c:v>8.6415305035909232E-2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46-4787-BB0D-4FF954E91FD1}"/>
            </c:ext>
          </c:extLst>
        </c:ser>
        <c:ser>
          <c:idx val="2"/>
          <c:order val="2"/>
          <c:tx>
            <c:strRef>
              <c:f>Heap_Sort_Analysis!$H$6:$H$8</c:f>
              <c:strCache>
                <c:ptCount val="3"/>
                <c:pt idx="0">
                  <c:v>Data f</c:v>
                </c:pt>
                <c:pt idx="2">
                  <c:v>Time(s)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Heap_Sort_Analysis!$E$9:$E$16</c:f>
              <c:numCache>
                <c:formatCode>0.00E+00</c:formatCode>
                <c:ptCount val="8"/>
                <c:pt idx="0">
                  <c:v>20000</c:v>
                </c:pt>
                <c:pt idx="1">
                  <c:v>20000</c:v>
                </c:pt>
                <c:pt idx="2">
                  <c:v>40000</c:v>
                </c:pt>
                <c:pt idx="3">
                  <c:v>40000</c:v>
                </c:pt>
                <c:pt idx="4">
                  <c:v>80000</c:v>
                </c:pt>
                <c:pt idx="5">
                  <c:v>80000</c:v>
                </c:pt>
                <c:pt idx="6">
                  <c:v>160000</c:v>
                </c:pt>
                <c:pt idx="7">
                  <c:v>160000</c:v>
                </c:pt>
              </c:numCache>
            </c:numRef>
          </c:xVal>
          <c:yVal>
            <c:numRef>
              <c:f>Heap_Sort_Analysis!$H$9:$H$16</c:f>
              <c:numCache>
                <c:formatCode>0.00E+00</c:formatCode>
                <c:ptCount val="8"/>
                <c:pt idx="0">
                  <c:v>7.0000000000000001E-3</c:v>
                </c:pt>
                <c:pt idx="1">
                  <c:v>8.0000000000000002E-3</c:v>
                </c:pt>
                <c:pt idx="2">
                  <c:v>1.4999999999999999E-2</c:v>
                </c:pt>
                <c:pt idx="3">
                  <c:v>1.6E-2</c:v>
                </c:pt>
                <c:pt idx="4">
                  <c:v>3.2000000000000001E-2</c:v>
                </c:pt>
                <c:pt idx="5">
                  <c:v>3.5000000000000003E-2</c:v>
                </c:pt>
                <c:pt idx="6">
                  <c:v>6.9000000000000006E-2</c:v>
                </c:pt>
                <c:pt idx="7">
                  <c:v>7.1999999999999995E-2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46-4787-BB0D-4FF954E91FD1}"/>
            </c:ext>
          </c:extLst>
        </c:ser>
        <c:ser>
          <c:idx val="3"/>
          <c:order val="3"/>
          <c:tx>
            <c:strRef>
              <c:f>Heap_Sort_Analysis!$J$21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Heap_Sort_Analysis!$E$22:$E$42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Heap_Sort_Analysis!$J$22:$J$42</c:f>
              <c:numCache>
                <c:formatCode>0.00E+00</c:formatCode>
                <c:ptCount val="21"/>
                <c:pt idx="0">
                  <c:v>1.2607139094495128E-6</c:v>
                </c:pt>
                <c:pt idx="1">
                  <c:v>6.1903248407260344E-8</c:v>
                </c:pt>
                <c:pt idx="2">
                  <c:v>3.9580477752531543E-5</c:v>
                </c:pt>
                <c:pt idx="3">
                  <c:v>1.5869452676077998E-4</c:v>
                </c:pt>
                <c:pt idx="4">
                  <c:v>4.4741252477727665E-4</c:v>
                </c:pt>
                <c:pt idx="5">
                  <c:v>7.6416344078868853E-4</c:v>
                </c:pt>
                <c:pt idx="6">
                  <c:v>1.0961644208102722E-3</c:v>
                </c:pt>
                <c:pt idx="7">
                  <c:v>1.4385190485334612E-3</c:v>
                </c:pt>
                <c:pt idx="8">
                  <c:v>1.7886705219582362E-3</c:v>
                </c:pt>
                <c:pt idx="9">
                  <c:v>2.1450586344347392E-3</c:v>
                </c:pt>
                <c:pt idx="10">
                  <c:v>2.5066361128762635E-3</c:v>
                </c:pt>
                <c:pt idx="11">
                  <c:v>2.8726530953628107E-3</c:v>
                </c:pt>
                <c:pt idx="12">
                  <c:v>3.2425470111365623E-3</c:v>
                </c:pt>
                <c:pt idx="13">
                  <c:v>3.6158806251207973E-3</c:v>
                </c:pt>
                <c:pt idx="14">
                  <c:v>3.9923045842973279E-3</c:v>
                </c:pt>
                <c:pt idx="15">
                  <c:v>4.3715334776138551E-3</c:v>
                </c:pt>
                <c:pt idx="16">
                  <c:v>4.7533298357976192E-3</c:v>
                </c:pt>
                <c:pt idx="17">
                  <c:v>5.1374930402148106E-3</c:v>
                </c:pt>
                <c:pt idx="18">
                  <c:v>5.523851397008242E-3</c:v>
                </c:pt>
                <c:pt idx="19">
                  <c:v>5.912256325290105E-3</c:v>
                </c:pt>
                <c:pt idx="20">
                  <c:v>6.3025780002316373E-3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46-4787-BB0D-4FF954E91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11440"/>
        <c:axId val="98160192"/>
      </c:scatterChart>
      <c:valAx>
        <c:axId val="103511440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N for Sorting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0192"/>
        <c:crosses val="autoZero"/>
        <c:crossBetween val="midCat"/>
        <c:majorUnit val="40000"/>
      </c:valAx>
      <c:valAx>
        <c:axId val="98160192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1440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Shell Sort</a:t>
            </a:r>
          </a:p>
          <a:p>
            <a:pPr>
              <a:defRPr/>
            </a:pPr>
            <a:r>
              <a:rPr lang="en-US" sz="1000" baseline="0"/>
              <a:t>Timing Analysis -&gt; O(NLogN) Proof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Shell_Sort_Analysis!$H$21</c:f>
              <c:strCache>
                <c:ptCount val="1"/>
                <c:pt idx="0">
                  <c:v>Time Simulated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Shell_Sort_Analysis!$E$22:$E$42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Shell_Sort_Analysis!$H$22:$H$42</c:f>
              <c:numCache>
                <c:formatCode>0.00E+00</c:formatCode>
                <c:ptCount val="21"/>
                <c:pt idx="0">
                  <c:v>3.8978871946383341E-3</c:v>
                </c:pt>
                <c:pt idx="1">
                  <c:v>2.7052798410278286E-3</c:v>
                </c:pt>
                <c:pt idx="2">
                  <c:v>2.2875699768779107E-3</c:v>
                </c:pt>
                <c:pt idx="3">
                  <c:v>2.8237407485780749E-3</c:v>
                </c:pt>
                <c:pt idx="4">
                  <c:v>5.3924632919784103E-3</c:v>
                </c:pt>
                <c:pt idx="5">
                  <c:v>8.6670601671570615E-3</c:v>
                </c:pt>
                <c:pt idx="6">
                  <c:v>1.227587037877907E-2</c:v>
                </c:pt>
                <c:pt idx="7">
                  <c:v>1.6091748652724253E-2</c:v>
                </c:pt>
                <c:pt idx="8">
                  <c:v>2.005355737503552E-2</c:v>
                </c:pt>
                <c:pt idx="9">
                  <c:v>2.4126331033773055E-2</c:v>
                </c:pt>
                <c:pt idx="10">
                  <c:v>2.8287808552380396E-2</c:v>
                </c:pt>
                <c:pt idx="11">
                  <c:v>3.2522740070047212E-2</c:v>
                </c:pt>
                <c:pt idx="12">
                  <c:v>3.6820107048976328E-2</c:v>
                </c:pt>
                <c:pt idx="13">
                  <c:v>4.1171619271386677E-2</c:v>
                </c:pt>
                <c:pt idx="14">
                  <c:v>4.5570837790792428E-2</c:v>
                </c:pt>
                <c:pt idx="15">
                  <c:v>5.0012631817617573E-2</c:v>
                </c:pt>
                <c:pt idx="16">
                  <c:v>5.449282597918978E-2</c:v>
                </c:pt>
                <c:pt idx="17">
                  <c:v>5.9007962087716553E-2</c:v>
                </c:pt>
                <c:pt idx="18">
                  <c:v>6.3555132899583033E-2</c:v>
                </c:pt>
                <c:pt idx="19">
                  <c:v>6.8131862850008162E-2</c:v>
                </c:pt>
                <c:pt idx="20">
                  <c:v>7.2736020426714953E-2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9F-425A-A033-1C631306778F}"/>
            </c:ext>
          </c:extLst>
        </c:ser>
        <c:ser>
          <c:idx val="0"/>
          <c:order val="1"/>
          <c:tx>
            <c:strRef>
              <c:f>Shell_Sort_Analysis!$I$21</c:f>
              <c:strCache>
                <c:ptCount val="1"/>
                <c:pt idx="0">
                  <c:v>C'g(N) -&gt; C'*NLogN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Shell_Sort_Analysis!$E$22:$E$42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Shell_Sort_Analysis!$I$22:$I$42</c:f>
              <c:numCache>
                <c:formatCode>0.00E+00</c:formatCode>
                <c:ptCount val="21"/>
                <c:pt idx="0">
                  <c:v>2.5911039140121429E-4</c:v>
                </c:pt>
                <c:pt idx="1">
                  <c:v>7.3370130467071413E-4</c:v>
                </c:pt>
                <c:pt idx="2">
                  <c:v>1.5974026093414286E-3</c:v>
                </c:pt>
                <c:pt idx="3">
                  <c:v>3.454805218682857E-3</c:v>
                </c:pt>
                <c:pt idx="4">
                  <c:v>7.4296104373657145E-3</c:v>
                </c:pt>
                <c:pt idx="5">
                  <c:v>1.1600686406611074E-2</c:v>
                </c:pt>
                <c:pt idx="6">
                  <c:v>1.5899220874731428E-2</c:v>
                </c:pt>
                <c:pt idx="7">
                  <c:v>2.0292532616767858E-2</c:v>
                </c:pt>
                <c:pt idx="8">
                  <c:v>2.476137281322215E-2</c:v>
                </c:pt>
                <c:pt idx="9">
                  <c:v>2.9293022488924837E-2</c:v>
                </c:pt>
                <c:pt idx="10">
                  <c:v>3.3878441749462855E-2</c:v>
                </c:pt>
                <c:pt idx="11">
                  <c:v>3.8510871471520727E-2</c:v>
                </c:pt>
                <c:pt idx="12">
                  <c:v>4.3185065233535713E-2</c:v>
                </c:pt>
                <c:pt idx="13">
                  <c:v>4.7896831834814101E-2</c:v>
                </c:pt>
                <c:pt idx="14">
                  <c:v>5.2642745626444297E-2</c:v>
                </c:pt>
                <c:pt idx="15">
                  <c:v>5.7419954090194035E-2</c:v>
                </c:pt>
                <c:pt idx="16">
                  <c:v>6.222604497784967E-2</c:v>
                </c:pt>
                <c:pt idx="17">
                  <c:v>6.7058951603116077E-2</c:v>
                </c:pt>
                <c:pt idx="18">
                  <c:v>7.1916883498925707E-2</c:v>
                </c:pt>
                <c:pt idx="19">
                  <c:v>7.6798274475935069E-2</c:v>
                </c:pt>
                <c:pt idx="20">
                  <c:v>8.1701742943041458E-2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F-425A-A033-1C631306778F}"/>
            </c:ext>
          </c:extLst>
        </c:ser>
        <c:ser>
          <c:idx val="2"/>
          <c:order val="2"/>
          <c:tx>
            <c:strRef>
              <c:f>Shell_Sort_Analysis!$H$6:$H$8</c:f>
              <c:strCache>
                <c:ptCount val="3"/>
                <c:pt idx="0">
                  <c:v>Data f</c:v>
                </c:pt>
                <c:pt idx="2">
                  <c:v>Time(s)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Shell_Sort_Analysis!$E$9:$E$16</c:f>
              <c:numCache>
                <c:formatCode>0.00E+00</c:formatCode>
                <c:ptCount val="8"/>
                <c:pt idx="0">
                  <c:v>20000</c:v>
                </c:pt>
                <c:pt idx="1">
                  <c:v>20000</c:v>
                </c:pt>
                <c:pt idx="2">
                  <c:v>40000</c:v>
                </c:pt>
                <c:pt idx="3">
                  <c:v>40000</c:v>
                </c:pt>
                <c:pt idx="4">
                  <c:v>80000</c:v>
                </c:pt>
                <c:pt idx="5">
                  <c:v>80000</c:v>
                </c:pt>
                <c:pt idx="6">
                  <c:v>160000</c:v>
                </c:pt>
                <c:pt idx="7">
                  <c:v>160000</c:v>
                </c:pt>
              </c:numCache>
            </c:numRef>
          </c:xVal>
          <c:yVal>
            <c:numRef>
              <c:f>Shell_Sort_Analysis!$H$9:$H$16</c:f>
              <c:numCache>
                <c:formatCode>0.00E+00</c:formatCode>
                <c:ptCount val="8"/>
                <c:pt idx="0">
                  <c:v>6.0000000000000001E-3</c:v>
                </c:pt>
                <c:pt idx="1">
                  <c:v>5.0000000000000001E-3</c:v>
                </c:pt>
                <c:pt idx="2">
                  <c:v>1.2E-2</c:v>
                </c:pt>
                <c:pt idx="3">
                  <c:v>1.2E-2</c:v>
                </c:pt>
                <c:pt idx="4">
                  <c:v>2.8000000000000001E-2</c:v>
                </c:pt>
                <c:pt idx="5">
                  <c:v>2.9000000000000001E-2</c:v>
                </c:pt>
                <c:pt idx="6">
                  <c:v>6.3E-2</c:v>
                </c:pt>
                <c:pt idx="7">
                  <c:v>6.4000000000000001E-2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F-425A-A033-1C631306778F}"/>
            </c:ext>
          </c:extLst>
        </c:ser>
        <c:ser>
          <c:idx val="3"/>
          <c:order val="3"/>
          <c:tx>
            <c:strRef>
              <c:f>Shell_Sort_Analysis!$J$21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Shell_Sort_Analysis!$E$22:$E$42</c:f>
              <c:numCache>
                <c:formatCode>0.00E+00</c:formatCode>
                <c:ptCount val="21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110000</c:v>
                </c:pt>
                <c:pt idx="14">
                  <c:v>120000</c:v>
                </c:pt>
                <c:pt idx="15">
                  <c:v>130000</c:v>
                </c:pt>
                <c:pt idx="16">
                  <c:v>140000</c:v>
                </c:pt>
                <c:pt idx="17">
                  <c:v>150000</c:v>
                </c:pt>
                <c:pt idx="18">
                  <c:v>160000</c:v>
                </c:pt>
                <c:pt idx="19">
                  <c:v>170000</c:v>
                </c:pt>
                <c:pt idx="20">
                  <c:v>180000</c:v>
                </c:pt>
              </c:numCache>
            </c:numRef>
          </c:xVal>
          <c:yVal>
            <c:numRef>
              <c:f>Shell_Sort_Analysis!$J$22:$J$42</c:f>
              <c:numCache>
                <c:formatCode>0.00E+00</c:formatCode>
                <c:ptCount val="21"/>
                <c:pt idx="0">
                  <c:v>-3.6387768032371199E-3</c:v>
                </c:pt>
                <c:pt idx="1">
                  <c:v>-1.9715785363571144E-3</c:v>
                </c:pt>
                <c:pt idx="2">
                  <c:v>-6.9016736753648215E-4</c:v>
                </c:pt>
                <c:pt idx="3">
                  <c:v>6.3106447010478212E-4</c:v>
                </c:pt>
                <c:pt idx="4">
                  <c:v>2.0371471453873042E-3</c:v>
                </c:pt>
                <c:pt idx="5">
                  <c:v>2.9336262394540121E-3</c:v>
                </c:pt>
                <c:pt idx="6">
                  <c:v>3.6233504959523582E-3</c:v>
                </c:pt>
                <c:pt idx="7">
                  <c:v>4.200783964043605E-3</c:v>
                </c:pt>
                <c:pt idx="8">
                  <c:v>4.70781543818663E-3</c:v>
                </c:pt>
                <c:pt idx="9">
                  <c:v>5.1666914551517819E-3</c:v>
                </c:pt>
                <c:pt idx="10">
                  <c:v>5.5906331970824591E-3</c:v>
                </c:pt>
                <c:pt idx="11">
                  <c:v>5.9881314014735149E-3</c:v>
                </c:pt>
                <c:pt idx="12">
                  <c:v>6.3649581845593856E-3</c:v>
                </c:pt>
                <c:pt idx="13">
                  <c:v>6.725212563427424E-3</c:v>
                </c:pt>
                <c:pt idx="14">
                  <c:v>7.0719078356518694E-3</c:v>
                </c:pt>
                <c:pt idx="15">
                  <c:v>7.4073222725764623E-3</c:v>
                </c:pt>
                <c:pt idx="16">
                  <c:v>7.7332189986598909E-3</c:v>
                </c:pt>
                <c:pt idx="17">
                  <c:v>8.0509895153995231E-3</c:v>
                </c:pt>
                <c:pt idx="18">
                  <c:v>8.3617505993426738E-3</c:v>
                </c:pt>
                <c:pt idx="19">
                  <c:v>8.6664116259269064E-3</c:v>
                </c:pt>
                <c:pt idx="20">
                  <c:v>8.9657225163265047E-3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9F-425A-A033-1C6313067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11440"/>
        <c:axId val="98160192"/>
      </c:scatterChart>
      <c:valAx>
        <c:axId val="103511440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N for Sorting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0192"/>
        <c:crosses val="autoZero"/>
        <c:crossBetween val="midCat"/>
        <c:majorUnit val="40000"/>
      </c:valAx>
      <c:valAx>
        <c:axId val="98160192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1440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20</xdr:row>
      <xdr:rowOff>9526</xdr:rowOff>
    </xdr:from>
    <xdr:to>
      <xdr:col>19</xdr:col>
      <xdr:colOff>600075</xdr:colOff>
      <xdr:row>40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A57D-122E-4019-B8EB-A962C930F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0.76147</cdr:x>
      <cdr:y>0.35167</cdr:y>
    </cdr:from>
    <cdr:to>
      <cdr:x>0.95872</cdr:x>
      <cdr:y>0.42584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43F956B-06A8-C643-8A38-58F3D0CB1D42}"/>
            </a:ext>
          </a:extLst>
        </cdr:cNvPr>
        <cdr:cNvSpPr txBox="1"/>
      </cdr:nvSpPr>
      <cdr:spPr>
        <a:xfrm xmlns:a="http://schemas.openxmlformats.org/drawingml/2006/main">
          <a:off x="4743449" y="1400173"/>
          <a:ext cx="12287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0.14067</cdr:x>
      <cdr:y>0.51435</cdr:y>
    </cdr:from>
    <cdr:to>
      <cdr:x>0.45566</cdr:x>
      <cdr:y>0.57895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732A71-28A0-9C17-9516-32F85503FDB7}"/>
            </a:ext>
          </a:extLst>
        </cdr:cNvPr>
        <cdr:cNvSpPr txBox="1"/>
      </cdr:nvSpPr>
      <cdr:spPr>
        <a:xfrm xmlns:a="http://schemas.openxmlformats.org/drawingml/2006/main">
          <a:off x="876299" y="2047874"/>
          <a:ext cx="1962151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C'g(n)</a:t>
          </a:r>
          <a:r>
            <a:rPr lang="en-US" sz="1100" baseline="0"/>
            <a:t> &gt;= f(n) for all n &gt; 40,000.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20</xdr:row>
      <xdr:rowOff>9526</xdr:rowOff>
    </xdr:from>
    <xdr:to>
      <xdr:col>19</xdr:col>
      <xdr:colOff>600075</xdr:colOff>
      <xdr:row>40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D11FE-E9C3-419C-B8CC-6DE0515C0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0.13048</cdr:x>
      <cdr:y>0.36443</cdr:y>
    </cdr:from>
    <cdr:to>
      <cdr:x>0.44546</cdr:x>
      <cdr:y>0.42903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F695FEF-B3CB-DA5B-D513-2E09BDAD3B72}"/>
            </a:ext>
          </a:extLst>
        </cdr:cNvPr>
        <cdr:cNvSpPr txBox="1"/>
      </cdr:nvSpPr>
      <cdr:spPr>
        <a:xfrm xmlns:a="http://schemas.openxmlformats.org/drawingml/2006/main">
          <a:off x="812800" y="1450975"/>
          <a:ext cx="1962151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C'g(n)</a:t>
          </a:r>
          <a:r>
            <a:rPr lang="en-US" sz="1100" baseline="0"/>
            <a:t> &gt;= f(n) for all n &gt; 20,000.</a:t>
          </a:r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20</xdr:row>
      <xdr:rowOff>9526</xdr:rowOff>
    </xdr:from>
    <xdr:to>
      <xdr:col>19</xdr:col>
      <xdr:colOff>600075</xdr:colOff>
      <xdr:row>40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48C21D-DD44-4F09-9EE8-23142470F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0.11825</cdr:x>
      <cdr:y>0.44817</cdr:y>
    </cdr:from>
    <cdr:to>
      <cdr:x>0.43323</cdr:x>
      <cdr:y>0.51277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6D12177-397A-09BA-B058-6001F7726C7F}"/>
            </a:ext>
          </a:extLst>
        </cdr:cNvPr>
        <cdr:cNvSpPr txBox="1"/>
      </cdr:nvSpPr>
      <cdr:spPr>
        <a:xfrm xmlns:a="http://schemas.openxmlformats.org/drawingml/2006/main">
          <a:off x="736600" y="1784350"/>
          <a:ext cx="1962120" cy="2572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C'g(n)</a:t>
          </a:r>
          <a:r>
            <a:rPr lang="en-US" sz="1100" baseline="0"/>
            <a:t> &gt;= f(n) for all n &gt; 40,000.</a:t>
          </a:r>
          <a:endParaRPr 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20</xdr:row>
      <xdr:rowOff>9526</xdr:rowOff>
    </xdr:from>
    <xdr:to>
      <xdr:col>19</xdr:col>
      <xdr:colOff>600075</xdr:colOff>
      <xdr:row>40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A40A5-A170-465A-BC52-60647C898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0.15494</cdr:x>
      <cdr:y>0.36204</cdr:y>
    </cdr:from>
    <cdr:to>
      <cdr:x>0.46992</cdr:x>
      <cdr:y>0.42664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1FBCCC2-EA6F-C5BB-AAA0-C231C1D4183D}"/>
            </a:ext>
          </a:extLst>
        </cdr:cNvPr>
        <cdr:cNvSpPr txBox="1"/>
      </cdr:nvSpPr>
      <cdr:spPr>
        <a:xfrm xmlns:a="http://schemas.openxmlformats.org/drawingml/2006/main">
          <a:off x="965200" y="1441450"/>
          <a:ext cx="1962120" cy="2572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C'g(n)</a:t>
          </a:r>
          <a:r>
            <a:rPr lang="en-US" sz="1100" baseline="0"/>
            <a:t> &gt;= f(n) for all n &gt; 20,000.</a:t>
          </a:r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cdefg\OneDrive\Desktop\Fall%202022%20CSC-17C\Labs\Lab_4_Curve_Fitting\Mark_Sort_Analysis_Curve_Fit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ing Analysis Big-O Prf."/>
      <sheetName val="Operational Analysis Big-O Prf."/>
    </sheetNames>
    <sheetDataSet>
      <sheetData sheetId="0">
        <row r="8">
          <cell r="F8" t="str">
            <v>Data f</v>
          </cell>
        </row>
        <row r="10">
          <cell r="F10" t="str">
            <v>Time (s)</v>
          </cell>
        </row>
        <row r="11">
          <cell r="D11">
            <v>20000</v>
          </cell>
          <cell r="F11">
            <v>1</v>
          </cell>
        </row>
        <row r="12">
          <cell r="D12">
            <v>40000</v>
          </cell>
          <cell r="F12">
            <v>5</v>
          </cell>
        </row>
        <row r="13">
          <cell r="D13">
            <v>80000</v>
          </cell>
          <cell r="F13">
            <v>19</v>
          </cell>
        </row>
        <row r="14">
          <cell r="D14">
            <v>160000</v>
          </cell>
          <cell r="F14">
            <v>78</v>
          </cell>
        </row>
        <row r="15">
          <cell r="D15">
            <v>320000</v>
          </cell>
          <cell r="F15">
            <v>310</v>
          </cell>
        </row>
        <row r="21">
          <cell r="F21" t="str">
            <v>Time Simulated</v>
          </cell>
          <cell r="G21" t="str">
            <v>C'g(N) -&gt; C'*N^2</v>
          </cell>
          <cell r="H21" t="str">
            <v>Difference</v>
          </cell>
        </row>
        <row r="22">
          <cell r="D22">
            <v>1000</v>
          </cell>
          <cell r="F22">
            <v>-0.20871816999999998</v>
          </cell>
          <cell r="G22">
            <v>3.5000000000000001E-3</v>
          </cell>
          <cell r="H22">
            <v>0.21221816999999998</v>
          </cell>
        </row>
        <row r="23">
          <cell r="D23">
            <v>2500</v>
          </cell>
          <cell r="F23">
            <v>-0.1895425375</v>
          </cell>
          <cell r="G23">
            <v>2.1874999999999999E-2</v>
          </cell>
          <cell r="H23">
            <v>0.2114175375</v>
          </cell>
        </row>
        <row r="24">
          <cell r="D24">
            <v>5000</v>
          </cell>
          <cell r="F24">
            <v>-0.12723545</v>
          </cell>
          <cell r="G24">
            <v>8.7499999999999994E-2</v>
          </cell>
          <cell r="H24">
            <v>0.21473544999999999</v>
          </cell>
        </row>
        <row r="25">
          <cell r="D25">
            <v>10000</v>
          </cell>
          <cell r="F25">
            <v>0.11118259999999999</v>
          </cell>
          <cell r="G25">
            <v>0.35</v>
          </cell>
          <cell r="H25">
            <v>0.23881739999999999</v>
          </cell>
        </row>
        <row r="26">
          <cell r="D26">
            <v>20000</v>
          </cell>
          <cell r="F26">
            <v>1.0432341999999999</v>
          </cell>
          <cell r="G26">
            <v>1.4</v>
          </cell>
          <cell r="H26">
            <v>0.35676580000000002</v>
          </cell>
        </row>
        <row r="27">
          <cell r="D27">
            <v>30000</v>
          </cell>
          <cell r="F27">
            <v>2.5822398</v>
          </cell>
          <cell r="G27">
            <v>3.15</v>
          </cell>
          <cell r="H27">
            <v>0.56776019999999994</v>
          </cell>
        </row>
        <row r="28">
          <cell r="D28">
            <v>40000</v>
          </cell>
          <cell r="F28">
            <v>4.7281994000000003</v>
          </cell>
          <cell r="G28">
            <v>5.6</v>
          </cell>
          <cell r="H28">
            <v>0.87180059999999937</v>
          </cell>
        </row>
        <row r="29">
          <cell r="D29">
            <v>50000</v>
          </cell>
          <cell r="F29">
            <v>7.4811129999999997</v>
          </cell>
          <cell r="G29">
            <v>8.75</v>
          </cell>
          <cell r="H29">
            <v>1.2688870000000003</v>
          </cell>
        </row>
        <row r="30">
          <cell r="D30">
            <v>60000</v>
          </cell>
          <cell r="F30">
            <v>10.8409806</v>
          </cell>
          <cell r="G30">
            <v>12.6</v>
          </cell>
          <cell r="H30">
            <v>1.7590193999999997</v>
          </cell>
        </row>
        <row r="31">
          <cell r="D31">
            <v>70000</v>
          </cell>
          <cell r="F31">
            <v>14.807802199999999</v>
          </cell>
          <cell r="G31">
            <v>17.149999999999999</v>
          </cell>
          <cell r="H31">
            <v>2.3421977999999992</v>
          </cell>
        </row>
        <row r="32">
          <cell r="D32">
            <v>80000</v>
          </cell>
          <cell r="F32">
            <v>19.381577799999999</v>
          </cell>
          <cell r="G32">
            <v>22.4</v>
          </cell>
          <cell r="H32">
            <v>3.0184221999999998</v>
          </cell>
        </row>
        <row r="33">
          <cell r="D33">
            <v>90000</v>
          </cell>
          <cell r="F33">
            <v>24.562307399999998</v>
          </cell>
          <cell r="G33">
            <v>28.349999999999998</v>
          </cell>
          <cell r="H33">
            <v>3.7876925999999997</v>
          </cell>
        </row>
        <row r="34">
          <cell r="D34">
            <v>100000</v>
          </cell>
          <cell r="F34">
            <v>30.349990999999999</v>
          </cell>
          <cell r="G34">
            <v>35</v>
          </cell>
          <cell r="H34">
            <v>4.6500090000000007</v>
          </cell>
        </row>
        <row r="35">
          <cell r="D35">
            <v>110000</v>
          </cell>
          <cell r="F35">
            <v>36.744628599999999</v>
          </cell>
          <cell r="G35">
            <v>42.35</v>
          </cell>
          <cell r="H35">
            <v>5.6053714000000028</v>
          </cell>
        </row>
        <row r="36">
          <cell r="D36">
            <v>120000</v>
          </cell>
          <cell r="F36">
            <v>43.746220199999996</v>
          </cell>
          <cell r="G36">
            <v>50.4</v>
          </cell>
          <cell r="H36">
            <v>6.6537798000000024</v>
          </cell>
        </row>
        <row r="37">
          <cell r="D37">
            <v>130000</v>
          </cell>
          <cell r="F37">
            <v>51.354765800000003</v>
          </cell>
          <cell r="G37">
            <v>59.15</v>
          </cell>
          <cell r="H37">
            <v>7.7952341999999959</v>
          </cell>
        </row>
        <row r="38">
          <cell r="D38">
            <v>140000</v>
          </cell>
          <cell r="F38">
            <v>59.570265399999997</v>
          </cell>
          <cell r="G38">
            <v>68.599999999999994</v>
          </cell>
          <cell r="H38">
            <v>9.0297345999999976</v>
          </cell>
        </row>
        <row r="39">
          <cell r="D39">
            <v>150000</v>
          </cell>
          <cell r="F39">
            <v>68.392719</v>
          </cell>
          <cell r="G39">
            <v>78.75</v>
          </cell>
          <cell r="H39">
            <v>10.357281</v>
          </cell>
        </row>
        <row r="40">
          <cell r="D40">
            <v>160000</v>
          </cell>
          <cell r="F40">
            <v>77.822126600000004</v>
          </cell>
          <cell r="G40">
            <v>89.6</v>
          </cell>
          <cell r="H40">
            <v>11.77787339999999</v>
          </cell>
        </row>
        <row r="41">
          <cell r="D41">
            <v>170000</v>
          </cell>
          <cell r="F41">
            <v>87.858488199999996</v>
          </cell>
          <cell r="G41">
            <v>101.14999999999999</v>
          </cell>
          <cell r="H41">
            <v>13.291511799999995</v>
          </cell>
        </row>
        <row r="42">
          <cell r="D42">
            <v>180000</v>
          </cell>
          <cell r="F42">
            <v>98.50180379999999</v>
          </cell>
          <cell r="G42">
            <v>113.39999999999999</v>
          </cell>
          <cell r="H42">
            <v>14.898196200000001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1D17-2BF1-404B-8C20-BA309C49AC9C}">
  <dimension ref="D4:Q42"/>
  <sheetViews>
    <sheetView topLeftCell="A4" workbookViewId="0">
      <selection activeCell="J15" sqref="J15"/>
    </sheetView>
  </sheetViews>
  <sheetFormatPr defaultRowHeight="15" x14ac:dyDescent="0.25"/>
  <cols>
    <col min="1" max="3" width="9.140625" style="1"/>
    <col min="4" max="5" width="14" style="1" bestFit="1" customWidth="1"/>
    <col min="6" max="6" width="16.42578125" style="1" customWidth="1"/>
    <col min="7" max="7" width="17.7109375" style="1" bestFit="1" customWidth="1"/>
    <col min="8" max="8" width="15.140625" style="1" bestFit="1" customWidth="1"/>
    <col min="9" max="9" width="17.7109375" style="1" bestFit="1" customWidth="1"/>
    <col min="10" max="10" width="10.42578125" style="1" bestFit="1" customWidth="1"/>
    <col min="11" max="12" width="9.140625" style="1"/>
    <col min="13" max="14" width="14.85546875" style="1" bestFit="1" customWidth="1"/>
    <col min="15" max="16384" width="9.140625" style="1"/>
  </cols>
  <sheetData>
    <row r="4" spans="4:14" x14ac:dyDescent="0.25">
      <c r="F4" s="2" t="s">
        <v>6</v>
      </c>
    </row>
    <row r="5" spans="4:14" x14ac:dyDescent="0.25">
      <c r="F5" s="3"/>
    </row>
    <row r="6" spans="4:14" x14ac:dyDescent="0.25">
      <c r="F6" s="3"/>
      <c r="H6" s="1" t="s">
        <v>2</v>
      </c>
      <c r="I6" s="1" t="s">
        <v>4</v>
      </c>
    </row>
    <row r="7" spans="4:14" x14ac:dyDescent="0.25">
      <c r="I7" s="1" t="s">
        <v>5</v>
      </c>
      <c r="L7" s="1" t="s">
        <v>15</v>
      </c>
    </row>
    <row r="8" spans="4:14" x14ac:dyDescent="0.25">
      <c r="D8" s="3" t="s">
        <v>0</v>
      </c>
      <c r="E8" s="3" t="s">
        <v>1</v>
      </c>
      <c r="F8" s="3" t="s">
        <v>7</v>
      </c>
      <c r="G8" s="3" t="s">
        <v>8</v>
      </c>
      <c r="H8" s="3" t="s">
        <v>3</v>
      </c>
      <c r="I8" s="3" t="s">
        <v>3</v>
      </c>
    </row>
    <row r="9" spans="4:14" x14ac:dyDescent="0.25">
      <c r="D9" s="6">
        <f>E10^0</f>
        <v>1</v>
      </c>
      <c r="E9" s="6">
        <v>20000</v>
      </c>
      <c r="F9" s="6">
        <f>LOG(E9,2)</f>
        <v>14.287712379549449</v>
      </c>
      <c r="G9" s="6">
        <f>E9*F9</f>
        <v>285754.24759098899</v>
      </c>
      <c r="H9" s="4">
        <f>5/1000</f>
        <v>5.0000000000000001E-3</v>
      </c>
      <c r="I9" s="4">
        <f>$K$9*D9+$K$10*F9+$K$11*G9</f>
        <v>5.7341085778366803E-3</v>
      </c>
      <c r="K9" s="4">
        <v>1.31299E-2</v>
      </c>
      <c r="L9" s="5" t="s">
        <v>16</v>
      </c>
      <c r="M9" s="1" t="s">
        <v>17</v>
      </c>
    </row>
    <row r="10" spans="4:14" x14ac:dyDescent="0.25">
      <c r="D10" s="6">
        <f>E10^0</f>
        <v>1</v>
      </c>
      <c r="E10" s="6">
        <v>20000</v>
      </c>
      <c r="F10" s="6">
        <f t="shared" ref="F10:F16" si="0">LOG(E10,2)</f>
        <v>14.287712379549449</v>
      </c>
      <c r="G10" s="6">
        <f t="shared" ref="G10:G15" si="1">E10*F10</f>
        <v>285754.24759098899</v>
      </c>
      <c r="H10" s="4">
        <f>6/1000</f>
        <v>6.0000000000000001E-3</v>
      </c>
      <c r="I10" s="4">
        <f t="shared" ref="I10:I16" si="2">$K$9*D10+$K$10*F10+$K$11*G10</f>
        <v>5.7341085778366803E-3</v>
      </c>
      <c r="K10" s="4">
        <v>-8.9123299999999996E-4</v>
      </c>
      <c r="L10" s="5" t="s">
        <v>16</v>
      </c>
      <c r="M10" s="1" t="s">
        <v>18</v>
      </c>
    </row>
    <row r="11" spans="4:14" x14ac:dyDescent="0.25">
      <c r="D11" s="6">
        <f t="shared" ref="D11" si="3">E11^0</f>
        <v>1</v>
      </c>
      <c r="E11" s="6">
        <v>40000</v>
      </c>
      <c r="F11" s="6">
        <f t="shared" si="0"/>
        <v>15.287712379549449</v>
      </c>
      <c r="G11" s="6">
        <f t="shared" si="1"/>
        <v>611508.49518197798</v>
      </c>
      <c r="H11" s="4">
        <f>11/1000</f>
        <v>1.0999999999999999E-2</v>
      </c>
      <c r="I11" s="4">
        <f t="shared" si="2"/>
        <v>1.0927964922836354E-2</v>
      </c>
      <c r="K11" s="4">
        <v>1.8679999999999999E-8</v>
      </c>
      <c r="L11" s="5" t="s">
        <v>16</v>
      </c>
      <c r="M11" s="1" t="s">
        <v>19</v>
      </c>
    </row>
    <row r="12" spans="4:14" x14ac:dyDescent="0.25">
      <c r="D12" s="6">
        <f>E12^0</f>
        <v>1</v>
      </c>
      <c r="E12" s="6">
        <v>40000</v>
      </c>
      <c r="F12" s="6">
        <f t="shared" si="0"/>
        <v>15.287712379549449</v>
      </c>
      <c r="G12" s="6">
        <f t="shared" si="1"/>
        <v>611508.49518197798</v>
      </c>
      <c r="H12" s="4">
        <f>12/1000</f>
        <v>1.2E-2</v>
      </c>
      <c r="I12" s="4">
        <f t="shared" si="2"/>
        <v>1.0927964922836354E-2</v>
      </c>
      <c r="L12"/>
      <c r="M12"/>
      <c r="N12"/>
    </row>
    <row r="13" spans="4:14" x14ac:dyDescent="0.25">
      <c r="D13" s="6">
        <f t="shared" ref="D13:D16" si="4">E13^0</f>
        <v>1</v>
      </c>
      <c r="E13" s="6">
        <v>80000</v>
      </c>
      <c r="F13" s="6">
        <f t="shared" si="0"/>
        <v>16.287712379549451</v>
      </c>
      <c r="G13" s="6">
        <f t="shared" si="1"/>
        <v>1303016.990363956</v>
      </c>
      <c r="H13" s="4">
        <f>22/1000</f>
        <v>2.1999999999999999E-2</v>
      </c>
      <c r="I13" s="4">
        <f t="shared" si="2"/>
        <v>2.2954110612835699E-2</v>
      </c>
      <c r="K13" s="4">
        <v>2E-8</v>
      </c>
      <c r="L13" s="1" t="s">
        <v>16</v>
      </c>
      <c r="M13" s="1" t="s">
        <v>20</v>
      </c>
    </row>
    <row r="14" spans="4:14" x14ac:dyDescent="0.25">
      <c r="D14" s="6">
        <f t="shared" si="4"/>
        <v>1</v>
      </c>
      <c r="E14" s="6">
        <v>80000</v>
      </c>
      <c r="F14" s="6">
        <f t="shared" si="0"/>
        <v>16.287712379549451</v>
      </c>
      <c r="G14" s="6">
        <f t="shared" si="1"/>
        <v>1303016.990363956</v>
      </c>
      <c r="H14" s="4">
        <f>23/1000</f>
        <v>2.3E-2</v>
      </c>
      <c r="I14" s="4">
        <f t="shared" si="2"/>
        <v>2.2954110612835699E-2</v>
      </c>
    </row>
    <row r="15" spans="4:14" x14ac:dyDescent="0.25">
      <c r="D15" s="6">
        <f t="shared" si="4"/>
        <v>1</v>
      </c>
      <c r="E15" s="6">
        <v>160000</v>
      </c>
      <c r="F15" s="6">
        <f t="shared" si="0"/>
        <v>17.287712379549451</v>
      </c>
      <c r="G15" s="6">
        <f t="shared" si="1"/>
        <v>2766033.9807279119</v>
      </c>
      <c r="H15" s="4">
        <f>50/1000</f>
        <v>0.05</v>
      </c>
      <c r="I15" s="4">
        <f t="shared" si="2"/>
        <v>4.9392034992834399E-2</v>
      </c>
    </row>
    <row r="16" spans="4:14" x14ac:dyDescent="0.25">
      <c r="D16" s="6">
        <f t="shared" si="4"/>
        <v>1</v>
      </c>
      <c r="E16" s="6">
        <v>160000</v>
      </c>
      <c r="F16" s="6">
        <f t="shared" si="0"/>
        <v>17.287712379549451</v>
      </c>
      <c r="G16" s="6">
        <f>E16*F16</f>
        <v>2766033.9807279119</v>
      </c>
      <c r="H16" s="4">
        <f>49/1000</f>
        <v>4.9000000000000002E-2</v>
      </c>
      <c r="I16" s="4">
        <f t="shared" si="2"/>
        <v>4.9392034992834399E-2</v>
      </c>
    </row>
    <row r="19" spans="4:17" x14ac:dyDescent="0.25">
      <c r="D19"/>
      <c r="F19" s="1" t="s">
        <v>14</v>
      </c>
      <c r="L19" s="1" t="s">
        <v>9</v>
      </c>
      <c r="M19" s="1" t="s">
        <v>16</v>
      </c>
      <c r="N19" s="1" t="s">
        <v>21</v>
      </c>
      <c r="O19" s="1" t="s">
        <v>16</v>
      </c>
      <c r="P19" s="4">
        <f>K13</f>
        <v>2E-8</v>
      </c>
      <c r="Q19" s="1" t="s">
        <v>22</v>
      </c>
    </row>
    <row r="20" spans="4:17" x14ac:dyDescent="0.25">
      <c r="D20"/>
    </row>
    <row r="21" spans="4:17" x14ac:dyDescent="0.25">
      <c r="D21" s="1" t="s">
        <v>10</v>
      </c>
      <c r="E21" s="1" t="s">
        <v>11</v>
      </c>
      <c r="F21" s="1" t="s">
        <v>23</v>
      </c>
      <c r="G21" s="1" t="s">
        <v>24</v>
      </c>
      <c r="H21" s="1" t="s">
        <v>12</v>
      </c>
      <c r="I21" s="1" t="s">
        <v>25</v>
      </c>
      <c r="J21" s="1" t="s">
        <v>13</v>
      </c>
    </row>
    <row r="22" spans="4:17" x14ac:dyDescent="0.25">
      <c r="D22" s="4">
        <f>E22^0</f>
        <v>1</v>
      </c>
      <c r="E22" s="4">
        <v>1000</v>
      </c>
      <c r="F22" s="4">
        <f>LOG(E22,2)</f>
        <v>9.965784284662087</v>
      </c>
      <c r="G22" s="4">
        <f>E22*F22</f>
        <v>9965.7842846620879</v>
      </c>
      <c r="H22" s="4">
        <f>$K$9*D22+$K$10*F22+$K$11*G22</f>
        <v>4.4342250250652424E-3</v>
      </c>
      <c r="I22" s="4">
        <f>$K$13*G22</f>
        <v>1.9931568569324175E-4</v>
      </c>
      <c r="J22" s="4">
        <f t="shared" ref="J22:J42" si="5">I22-H22</f>
        <v>-4.2349093393720004E-3</v>
      </c>
    </row>
    <row r="23" spans="4:17" x14ac:dyDescent="0.25">
      <c r="D23" s="4">
        <f t="shared" ref="D23:D42" si="6">E23^0</f>
        <v>1</v>
      </c>
      <c r="E23" s="4">
        <v>2500</v>
      </c>
      <c r="F23" s="4">
        <f t="shared" ref="F23:F42" si="7">LOG(E23,2)</f>
        <v>11.287712379549449</v>
      </c>
      <c r="G23" s="4">
        <f t="shared" ref="G23:G42" si="8">E23*F23</f>
        <v>28219.28094887362</v>
      </c>
      <c r="H23" s="4">
        <f t="shared" ref="H23:H42" si="9">$K$9*D23+$K$10*F23+$K$11*G23</f>
        <v>3.5970544009619656E-3</v>
      </c>
      <c r="I23" s="4">
        <f t="shared" ref="I23:I42" si="10">$K$13*G23</f>
        <v>5.643856189774724E-4</v>
      </c>
      <c r="J23" s="4">
        <f t="shared" si="5"/>
        <v>-3.0326687819844933E-3</v>
      </c>
    </row>
    <row r="24" spans="4:17" x14ac:dyDescent="0.25">
      <c r="D24" s="4">
        <f t="shared" si="6"/>
        <v>1</v>
      </c>
      <c r="E24" s="4">
        <v>5000</v>
      </c>
      <c r="F24" s="4">
        <f t="shared" si="7"/>
        <v>12.287712379549451</v>
      </c>
      <c r="G24" s="4">
        <f t="shared" si="8"/>
        <v>61438.561897747255</v>
      </c>
      <c r="H24" s="4">
        <f t="shared" si="9"/>
        <v>3.3263575690869233E-3</v>
      </c>
      <c r="I24" s="4">
        <f t="shared" si="10"/>
        <v>1.2287712379549451E-3</v>
      </c>
      <c r="J24" s="4">
        <f t="shared" si="5"/>
        <v>-2.097586331131978E-3</v>
      </c>
    </row>
    <row r="25" spans="4:17" x14ac:dyDescent="0.25">
      <c r="D25" s="4">
        <f t="shared" si="6"/>
        <v>1</v>
      </c>
      <c r="E25" s="4">
        <v>10000</v>
      </c>
      <c r="F25" s="4">
        <f t="shared" si="7"/>
        <v>13.287712379549451</v>
      </c>
      <c r="G25" s="4">
        <f t="shared" si="8"/>
        <v>132877.1237954945</v>
      </c>
      <c r="H25" s="4">
        <f t="shared" si="9"/>
        <v>3.7695969053368416E-3</v>
      </c>
      <c r="I25" s="4">
        <f t="shared" si="10"/>
        <v>2.6575424759098898E-3</v>
      </c>
      <c r="J25" s="4">
        <f t="shared" si="5"/>
        <v>-1.1120544294269518E-3</v>
      </c>
    </row>
    <row r="26" spans="4:17" x14ac:dyDescent="0.25">
      <c r="D26" s="4">
        <f t="shared" si="6"/>
        <v>1</v>
      </c>
      <c r="E26" s="4">
        <v>20000</v>
      </c>
      <c r="F26" s="4">
        <f t="shared" si="7"/>
        <v>14.287712379549449</v>
      </c>
      <c r="G26" s="4">
        <f t="shared" si="8"/>
        <v>285754.24759098899</v>
      </c>
      <c r="H26" s="4">
        <f t="shared" si="9"/>
        <v>5.7341085778366803E-3</v>
      </c>
      <c r="I26" s="4">
        <f t="shared" si="10"/>
        <v>5.7150849518197797E-3</v>
      </c>
      <c r="J26" s="4">
        <f t="shared" si="5"/>
        <v>-1.9023626016900601E-5</v>
      </c>
    </row>
    <row r="27" spans="4:17" x14ac:dyDescent="0.25">
      <c r="D27" s="4">
        <f t="shared" si="6"/>
        <v>1</v>
      </c>
      <c r="E27" s="4">
        <v>30000</v>
      </c>
      <c r="F27" s="4">
        <f t="shared" si="7"/>
        <v>14.872674880270607</v>
      </c>
      <c r="G27" s="4">
        <f t="shared" si="8"/>
        <v>446180.24640811823</v>
      </c>
      <c r="H27" s="4">
        <f t="shared" si="9"/>
        <v>8.2095283513354354E-3</v>
      </c>
      <c r="I27" s="4">
        <f t="shared" si="10"/>
        <v>8.9236049281623646E-3</v>
      </c>
      <c r="J27" s="4">
        <f t="shared" si="5"/>
        <v>7.1407657682692922E-4</v>
      </c>
    </row>
    <row r="28" spans="4:17" x14ac:dyDescent="0.25">
      <c r="D28" s="4">
        <f t="shared" si="6"/>
        <v>1</v>
      </c>
      <c r="E28" s="4">
        <v>40000</v>
      </c>
      <c r="F28" s="4">
        <f t="shared" si="7"/>
        <v>15.287712379549449</v>
      </c>
      <c r="G28" s="4">
        <f t="shared" si="8"/>
        <v>611508.49518197798</v>
      </c>
      <c r="H28" s="4">
        <f t="shared" si="9"/>
        <v>1.0927964922836354E-2</v>
      </c>
      <c r="I28" s="4">
        <f t="shared" si="10"/>
        <v>1.223016990363956E-2</v>
      </c>
      <c r="J28" s="4">
        <f t="shared" si="5"/>
        <v>1.3022049808032055E-3</v>
      </c>
    </row>
    <row r="29" spans="4:17" x14ac:dyDescent="0.25">
      <c r="D29" s="4">
        <f t="shared" si="6"/>
        <v>1</v>
      </c>
      <c r="E29" s="4">
        <v>50000</v>
      </c>
      <c r="F29" s="4">
        <f t="shared" si="7"/>
        <v>15.609640474436812</v>
      </c>
      <c r="G29" s="4">
        <f t="shared" si="8"/>
        <v>780482.02372184058</v>
      </c>
      <c r="H29" s="4">
        <f t="shared" si="9"/>
        <v>1.3797477494170238E-2</v>
      </c>
      <c r="I29" s="4">
        <f t="shared" si="10"/>
        <v>1.5609640474436812E-2</v>
      </c>
      <c r="J29" s="4">
        <f t="shared" si="5"/>
        <v>1.8121629802665736E-3</v>
      </c>
    </row>
    <row r="30" spans="4:17" x14ac:dyDescent="0.25">
      <c r="D30" s="4">
        <f t="shared" si="6"/>
        <v>1</v>
      </c>
      <c r="E30" s="4">
        <v>60000</v>
      </c>
      <c r="F30" s="4">
        <f t="shared" si="7"/>
        <v>15.872674880270607</v>
      </c>
      <c r="G30" s="4">
        <f t="shared" si="8"/>
        <v>952360.49281623645</v>
      </c>
      <c r="H30" s="4">
        <f t="shared" si="9"/>
        <v>1.6773742354239084E-2</v>
      </c>
      <c r="I30" s="4">
        <f t="shared" si="10"/>
        <v>1.9047209856324729E-2</v>
      </c>
      <c r="J30" s="4">
        <f t="shared" si="5"/>
        <v>2.2734675020856451E-3</v>
      </c>
    </row>
    <row r="31" spans="4:17" x14ac:dyDescent="0.25">
      <c r="D31" s="4">
        <f t="shared" si="6"/>
        <v>1</v>
      </c>
      <c r="E31" s="4">
        <v>70000</v>
      </c>
      <c r="F31" s="4">
        <f t="shared" si="7"/>
        <v>16.095067301607052</v>
      </c>
      <c r="G31" s="4">
        <f t="shared" si="8"/>
        <v>1126654.7111124936</v>
      </c>
      <c r="H31" s="4">
        <f t="shared" si="9"/>
        <v>1.9831354887168223E-2</v>
      </c>
      <c r="I31" s="4">
        <f t="shared" si="10"/>
        <v>2.2533094222249875E-2</v>
      </c>
      <c r="J31" s="4">
        <f t="shared" si="5"/>
        <v>2.7017393350816515E-3</v>
      </c>
    </row>
    <row r="32" spans="4:17" x14ac:dyDescent="0.25">
      <c r="D32" s="4">
        <f t="shared" si="6"/>
        <v>1</v>
      </c>
      <c r="E32" s="4">
        <v>80000</v>
      </c>
      <c r="F32" s="4">
        <f t="shared" si="7"/>
        <v>16.287712379549451</v>
      </c>
      <c r="G32" s="4">
        <f t="shared" si="8"/>
        <v>1303016.990363956</v>
      </c>
      <c r="H32" s="4">
        <f t="shared" si="9"/>
        <v>2.2954110612835699E-2</v>
      </c>
      <c r="I32" s="4">
        <f t="shared" si="10"/>
        <v>2.606033980727912E-2</v>
      </c>
      <c r="J32" s="4">
        <f t="shared" si="5"/>
        <v>3.1062291944434217E-3</v>
      </c>
    </row>
    <row r="33" spans="4:10" x14ac:dyDescent="0.25">
      <c r="D33" s="4">
        <f t="shared" si="6"/>
        <v>1</v>
      </c>
      <c r="E33" s="4">
        <v>90000</v>
      </c>
      <c r="F33" s="4">
        <f t="shared" si="7"/>
        <v>16.457637380991763</v>
      </c>
      <c r="G33" s="4">
        <f t="shared" si="8"/>
        <v>1481187.3642892586</v>
      </c>
      <c r="H33" s="4">
        <f t="shared" si="9"/>
        <v>2.6130890428949918E-2</v>
      </c>
      <c r="I33" s="4">
        <f t="shared" si="10"/>
        <v>2.9623747285785172E-2</v>
      </c>
      <c r="J33" s="4">
        <f t="shared" si="5"/>
        <v>3.4928568568352546E-3</v>
      </c>
    </row>
    <row r="34" spans="4:10" x14ac:dyDescent="0.25">
      <c r="D34" s="4">
        <f t="shared" si="6"/>
        <v>1</v>
      </c>
      <c r="E34" s="4">
        <v>100000</v>
      </c>
      <c r="F34" s="4">
        <f t="shared" si="7"/>
        <v>16.609640474436812</v>
      </c>
      <c r="G34" s="4">
        <f t="shared" si="8"/>
        <v>1660964.0474436812</v>
      </c>
      <c r="H34" s="4">
        <f t="shared" si="9"/>
        <v>2.9353648697294218E-2</v>
      </c>
      <c r="I34" s="4">
        <f t="shared" si="10"/>
        <v>3.3219280948873622E-2</v>
      </c>
      <c r="J34" s="4">
        <f t="shared" si="5"/>
        <v>3.8656322515794039E-3</v>
      </c>
    </row>
    <row r="35" spans="4:10" x14ac:dyDescent="0.25">
      <c r="D35" s="4">
        <f t="shared" si="6"/>
        <v>1</v>
      </c>
      <c r="E35" s="4">
        <v>110000</v>
      </c>
      <c r="F35" s="4">
        <f t="shared" si="7"/>
        <v>16.747143998186747</v>
      </c>
      <c r="G35" s="4">
        <f t="shared" si="8"/>
        <v>1842185.8398005422</v>
      </c>
      <c r="H35" s="4">
        <f t="shared" si="9"/>
        <v>3.2616324100538156E-2</v>
      </c>
      <c r="I35" s="4">
        <f t="shared" si="10"/>
        <v>3.6843716796010846E-2</v>
      </c>
      <c r="J35" s="4">
        <f t="shared" si="5"/>
        <v>4.2273926954726898E-3</v>
      </c>
    </row>
    <row r="36" spans="4:10" x14ac:dyDescent="0.25">
      <c r="D36" s="4">
        <f t="shared" si="6"/>
        <v>1</v>
      </c>
      <c r="E36" s="4">
        <v>120000</v>
      </c>
      <c r="F36" s="4">
        <f t="shared" si="7"/>
        <v>16.872674880270608</v>
      </c>
      <c r="G36" s="4">
        <f t="shared" si="8"/>
        <v>2024720.9856324729</v>
      </c>
      <c r="H36" s="4">
        <f t="shared" si="9"/>
        <v>3.591420336004638E-2</v>
      </c>
      <c r="I36" s="4">
        <f t="shared" si="10"/>
        <v>4.0494419712649457E-2</v>
      </c>
      <c r="J36" s="4">
        <f t="shared" si="5"/>
        <v>4.5802163526030767E-3</v>
      </c>
    </row>
    <row r="37" spans="4:10" x14ac:dyDescent="0.25">
      <c r="D37" s="4">
        <f t="shared" si="6"/>
        <v>1</v>
      </c>
      <c r="E37" s="4">
        <v>130000</v>
      </c>
      <c r="F37" s="4">
        <f t="shared" si="7"/>
        <v>16.988152097690541</v>
      </c>
      <c r="G37" s="4">
        <f t="shared" si="8"/>
        <v>2208459.7726997705</v>
      </c>
      <c r="H37" s="4">
        <f t="shared" si="9"/>
        <v>3.9243526795550682E-2</v>
      </c>
      <c r="I37" s="4">
        <f t="shared" si="10"/>
        <v>4.4169195453995412E-2</v>
      </c>
      <c r="J37" s="4">
        <f t="shared" si="5"/>
        <v>4.9256686584447304E-3</v>
      </c>
    </row>
    <row r="38" spans="4:10" x14ac:dyDescent="0.25">
      <c r="D38" s="4">
        <f t="shared" si="6"/>
        <v>1</v>
      </c>
      <c r="E38" s="4">
        <v>140000</v>
      </c>
      <c r="F38" s="4">
        <f t="shared" si="7"/>
        <v>17.095067301607052</v>
      </c>
      <c r="G38" s="4">
        <f t="shared" si="8"/>
        <v>2393309.4222249873</v>
      </c>
      <c r="H38" s="4">
        <f t="shared" si="9"/>
        <v>4.2601231890749602E-2</v>
      </c>
      <c r="I38" s="4">
        <f t="shared" si="10"/>
        <v>4.7866188444499747E-2</v>
      </c>
      <c r="J38" s="4">
        <f t="shared" si="5"/>
        <v>5.2649565537501442E-3</v>
      </c>
    </row>
    <row r="39" spans="4:10" x14ac:dyDescent="0.25">
      <c r="D39" s="4">
        <f t="shared" si="6"/>
        <v>1</v>
      </c>
      <c r="E39" s="4">
        <v>150000</v>
      </c>
      <c r="F39" s="4">
        <f t="shared" si="7"/>
        <v>17.194602975157967</v>
      </c>
      <c r="G39" s="4">
        <f t="shared" si="8"/>
        <v>2579190.4462736952</v>
      </c>
      <c r="H39" s="4">
        <f t="shared" si="9"/>
        <v>4.5984779943033668E-2</v>
      </c>
      <c r="I39" s="4">
        <f t="shared" si="10"/>
        <v>5.1583808925473908E-2</v>
      </c>
      <c r="J39" s="4">
        <f t="shared" si="5"/>
        <v>5.5990289824402392E-3</v>
      </c>
    </row>
    <row r="40" spans="4:10" x14ac:dyDescent="0.25">
      <c r="D40" s="4">
        <f t="shared" si="6"/>
        <v>1</v>
      </c>
      <c r="E40" s="4">
        <v>160000</v>
      </c>
      <c r="F40" s="4">
        <f t="shared" si="7"/>
        <v>17.287712379549451</v>
      </c>
      <c r="G40" s="4">
        <f t="shared" si="8"/>
        <v>2766033.9807279119</v>
      </c>
      <c r="H40" s="4">
        <f t="shared" si="9"/>
        <v>4.9392034992834399E-2</v>
      </c>
      <c r="I40" s="4">
        <f t="shared" si="10"/>
        <v>5.5320679614558242E-2</v>
      </c>
      <c r="J40" s="4">
        <f t="shared" si="5"/>
        <v>5.9286446217238428E-3</v>
      </c>
    </row>
    <row r="41" spans="4:10" x14ac:dyDescent="0.25">
      <c r="D41" s="4">
        <f t="shared" si="6"/>
        <v>1</v>
      </c>
      <c r="E41" s="4">
        <v>170000</v>
      </c>
      <c r="F41" s="4">
        <f t="shared" si="7"/>
        <v>17.37517522079979</v>
      </c>
      <c r="G41" s="4">
        <f t="shared" si="8"/>
        <v>2953779.787535964</v>
      </c>
      <c r="H41" s="4">
        <f t="shared" si="9"/>
        <v>5.2821176893612744E-2</v>
      </c>
      <c r="I41" s="4">
        <f t="shared" si="10"/>
        <v>5.907559575071928E-2</v>
      </c>
      <c r="J41" s="4">
        <f t="shared" si="5"/>
        <v>6.2544188571065362E-3</v>
      </c>
    </row>
    <row r="42" spans="4:10" x14ac:dyDescent="0.25">
      <c r="D42" s="4">
        <f t="shared" si="6"/>
        <v>1</v>
      </c>
      <c r="E42" s="4">
        <v>180000</v>
      </c>
      <c r="F42" s="4">
        <f t="shared" si="7"/>
        <v>17.457637380991763</v>
      </c>
      <c r="G42" s="4">
        <f t="shared" si="8"/>
        <v>3142374.7285785172</v>
      </c>
      <c r="H42" s="4">
        <f t="shared" si="9"/>
        <v>5.6270637393873266E-2</v>
      </c>
      <c r="I42" s="4">
        <f t="shared" si="10"/>
        <v>6.284749457157035E-2</v>
      </c>
      <c r="J42" s="4">
        <f t="shared" si="5"/>
        <v>6.5768571776970847E-3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1892-199D-4211-AD54-30A80A32628E}">
  <dimension ref="D4:Q42"/>
  <sheetViews>
    <sheetView topLeftCell="E13" workbookViewId="0">
      <selection activeCell="Q12" sqref="Q12"/>
    </sheetView>
  </sheetViews>
  <sheetFormatPr defaultRowHeight="15" x14ac:dyDescent="0.25"/>
  <cols>
    <col min="1" max="3" width="9.140625" style="1"/>
    <col min="4" max="5" width="14" style="1" bestFit="1" customWidth="1"/>
    <col min="6" max="6" width="16.42578125" style="1" customWidth="1"/>
    <col min="7" max="7" width="17.7109375" style="1" bestFit="1" customWidth="1"/>
    <col min="8" max="8" width="15.140625" style="1" bestFit="1" customWidth="1"/>
    <col min="9" max="9" width="17.7109375" style="1" bestFit="1" customWidth="1"/>
    <col min="10" max="10" width="10.42578125" style="1" bestFit="1" customWidth="1"/>
    <col min="11" max="12" width="9.140625" style="1"/>
    <col min="13" max="14" width="14.85546875" style="1" bestFit="1" customWidth="1"/>
    <col min="15" max="16384" width="9.140625" style="1"/>
  </cols>
  <sheetData>
    <row r="4" spans="4:14" x14ac:dyDescent="0.25">
      <c r="F4" s="2" t="s">
        <v>26</v>
      </c>
    </row>
    <row r="5" spans="4:14" x14ac:dyDescent="0.25">
      <c r="F5" s="3"/>
    </row>
    <row r="6" spans="4:14" x14ac:dyDescent="0.25">
      <c r="F6" s="3"/>
      <c r="H6" s="1" t="s">
        <v>2</v>
      </c>
      <c r="I6" s="1" t="s">
        <v>4</v>
      </c>
    </row>
    <row r="7" spans="4:14" x14ac:dyDescent="0.25">
      <c r="I7" s="1" t="s">
        <v>5</v>
      </c>
      <c r="L7" s="1" t="s">
        <v>15</v>
      </c>
    </row>
    <row r="8" spans="4:14" x14ac:dyDescent="0.25">
      <c r="D8" s="3" t="s">
        <v>0</v>
      </c>
      <c r="E8" s="3" t="s">
        <v>1</v>
      </c>
      <c r="F8" s="3" t="s">
        <v>7</v>
      </c>
      <c r="G8" s="3" t="s">
        <v>8</v>
      </c>
      <c r="H8" s="3" t="s">
        <v>3</v>
      </c>
      <c r="I8" s="3" t="s">
        <v>3</v>
      </c>
    </row>
    <row r="9" spans="4:14" x14ac:dyDescent="0.25">
      <c r="D9" s="6">
        <f>E9^0</f>
        <v>1</v>
      </c>
      <c r="E9" s="6">
        <v>20000</v>
      </c>
      <c r="F9" s="6">
        <f>LOG(E9,2)</f>
        <v>14.287712379549449</v>
      </c>
      <c r="G9" s="6">
        <f>E9*F9</f>
        <v>285754.24759098899</v>
      </c>
      <c r="H9" s="4">
        <f>6/1000</f>
        <v>6.0000000000000001E-3</v>
      </c>
      <c r="I9" s="4">
        <f>$K$9*D9+$K$10*F9+$K$11*G9</f>
        <v>6.2519883977372424E-3</v>
      </c>
      <c r="K9" s="4">
        <v>2.0840600000000001E-2</v>
      </c>
      <c r="L9" s="5" t="s">
        <v>16</v>
      </c>
      <c r="M9" s="1" t="s">
        <v>17</v>
      </c>
    </row>
    <row r="10" spans="4:14" x14ac:dyDescent="0.25">
      <c r="D10" s="6">
        <f>E10^0</f>
        <v>1</v>
      </c>
      <c r="E10" s="6">
        <v>20000</v>
      </c>
      <c r="F10" s="6">
        <f t="shared" ref="F10:F16" si="0">LOG(E10,2)</f>
        <v>14.287712379549449</v>
      </c>
      <c r="G10" s="6">
        <f>E10*F10</f>
        <v>285754.24759098899</v>
      </c>
      <c r="H10" s="4">
        <f>6/1000</f>
        <v>6.0000000000000001E-3</v>
      </c>
      <c r="I10" s="4">
        <f t="shared" ref="I10:I16" si="1">$K$9*D10+$K$10*F10+$K$11*G10</f>
        <v>6.2519883977372424E-3</v>
      </c>
      <c r="K10" s="4">
        <v>-1.45652E-3</v>
      </c>
      <c r="L10" s="5" t="s">
        <v>16</v>
      </c>
      <c r="M10" s="1" t="s">
        <v>18</v>
      </c>
    </row>
    <row r="11" spans="4:14" x14ac:dyDescent="0.25">
      <c r="D11" s="6">
        <f t="shared" ref="D11" si="2">E11^0</f>
        <v>1</v>
      </c>
      <c r="E11" s="6">
        <v>40000</v>
      </c>
      <c r="F11" s="6">
        <f t="shared" si="0"/>
        <v>15.287712379549449</v>
      </c>
      <c r="G11" s="6">
        <f t="shared" ref="G11:G16" si="3">E11*F11</f>
        <v>611508.49518197798</v>
      </c>
      <c r="H11" s="4">
        <f>12/1000</f>
        <v>1.2E-2</v>
      </c>
      <c r="I11" s="4">
        <f t="shared" si="1"/>
        <v>1.1888115630535842E-2</v>
      </c>
      <c r="K11" s="4">
        <v>2.1772999999999999E-8</v>
      </c>
      <c r="L11" s="5" t="s">
        <v>16</v>
      </c>
      <c r="M11" s="1" t="s">
        <v>19</v>
      </c>
    </row>
    <row r="12" spans="4:14" x14ac:dyDescent="0.25">
      <c r="D12" s="6">
        <f>E12^0</f>
        <v>1</v>
      </c>
      <c r="E12" s="6">
        <v>40000</v>
      </c>
      <c r="F12" s="6">
        <f t="shared" si="0"/>
        <v>15.287712379549449</v>
      </c>
      <c r="G12" s="6">
        <f t="shared" si="3"/>
        <v>611508.49518197798</v>
      </c>
      <c r="H12" s="4">
        <f>13/1000</f>
        <v>1.2999999999999999E-2</v>
      </c>
      <c r="I12" s="4">
        <f t="shared" si="1"/>
        <v>1.1888115630535842E-2</v>
      </c>
      <c r="L12"/>
      <c r="M12"/>
      <c r="N12"/>
    </row>
    <row r="13" spans="4:14" x14ac:dyDescent="0.25">
      <c r="D13" s="6">
        <f t="shared" ref="D13:D16" si="4">E13^0</f>
        <v>1</v>
      </c>
      <c r="E13" s="6">
        <v>80000</v>
      </c>
      <c r="F13" s="6">
        <f t="shared" si="0"/>
        <v>16.287712379549451</v>
      </c>
      <c r="G13" s="6">
        <f t="shared" si="3"/>
        <v>1303016.990363956</v>
      </c>
      <c r="H13" s="4">
        <f>25/1000</f>
        <v>2.5000000000000001E-2</v>
      </c>
      <c r="I13" s="4">
        <f t="shared" si="1"/>
        <v>2.5487810096133046E-2</v>
      </c>
      <c r="K13" s="4">
        <v>2.25E-8</v>
      </c>
      <c r="L13" s="1" t="s">
        <v>16</v>
      </c>
      <c r="M13" s="1" t="s">
        <v>20</v>
      </c>
    </row>
    <row r="14" spans="4:14" x14ac:dyDescent="0.25">
      <c r="D14" s="6">
        <f t="shared" si="4"/>
        <v>1</v>
      </c>
      <c r="E14" s="6">
        <v>80000</v>
      </c>
      <c r="F14" s="6">
        <f t="shared" si="0"/>
        <v>16.287712379549451</v>
      </c>
      <c r="G14" s="6">
        <f t="shared" si="3"/>
        <v>1303016.990363956</v>
      </c>
      <c r="H14" s="4">
        <f>25/1000</f>
        <v>2.5000000000000001E-2</v>
      </c>
      <c r="I14" s="4">
        <f t="shared" si="1"/>
        <v>2.5487810096133046E-2</v>
      </c>
    </row>
    <row r="15" spans="4:14" x14ac:dyDescent="0.25">
      <c r="D15" s="6">
        <f t="shared" si="4"/>
        <v>1</v>
      </c>
      <c r="E15" s="6">
        <v>160000</v>
      </c>
      <c r="F15" s="6">
        <f t="shared" si="0"/>
        <v>17.287712379549451</v>
      </c>
      <c r="G15" s="6">
        <f t="shared" si="3"/>
        <v>2766033.9807279119</v>
      </c>
      <c r="H15" s="4">
        <f>58/1000</f>
        <v>5.8000000000000003E-2</v>
      </c>
      <c r="I15" s="4">
        <f t="shared" si="1"/>
        <v>5.5885559027327461E-2</v>
      </c>
    </row>
    <row r="16" spans="4:14" x14ac:dyDescent="0.25">
      <c r="D16" s="6">
        <f t="shared" si="4"/>
        <v>1</v>
      </c>
      <c r="E16" s="6">
        <v>160000</v>
      </c>
      <c r="F16" s="6">
        <f t="shared" si="0"/>
        <v>17.287712379549451</v>
      </c>
      <c r="G16" s="6">
        <f t="shared" si="3"/>
        <v>2766033.9807279119</v>
      </c>
      <c r="H16" s="4">
        <f>54/1000</f>
        <v>5.3999999999999999E-2</v>
      </c>
      <c r="I16" s="4">
        <f t="shared" si="1"/>
        <v>5.5885559027327461E-2</v>
      </c>
    </row>
    <row r="19" spans="4:17" x14ac:dyDescent="0.25">
      <c r="D19"/>
      <c r="F19" s="1" t="s">
        <v>14</v>
      </c>
      <c r="L19" s="1" t="s">
        <v>9</v>
      </c>
      <c r="M19" s="1" t="s">
        <v>16</v>
      </c>
      <c r="N19" s="1" t="s">
        <v>21</v>
      </c>
      <c r="O19" s="1" t="s">
        <v>16</v>
      </c>
      <c r="P19" s="4">
        <f>K13</f>
        <v>2.25E-8</v>
      </c>
      <c r="Q19" s="1" t="s">
        <v>22</v>
      </c>
    </row>
    <row r="20" spans="4:17" x14ac:dyDescent="0.25">
      <c r="D20"/>
    </row>
    <row r="21" spans="4:17" x14ac:dyDescent="0.25">
      <c r="D21" s="1" t="s">
        <v>10</v>
      </c>
      <c r="E21" s="1" t="s">
        <v>11</v>
      </c>
      <c r="F21" s="1" t="s">
        <v>23</v>
      </c>
      <c r="G21" s="1" t="s">
        <v>24</v>
      </c>
      <c r="H21" s="1" t="s">
        <v>12</v>
      </c>
      <c r="I21" s="1" t="s">
        <v>25</v>
      </c>
      <c r="J21" s="1" t="s">
        <v>13</v>
      </c>
    </row>
    <row r="22" spans="4:17" x14ac:dyDescent="0.25">
      <c r="D22" s="4">
        <v>1</v>
      </c>
      <c r="E22" s="4">
        <v>1000</v>
      </c>
      <c r="F22" s="4">
        <f>LOG(E22,2)</f>
        <v>9.965784284662087</v>
      </c>
      <c r="G22" s="4">
        <f>E22*F22</f>
        <v>9965.7842846620879</v>
      </c>
      <c r="H22" s="4">
        <f>$K$9*D22+$K$10*F22+$K$11*G22</f>
        <v>6.5422208949339252E-3</v>
      </c>
      <c r="I22" s="4">
        <f>$K$13*G22</f>
        <v>2.2423014640489698E-4</v>
      </c>
      <c r="J22" s="4">
        <f>I22-H22</f>
        <v>-6.3179907485290286E-3</v>
      </c>
    </row>
    <row r="23" spans="4:17" x14ac:dyDescent="0.25">
      <c r="D23" s="4">
        <v>1</v>
      </c>
      <c r="E23" s="4">
        <v>2500</v>
      </c>
      <c r="F23" s="4">
        <f t="shared" ref="F23:F42" si="5">LOG(E23,2)</f>
        <v>11.287712379549449</v>
      </c>
      <c r="G23" s="4">
        <f t="shared" ref="G23:G42" si="6">E23*F23</f>
        <v>28219.28094887362</v>
      </c>
      <c r="H23" s="4">
        <f t="shared" ref="H23:H42" si="7">$K$9*D23+$K$10*F23+$K$11*G23</f>
        <v>5.0142395690384624E-3</v>
      </c>
      <c r="I23" s="4">
        <f t="shared" ref="I23:I42" si="8">$K$13*G23</f>
        <v>6.3493382134965643E-4</v>
      </c>
      <c r="J23" s="4">
        <f t="shared" ref="J23:J25" si="9">I23-H23</f>
        <v>-4.3793057476888058E-3</v>
      </c>
    </row>
    <row r="24" spans="4:17" x14ac:dyDescent="0.25">
      <c r="D24" s="4">
        <v>1</v>
      </c>
      <c r="E24" s="4">
        <v>5000</v>
      </c>
      <c r="F24" s="4">
        <f t="shared" si="5"/>
        <v>12.287712379549451</v>
      </c>
      <c r="G24" s="4">
        <f t="shared" si="6"/>
        <v>61438.561897747255</v>
      </c>
      <c r="H24" s="4">
        <f t="shared" si="7"/>
        <v>4.281002973138286E-3</v>
      </c>
      <c r="I24" s="4">
        <f t="shared" si="8"/>
        <v>1.3823676426993133E-3</v>
      </c>
      <c r="J24" s="4">
        <f t="shared" si="9"/>
        <v>-2.8986353304389727E-3</v>
      </c>
    </row>
    <row r="25" spans="4:17" x14ac:dyDescent="0.25">
      <c r="D25" s="4">
        <v>1</v>
      </c>
      <c r="E25" s="4">
        <v>10000</v>
      </c>
      <c r="F25" s="4">
        <f t="shared" si="5"/>
        <v>13.287712379549451</v>
      </c>
      <c r="G25" s="4">
        <f t="shared" si="6"/>
        <v>132877.1237954945</v>
      </c>
      <c r="H25" s="4">
        <f t="shared" si="7"/>
        <v>4.3799147813379366E-3</v>
      </c>
      <c r="I25" s="4">
        <f t="shared" si="8"/>
        <v>2.989735285398626E-3</v>
      </c>
      <c r="J25" s="4">
        <f t="shared" si="9"/>
        <v>-1.3901794959393105E-3</v>
      </c>
    </row>
    <row r="26" spans="4:17" x14ac:dyDescent="0.25">
      <c r="D26" s="4">
        <v>1</v>
      </c>
      <c r="E26" s="4">
        <v>20000</v>
      </c>
      <c r="F26" s="4">
        <f t="shared" si="5"/>
        <v>14.287712379549449</v>
      </c>
      <c r="G26" s="4">
        <f t="shared" si="6"/>
        <v>285754.24759098899</v>
      </c>
      <c r="H26" s="4">
        <f t="shared" si="7"/>
        <v>6.2519883977372424E-3</v>
      </c>
      <c r="I26" s="4">
        <f t="shared" si="8"/>
        <v>6.429470570797252E-3</v>
      </c>
      <c r="J26" s="4">
        <f>I26-H26</f>
        <v>1.7748217306000954E-4</v>
      </c>
    </row>
    <row r="27" spans="4:17" x14ac:dyDescent="0.25">
      <c r="D27" s="4">
        <v>1</v>
      </c>
      <c r="E27" s="4">
        <v>30000</v>
      </c>
      <c r="F27" s="4">
        <f t="shared" si="5"/>
        <v>14.872674880270607</v>
      </c>
      <c r="G27" s="4">
        <f t="shared" si="6"/>
        <v>446180.24640811823</v>
      </c>
      <c r="H27" s="4">
        <f t="shared" si="7"/>
        <v>8.8929340884322163E-3</v>
      </c>
      <c r="I27" s="4">
        <f t="shared" si="8"/>
        <v>1.0039055544182661E-2</v>
      </c>
      <c r="J27" s="4">
        <f t="shared" ref="J27:J42" si="10">I27-H27</f>
        <v>1.1461214557504443E-3</v>
      </c>
    </row>
    <row r="28" spans="4:17" x14ac:dyDescent="0.25">
      <c r="D28" s="4">
        <v>1</v>
      </c>
      <c r="E28" s="4">
        <v>40000</v>
      </c>
      <c r="F28" s="4">
        <f t="shared" si="5"/>
        <v>15.287712379549449</v>
      </c>
      <c r="G28" s="4">
        <f t="shared" si="6"/>
        <v>611508.49518197798</v>
      </c>
      <c r="H28" s="4">
        <f t="shared" si="7"/>
        <v>1.1888115630535842E-2</v>
      </c>
      <c r="I28" s="4">
        <f t="shared" si="8"/>
        <v>1.3758941141594504E-2</v>
      </c>
      <c r="J28" s="4">
        <f t="shared" si="10"/>
        <v>1.870825511058662E-3</v>
      </c>
    </row>
    <row r="29" spans="4:17" x14ac:dyDescent="0.25">
      <c r="D29" s="4">
        <v>1</v>
      </c>
      <c r="E29" s="4">
        <v>50000</v>
      </c>
      <c r="F29" s="4">
        <f t="shared" si="5"/>
        <v>15.609640474436812</v>
      </c>
      <c r="G29" s="4">
        <f t="shared" si="6"/>
        <v>780482.02372184058</v>
      </c>
      <c r="H29" s="4">
        <f t="shared" si="7"/>
        <v>1.5098281558668929E-2</v>
      </c>
      <c r="I29" s="4">
        <f t="shared" si="8"/>
        <v>1.7560845533741414E-2</v>
      </c>
      <c r="J29" s="4">
        <f t="shared" si="10"/>
        <v>2.4625639750724855E-3</v>
      </c>
    </row>
    <row r="30" spans="4:17" x14ac:dyDescent="0.25">
      <c r="D30" s="4">
        <v>1</v>
      </c>
      <c r="E30" s="4">
        <v>60000</v>
      </c>
      <c r="F30" s="4">
        <f t="shared" si="5"/>
        <v>15.872674880270607</v>
      </c>
      <c r="G30" s="4">
        <f t="shared" si="6"/>
        <v>952360.49281623645</v>
      </c>
      <c r="H30" s="4">
        <f t="shared" si="7"/>
        <v>1.8457476593476175E-2</v>
      </c>
      <c r="I30" s="4">
        <f t="shared" si="8"/>
        <v>2.1428111088365318E-2</v>
      </c>
      <c r="J30" s="4">
        <f t="shared" si="10"/>
        <v>2.9706344948891433E-3</v>
      </c>
    </row>
    <row r="31" spans="4:17" x14ac:dyDescent="0.25">
      <c r="D31" s="4">
        <v>1</v>
      </c>
      <c r="E31" s="4">
        <v>70000</v>
      </c>
      <c r="F31" s="4">
        <f t="shared" si="5"/>
        <v>16.095067301607052</v>
      </c>
      <c r="G31" s="4">
        <f t="shared" si="6"/>
        <v>1126654.7111124936</v>
      </c>
      <c r="H31" s="4">
        <f t="shared" si="7"/>
        <v>2.192846559891562E-2</v>
      </c>
      <c r="I31" s="4">
        <f t="shared" si="8"/>
        <v>2.5349731000031107E-2</v>
      </c>
      <c r="J31" s="4">
        <f t="shared" si="10"/>
        <v>3.4212654011154878E-3</v>
      </c>
    </row>
    <row r="32" spans="4:17" x14ac:dyDescent="0.25">
      <c r="D32" s="4">
        <v>1</v>
      </c>
      <c r="E32" s="4">
        <v>80000</v>
      </c>
      <c r="F32" s="4">
        <f t="shared" si="5"/>
        <v>16.287712379549451</v>
      </c>
      <c r="G32" s="4">
        <f t="shared" si="6"/>
        <v>1303016.990363956</v>
      </c>
      <c r="H32" s="4">
        <f t="shared" si="7"/>
        <v>2.5487810096133046E-2</v>
      </c>
      <c r="I32" s="4">
        <f t="shared" si="8"/>
        <v>2.931788228318901E-2</v>
      </c>
      <c r="J32" s="4">
        <f t="shared" si="10"/>
        <v>3.8300721870559648E-3</v>
      </c>
    </row>
    <row r="33" spans="4:10" x14ac:dyDescent="0.25">
      <c r="D33" s="4">
        <v>1</v>
      </c>
      <c r="E33" s="4">
        <v>90000</v>
      </c>
      <c r="F33" s="4">
        <f t="shared" si="5"/>
        <v>16.457637380991763</v>
      </c>
      <c r="G33" s="4">
        <f t="shared" si="6"/>
        <v>1481187.3642892586</v>
      </c>
      <c r="H33" s="4">
        <f t="shared" si="7"/>
        <v>2.9119614484507905E-2</v>
      </c>
      <c r="I33" s="4">
        <f t="shared" si="8"/>
        <v>3.3326715696508316E-2</v>
      </c>
      <c r="J33" s="4">
        <f t="shared" si="10"/>
        <v>4.2071012120004116E-3</v>
      </c>
    </row>
    <row r="34" spans="4:10" x14ac:dyDescent="0.25">
      <c r="D34" s="4">
        <v>1</v>
      </c>
      <c r="E34" s="4">
        <v>100000</v>
      </c>
      <c r="F34" s="4">
        <f t="shared" si="5"/>
        <v>16.609640474436812</v>
      </c>
      <c r="G34" s="4">
        <f t="shared" si="6"/>
        <v>1660964.0474436812</v>
      </c>
      <c r="H34" s="4">
        <f t="shared" si="7"/>
        <v>3.2812496661164564E-2</v>
      </c>
      <c r="I34" s="4">
        <f t="shared" si="8"/>
        <v>3.7371691067482823E-2</v>
      </c>
      <c r="J34" s="4">
        <f t="shared" si="10"/>
        <v>4.5591944063182593E-3</v>
      </c>
    </row>
    <row r="35" spans="4:10" x14ac:dyDescent="0.25">
      <c r="D35" s="4">
        <v>1</v>
      </c>
      <c r="E35" s="4">
        <v>110000</v>
      </c>
      <c r="F35" s="4">
        <f t="shared" si="5"/>
        <v>16.747143998186747</v>
      </c>
      <c r="G35" s="4">
        <f t="shared" si="6"/>
        <v>1842185.8398005422</v>
      </c>
      <c r="H35" s="4">
        <f t="shared" si="7"/>
        <v>3.6557962113738247E-2</v>
      </c>
      <c r="I35" s="4">
        <f t="shared" si="8"/>
        <v>4.1449181395512201E-2</v>
      </c>
      <c r="J35" s="4">
        <f t="shared" si="10"/>
        <v>4.8912192817739536E-3</v>
      </c>
    </row>
    <row r="36" spans="4:10" x14ac:dyDescent="0.25">
      <c r="D36" s="4">
        <v>1</v>
      </c>
      <c r="E36" s="4">
        <v>120000</v>
      </c>
      <c r="F36" s="4">
        <f t="shared" si="5"/>
        <v>16.872674880270608</v>
      </c>
      <c r="G36" s="4">
        <f t="shared" si="6"/>
        <v>2024720.9856324729</v>
      </c>
      <c r="H36" s="4">
        <f t="shared" si="7"/>
        <v>4.0349461603564091E-2</v>
      </c>
      <c r="I36" s="4">
        <f t="shared" si="8"/>
        <v>4.5556222176730637E-2</v>
      </c>
      <c r="J36" s="4">
        <f t="shared" si="10"/>
        <v>5.2067605731665467E-3</v>
      </c>
    </row>
    <row r="37" spans="4:10" x14ac:dyDescent="0.25">
      <c r="D37" s="4">
        <v>1</v>
      </c>
      <c r="E37" s="4">
        <v>130000</v>
      </c>
      <c r="F37" s="4">
        <f t="shared" si="5"/>
        <v>16.988152097690541</v>
      </c>
      <c r="G37" s="4">
        <f t="shared" si="6"/>
        <v>2208459.7726997705</v>
      </c>
      <c r="H37" s="4">
        <f t="shared" si="7"/>
        <v>4.418181133766387E-2</v>
      </c>
      <c r="I37" s="4">
        <f t="shared" si="8"/>
        <v>4.9690344885744836E-2</v>
      </c>
      <c r="J37" s="4">
        <f t="shared" si="10"/>
        <v>5.5085335480809655E-3</v>
      </c>
    </row>
    <row r="38" spans="4:10" x14ac:dyDescent="0.25">
      <c r="D38" s="4">
        <v>1</v>
      </c>
      <c r="E38" s="4">
        <v>140000</v>
      </c>
      <c r="F38" s="4">
        <f t="shared" si="5"/>
        <v>17.095067301607052</v>
      </c>
      <c r="G38" s="4">
        <f t="shared" si="6"/>
        <v>2393309.4222249873</v>
      </c>
      <c r="H38" s="4">
        <f t="shared" si="7"/>
        <v>4.8050818623967942E-2</v>
      </c>
      <c r="I38" s="4">
        <f t="shared" si="8"/>
        <v>5.3849462000062215E-2</v>
      </c>
      <c r="J38" s="4">
        <f t="shared" si="10"/>
        <v>5.7986433760942729E-3</v>
      </c>
    </row>
    <row r="39" spans="4:10" x14ac:dyDescent="0.25">
      <c r="D39" s="4">
        <v>1</v>
      </c>
      <c r="E39" s="4">
        <v>150000</v>
      </c>
      <c r="F39" s="4">
        <f t="shared" si="5"/>
        <v>17.194602975157967</v>
      </c>
      <c r="G39" s="4">
        <f t="shared" si="6"/>
        <v>2579190.4462736952</v>
      </c>
      <c r="H39" s="4">
        <f t="shared" si="7"/>
        <v>5.1953030461340088E-2</v>
      </c>
      <c r="I39" s="4">
        <f t="shared" si="8"/>
        <v>5.8031785041158142E-2</v>
      </c>
      <c r="J39" s="4">
        <f t="shared" si="10"/>
        <v>6.0787545798180534E-3</v>
      </c>
    </row>
    <row r="40" spans="4:10" x14ac:dyDescent="0.25">
      <c r="D40" s="4">
        <v>1</v>
      </c>
      <c r="E40" s="4">
        <v>160000</v>
      </c>
      <c r="F40" s="4">
        <f t="shared" si="5"/>
        <v>17.287712379549451</v>
      </c>
      <c r="G40" s="4">
        <f t="shared" si="6"/>
        <v>2766033.9807279119</v>
      </c>
      <c r="H40" s="4">
        <f t="shared" si="7"/>
        <v>5.5885559027327461E-2</v>
      </c>
      <c r="I40" s="4">
        <f t="shared" si="8"/>
        <v>6.223576456637802E-2</v>
      </c>
      <c r="J40" s="4">
        <f t="shared" si="10"/>
        <v>6.3502055390505588E-3</v>
      </c>
    </row>
    <row r="41" spans="4:10" x14ac:dyDescent="0.25">
      <c r="D41" s="4">
        <v>1</v>
      </c>
      <c r="E41" s="4">
        <v>170000</v>
      </c>
      <c r="F41" s="4">
        <f t="shared" si="5"/>
        <v>17.37517522079979</v>
      </c>
      <c r="G41" s="4">
        <f t="shared" si="6"/>
        <v>2953779.787535964</v>
      </c>
      <c r="H41" s="4">
        <f t="shared" si="7"/>
        <v>5.9845957101421238E-2</v>
      </c>
      <c r="I41" s="4">
        <f t="shared" si="8"/>
        <v>6.6460045219559186E-2</v>
      </c>
      <c r="J41" s="4">
        <f t="shared" si="10"/>
        <v>6.6140881181379479E-3</v>
      </c>
    </row>
    <row r="42" spans="4:10" x14ac:dyDescent="0.25">
      <c r="D42" s="4">
        <v>1</v>
      </c>
      <c r="E42" s="4">
        <v>180000</v>
      </c>
      <c r="F42" s="4">
        <f t="shared" si="5"/>
        <v>17.457637380991763</v>
      </c>
      <c r="G42" s="4">
        <f t="shared" si="6"/>
        <v>3142374.7285785172</v>
      </c>
      <c r="H42" s="4">
        <f t="shared" si="7"/>
        <v>6.3832126967177924E-2</v>
      </c>
      <c r="I42" s="4">
        <f t="shared" si="8"/>
        <v>7.070343139301663E-2</v>
      </c>
      <c r="J42" s="4">
        <f t="shared" si="10"/>
        <v>6.8713044258387063E-3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ECBF-9923-446E-ADA3-561A70B127F8}">
  <dimension ref="D4:Q42"/>
  <sheetViews>
    <sheetView topLeftCell="D7" workbookViewId="0">
      <selection activeCell="K14" sqref="K14"/>
    </sheetView>
  </sheetViews>
  <sheetFormatPr defaultRowHeight="15" x14ac:dyDescent="0.25"/>
  <cols>
    <col min="1" max="3" width="9.140625" style="1"/>
    <col min="4" max="5" width="14" style="1" bestFit="1" customWidth="1"/>
    <col min="6" max="6" width="16.42578125" style="1" customWidth="1"/>
    <col min="7" max="7" width="17.7109375" style="1" bestFit="1" customWidth="1"/>
    <col min="8" max="8" width="15.140625" style="1" bestFit="1" customWidth="1"/>
    <col min="9" max="9" width="17.7109375" style="1" bestFit="1" customWidth="1"/>
    <col min="10" max="10" width="10.42578125" style="1" bestFit="1" customWidth="1"/>
    <col min="11" max="12" width="9.140625" style="1"/>
    <col min="13" max="14" width="14.85546875" style="1" bestFit="1" customWidth="1"/>
    <col min="15" max="16384" width="9.140625" style="1"/>
  </cols>
  <sheetData>
    <row r="4" spans="4:14" x14ac:dyDescent="0.25">
      <c r="F4" s="2" t="s">
        <v>27</v>
      </c>
    </row>
    <row r="5" spans="4:14" x14ac:dyDescent="0.25">
      <c r="F5" s="3"/>
    </row>
    <row r="6" spans="4:14" x14ac:dyDescent="0.25">
      <c r="F6" s="3"/>
      <c r="H6" s="1" t="s">
        <v>2</v>
      </c>
      <c r="I6" s="1" t="s">
        <v>4</v>
      </c>
    </row>
    <row r="7" spans="4:14" x14ac:dyDescent="0.25">
      <c r="I7" s="1" t="s">
        <v>5</v>
      </c>
      <c r="L7" s="1" t="s">
        <v>15</v>
      </c>
    </row>
    <row r="8" spans="4:14" x14ac:dyDescent="0.25">
      <c r="D8" s="3" t="s">
        <v>0</v>
      </c>
      <c r="E8" s="3" t="s">
        <v>1</v>
      </c>
      <c r="F8" s="3" t="s">
        <v>7</v>
      </c>
      <c r="G8" s="3" t="s">
        <v>8</v>
      </c>
      <c r="H8" s="3" t="s">
        <v>3</v>
      </c>
      <c r="I8" s="3" t="s">
        <v>3</v>
      </c>
    </row>
    <row r="9" spans="4:14" x14ac:dyDescent="0.25">
      <c r="D9" s="6">
        <f>E9^0</f>
        <v>1</v>
      </c>
      <c r="E9" s="6">
        <v>20000</v>
      </c>
      <c r="F9" s="6">
        <f>LOG(E9,2)</f>
        <v>14.287712379549449</v>
      </c>
      <c r="G9" s="6">
        <f>E9*F9</f>
        <v>285754.24759098899</v>
      </c>
      <c r="H9" s="4">
        <f>7/1000</f>
        <v>7.0000000000000001E-3</v>
      </c>
      <c r="I9" s="4">
        <f>$K$9*D9+$K$10*F9+$K$11*G9</f>
        <v>7.4108292839749207E-3</v>
      </c>
      <c r="K9" s="4">
        <v>-2.7612999999999997E-4</v>
      </c>
      <c r="L9" s="5" t="s">
        <v>16</v>
      </c>
      <c r="M9" s="1" t="s">
        <v>17</v>
      </c>
    </row>
    <row r="10" spans="4:14" x14ac:dyDescent="0.25">
      <c r="D10" s="6">
        <f>E10^0</f>
        <v>1</v>
      </c>
      <c r="E10" s="6">
        <v>20000</v>
      </c>
      <c r="F10" s="6">
        <f t="shared" ref="F10:F16" si="0">LOG(E10,2)</f>
        <v>14.287712379549449</v>
      </c>
      <c r="G10" s="6">
        <f t="shared" ref="G10:G16" si="1">E10*F10</f>
        <v>285754.24759098899</v>
      </c>
      <c r="H10" s="4">
        <f>8/1000</f>
        <v>8.0000000000000002E-3</v>
      </c>
      <c r="I10" s="4">
        <f t="shared" ref="I10:I16" si="2">$K$9*D10+$K$10*F10+$K$11*G10</f>
        <v>7.4108292839749207E-3</v>
      </c>
      <c r="K10" s="4">
        <v>2.9663899999999999E-5</v>
      </c>
      <c r="L10" s="5" t="s">
        <v>16</v>
      </c>
      <c r="M10" s="1" t="s">
        <v>18</v>
      </c>
    </row>
    <row r="11" spans="4:14" x14ac:dyDescent="0.25">
      <c r="D11" s="6">
        <f t="shared" ref="D11" si="3">E11^0</f>
        <v>1</v>
      </c>
      <c r="E11" s="6">
        <v>40000</v>
      </c>
      <c r="F11" s="6">
        <f t="shared" si="0"/>
        <v>15.287712379549449</v>
      </c>
      <c r="G11" s="6">
        <f t="shared" si="1"/>
        <v>611508.49518197798</v>
      </c>
      <c r="H11" s="4">
        <f>15/1000</f>
        <v>1.4999999999999999E-2</v>
      </c>
      <c r="I11" s="4">
        <f t="shared" si="2"/>
        <v>1.5720319196694123E-2</v>
      </c>
      <c r="K11" s="4">
        <v>2.54174E-8</v>
      </c>
      <c r="L11" s="5" t="s">
        <v>16</v>
      </c>
      <c r="M11" s="1" t="s">
        <v>19</v>
      </c>
    </row>
    <row r="12" spans="4:14" x14ac:dyDescent="0.25">
      <c r="D12" s="6">
        <f>E12^0</f>
        <v>1</v>
      </c>
      <c r="E12" s="6">
        <v>40000</v>
      </c>
      <c r="F12" s="6">
        <f t="shared" si="0"/>
        <v>15.287712379549449</v>
      </c>
      <c r="G12" s="6">
        <f t="shared" si="1"/>
        <v>611508.49518197798</v>
      </c>
      <c r="H12" s="4">
        <f>16/1000</f>
        <v>1.6E-2</v>
      </c>
      <c r="I12" s="4">
        <f t="shared" si="2"/>
        <v>1.5720319196694123E-2</v>
      </c>
      <c r="L12"/>
      <c r="M12"/>
      <c r="N12"/>
    </row>
    <row r="13" spans="4:14" x14ac:dyDescent="0.25">
      <c r="D13" s="6">
        <f t="shared" ref="D13:D16" si="4">E13^0</f>
        <v>1</v>
      </c>
      <c r="E13" s="6">
        <v>80000</v>
      </c>
      <c r="F13" s="6">
        <f t="shared" si="0"/>
        <v>16.287712379549451</v>
      </c>
      <c r="G13" s="6">
        <f t="shared" si="1"/>
        <v>1303016.990363956</v>
      </c>
      <c r="H13" s="4">
        <f>32/1000</f>
        <v>3.2000000000000001E-2</v>
      </c>
      <c r="I13" s="4">
        <f t="shared" si="2"/>
        <v>3.3326331122132527E-2</v>
      </c>
      <c r="K13" s="4">
        <v>2.7500000000000001E-8</v>
      </c>
      <c r="L13" s="1" t="s">
        <v>16</v>
      </c>
      <c r="M13" s="1" t="s">
        <v>20</v>
      </c>
    </row>
    <row r="14" spans="4:14" x14ac:dyDescent="0.25">
      <c r="D14" s="6">
        <f t="shared" si="4"/>
        <v>1</v>
      </c>
      <c r="E14" s="6">
        <v>80000</v>
      </c>
      <c r="F14" s="6">
        <f t="shared" si="0"/>
        <v>16.287712379549451</v>
      </c>
      <c r="G14" s="6">
        <f t="shared" si="1"/>
        <v>1303016.990363956</v>
      </c>
      <c r="H14" s="4">
        <f>35/1000</f>
        <v>3.5000000000000003E-2</v>
      </c>
      <c r="I14" s="4">
        <f t="shared" si="2"/>
        <v>3.3326331122132527E-2</v>
      </c>
    </row>
    <row r="15" spans="4:14" x14ac:dyDescent="0.25">
      <c r="D15" s="6">
        <f t="shared" si="4"/>
        <v>1</v>
      </c>
      <c r="E15" s="6">
        <v>160000</v>
      </c>
      <c r="F15" s="6">
        <f t="shared" si="0"/>
        <v>17.287712379549451</v>
      </c>
      <c r="G15" s="6">
        <f t="shared" si="1"/>
        <v>2766033.9807279119</v>
      </c>
      <c r="H15" s="4">
        <f>69/1000</f>
        <v>6.9000000000000006E-2</v>
      </c>
      <c r="I15" s="4">
        <f t="shared" si="2"/>
        <v>7.054208307300934E-2</v>
      </c>
    </row>
    <row r="16" spans="4:14" x14ac:dyDescent="0.25">
      <c r="D16" s="6">
        <f t="shared" si="4"/>
        <v>1</v>
      </c>
      <c r="E16" s="6">
        <v>160000</v>
      </c>
      <c r="F16" s="6">
        <f t="shared" si="0"/>
        <v>17.287712379549451</v>
      </c>
      <c r="G16" s="6">
        <f t="shared" si="1"/>
        <v>2766033.9807279119</v>
      </c>
      <c r="H16" s="4">
        <f>72/1000</f>
        <v>7.1999999999999995E-2</v>
      </c>
      <c r="I16" s="4">
        <f t="shared" si="2"/>
        <v>7.054208307300934E-2</v>
      </c>
    </row>
    <row r="19" spans="4:17" x14ac:dyDescent="0.25">
      <c r="D19"/>
      <c r="F19" s="1" t="s">
        <v>14</v>
      </c>
      <c r="L19" s="1" t="s">
        <v>9</v>
      </c>
      <c r="M19" s="1" t="s">
        <v>16</v>
      </c>
      <c r="N19" s="1" t="s">
        <v>21</v>
      </c>
      <c r="O19" s="1" t="s">
        <v>16</v>
      </c>
      <c r="P19" s="4">
        <f>K13</f>
        <v>2.7500000000000001E-8</v>
      </c>
      <c r="Q19" s="1" t="s">
        <v>22</v>
      </c>
    </row>
    <row r="20" spans="4:17" x14ac:dyDescent="0.25">
      <c r="D20"/>
    </row>
    <row r="21" spans="4:17" x14ac:dyDescent="0.25">
      <c r="D21" s="1" t="s">
        <v>10</v>
      </c>
      <c r="E21" s="1" t="s">
        <v>11</v>
      </c>
      <c r="F21" s="1" t="s">
        <v>23</v>
      </c>
      <c r="G21" s="1" t="s">
        <v>24</v>
      </c>
      <c r="H21" s="1" t="s">
        <v>12</v>
      </c>
      <c r="I21" s="1" t="s">
        <v>25</v>
      </c>
      <c r="J21" s="1" t="s">
        <v>13</v>
      </c>
    </row>
    <row r="22" spans="4:17" x14ac:dyDescent="0.25">
      <c r="D22" s="4">
        <v>1</v>
      </c>
      <c r="E22" s="4">
        <v>1000</v>
      </c>
      <c r="F22" s="4">
        <f>LOG(E22,2)</f>
        <v>9.965784284662087</v>
      </c>
      <c r="G22" s="4">
        <f>E22*F22</f>
        <v>9965.7842846620879</v>
      </c>
      <c r="H22" s="4">
        <f>$K$9*D22+$K$10*F22+$K$11*G22</f>
        <v>2.7279835391875789E-4</v>
      </c>
      <c r="I22" s="4">
        <f>$K$13*G22</f>
        <v>2.7405906782820741E-4</v>
      </c>
      <c r="J22" s="4">
        <f>I22-H22</f>
        <v>1.2607139094495128E-6</v>
      </c>
    </row>
    <row r="23" spans="4:17" x14ac:dyDescent="0.25">
      <c r="D23" s="4">
        <v>1</v>
      </c>
      <c r="E23" s="4">
        <v>2500</v>
      </c>
      <c r="F23" s="4">
        <f t="shared" ref="F23:F42" si="5">LOG(E23,2)</f>
        <v>11.287712379549449</v>
      </c>
      <c r="G23" s="4">
        <f t="shared" ref="G23:G42" si="6">E23*F23</f>
        <v>28219.28094887362</v>
      </c>
      <c r="H23" s="4">
        <f t="shared" ref="H23:H42" si="7">$K$9*D23+$K$10*F23+$K$11*G23</f>
        <v>7.7596832284561735E-4</v>
      </c>
      <c r="I23" s="4">
        <f t="shared" ref="I23:I42" si="8">$K$13*G23</f>
        <v>7.7603022609402461E-4</v>
      </c>
      <c r="J23" s="4">
        <f t="shared" ref="J23:J25" si="9">I23-H23</f>
        <v>6.1903248407260344E-8</v>
      </c>
    </row>
    <row r="24" spans="4:17" x14ac:dyDescent="0.25">
      <c r="D24" s="4">
        <v>1</v>
      </c>
      <c r="E24" s="4">
        <v>5000</v>
      </c>
      <c r="F24" s="4">
        <f t="shared" si="5"/>
        <v>12.287712379549451</v>
      </c>
      <c r="G24" s="4">
        <f t="shared" si="6"/>
        <v>61438.561897747255</v>
      </c>
      <c r="H24" s="4">
        <f t="shared" si="7"/>
        <v>1.6499799744355182E-3</v>
      </c>
      <c r="I24" s="4">
        <f t="shared" si="8"/>
        <v>1.6895604521880497E-3</v>
      </c>
      <c r="J24" s="4">
        <f t="shared" si="9"/>
        <v>3.9580477752531543E-5</v>
      </c>
    </row>
    <row r="25" spans="4:17" x14ac:dyDescent="0.25">
      <c r="D25" s="4">
        <v>1</v>
      </c>
      <c r="E25" s="4">
        <v>10000</v>
      </c>
      <c r="F25" s="4">
        <f t="shared" si="5"/>
        <v>13.287712379549451</v>
      </c>
      <c r="G25" s="4">
        <f t="shared" si="6"/>
        <v>132877.1237954945</v>
      </c>
      <c r="H25" s="4">
        <f t="shared" si="7"/>
        <v>3.4954263776153186E-3</v>
      </c>
      <c r="I25" s="4">
        <f t="shared" si="8"/>
        <v>3.6541209043760986E-3</v>
      </c>
      <c r="J25" s="4">
        <f t="shared" si="9"/>
        <v>1.5869452676077998E-4</v>
      </c>
    </row>
    <row r="26" spans="4:17" x14ac:dyDescent="0.25">
      <c r="D26" s="4">
        <v>1</v>
      </c>
      <c r="E26" s="4">
        <v>20000</v>
      </c>
      <c r="F26" s="4">
        <f t="shared" si="5"/>
        <v>14.287712379549449</v>
      </c>
      <c r="G26" s="4">
        <f t="shared" si="6"/>
        <v>285754.24759098899</v>
      </c>
      <c r="H26" s="4">
        <f t="shared" si="7"/>
        <v>7.4108292839749207E-3</v>
      </c>
      <c r="I26" s="4">
        <f t="shared" si="8"/>
        <v>7.8582418087521973E-3</v>
      </c>
      <c r="J26" s="4">
        <f>I26-H26</f>
        <v>4.4741252477727665E-4</v>
      </c>
    </row>
    <row r="27" spans="4:17" x14ac:dyDescent="0.25">
      <c r="D27" s="4">
        <v>1</v>
      </c>
      <c r="E27" s="4">
        <v>30000</v>
      </c>
      <c r="F27" s="4">
        <f t="shared" si="5"/>
        <v>14.872674880270607</v>
      </c>
      <c r="G27" s="4">
        <f t="shared" si="6"/>
        <v>446180.24640811823</v>
      </c>
      <c r="H27" s="4">
        <f t="shared" si="7"/>
        <v>1.1505793335434564E-2</v>
      </c>
      <c r="I27" s="4">
        <f t="shared" si="8"/>
        <v>1.2269956776223253E-2</v>
      </c>
      <c r="J27" s="4">
        <f t="shared" ref="J27:J42" si="10">I27-H27</f>
        <v>7.6416344078868853E-4</v>
      </c>
    </row>
    <row r="28" spans="4:17" x14ac:dyDescent="0.25">
      <c r="D28" s="4">
        <v>1</v>
      </c>
      <c r="E28" s="4">
        <v>40000</v>
      </c>
      <c r="F28" s="4">
        <f t="shared" si="5"/>
        <v>15.287712379549449</v>
      </c>
      <c r="G28" s="4">
        <f t="shared" si="6"/>
        <v>611508.49518197798</v>
      </c>
      <c r="H28" s="4">
        <f t="shared" si="7"/>
        <v>1.5720319196694123E-2</v>
      </c>
      <c r="I28" s="4">
        <f t="shared" si="8"/>
        <v>1.6816483617504395E-2</v>
      </c>
      <c r="J28" s="4">
        <f t="shared" si="10"/>
        <v>1.0961644208102722E-3</v>
      </c>
    </row>
    <row r="29" spans="4:17" x14ac:dyDescent="0.25">
      <c r="D29" s="4">
        <v>1</v>
      </c>
      <c r="E29" s="4">
        <v>50000</v>
      </c>
      <c r="F29" s="4">
        <f t="shared" si="5"/>
        <v>15.609640474436812</v>
      </c>
      <c r="G29" s="4">
        <f t="shared" si="6"/>
        <v>780482.02372184058</v>
      </c>
      <c r="H29" s="4">
        <f t="shared" si="7"/>
        <v>2.0024736603817157E-2</v>
      </c>
      <c r="I29" s="4">
        <f t="shared" si="8"/>
        <v>2.1463255652350618E-2</v>
      </c>
      <c r="J29" s="4">
        <f t="shared" si="10"/>
        <v>1.4385190485334612E-3</v>
      </c>
    </row>
    <row r="30" spans="4:17" x14ac:dyDescent="0.25">
      <c r="D30" s="4">
        <v>1</v>
      </c>
      <c r="E30" s="4">
        <v>60000</v>
      </c>
      <c r="F30" s="4">
        <f t="shared" si="5"/>
        <v>15.872674880270607</v>
      </c>
      <c r="G30" s="4">
        <f t="shared" si="6"/>
        <v>952360.49281623645</v>
      </c>
      <c r="H30" s="4">
        <f t="shared" si="7"/>
        <v>2.4401243030488268E-2</v>
      </c>
      <c r="I30" s="4">
        <f t="shared" si="8"/>
        <v>2.6189913552446504E-2</v>
      </c>
      <c r="J30" s="4">
        <f t="shared" si="10"/>
        <v>1.7886705219582362E-3</v>
      </c>
    </row>
    <row r="31" spans="4:17" x14ac:dyDescent="0.25">
      <c r="D31" s="4">
        <v>1</v>
      </c>
      <c r="E31" s="4">
        <v>70000</v>
      </c>
      <c r="F31" s="4">
        <f t="shared" si="5"/>
        <v>16.095067301607052</v>
      </c>
      <c r="G31" s="4">
        <f t="shared" si="6"/>
        <v>1126654.7111124936</v>
      </c>
      <c r="H31" s="4">
        <f t="shared" si="7"/>
        <v>2.8837945921158837E-2</v>
      </c>
      <c r="I31" s="4">
        <f t="shared" si="8"/>
        <v>3.0983004555593576E-2</v>
      </c>
      <c r="J31" s="4">
        <f t="shared" si="10"/>
        <v>2.1450586344347392E-3</v>
      </c>
    </row>
    <row r="32" spans="4:17" x14ac:dyDescent="0.25">
      <c r="D32" s="4">
        <v>1</v>
      </c>
      <c r="E32" s="4">
        <v>80000</v>
      </c>
      <c r="F32" s="4">
        <f t="shared" si="5"/>
        <v>16.287712379549451</v>
      </c>
      <c r="G32" s="4">
        <f t="shared" si="6"/>
        <v>1303016.990363956</v>
      </c>
      <c r="H32" s="4">
        <f t="shared" si="7"/>
        <v>3.3326331122132527E-2</v>
      </c>
      <c r="I32" s="4">
        <f t="shared" si="8"/>
        <v>3.583296723500879E-2</v>
      </c>
      <c r="J32" s="4">
        <f t="shared" si="10"/>
        <v>2.5066361128762635E-3</v>
      </c>
    </row>
    <row r="33" spans="4:10" x14ac:dyDescent="0.25">
      <c r="D33" s="4">
        <v>1</v>
      </c>
      <c r="E33" s="4">
        <v>90000</v>
      </c>
      <c r="F33" s="4">
        <f t="shared" si="5"/>
        <v>16.457637380991763</v>
      </c>
      <c r="G33" s="4">
        <f t="shared" si="6"/>
        <v>1481187.3642892586</v>
      </c>
      <c r="H33" s="4">
        <f t="shared" si="7"/>
        <v>3.78599994225918E-2</v>
      </c>
      <c r="I33" s="4">
        <f t="shared" si="8"/>
        <v>4.0732652517954611E-2</v>
      </c>
      <c r="J33" s="4">
        <f t="shared" si="10"/>
        <v>2.8726530953628107E-3</v>
      </c>
    </row>
    <row r="34" spans="4:10" x14ac:dyDescent="0.25">
      <c r="D34" s="4">
        <v>1</v>
      </c>
      <c r="E34" s="4">
        <v>100000</v>
      </c>
      <c r="F34" s="4">
        <f t="shared" si="5"/>
        <v>16.609640474436812</v>
      </c>
      <c r="G34" s="4">
        <f t="shared" si="6"/>
        <v>1660964.0474436812</v>
      </c>
      <c r="H34" s="4">
        <f t="shared" si="7"/>
        <v>4.243396429356467E-2</v>
      </c>
      <c r="I34" s="4">
        <f t="shared" si="8"/>
        <v>4.5676511304701232E-2</v>
      </c>
      <c r="J34" s="4">
        <f t="shared" si="10"/>
        <v>3.2425470111365623E-3</v>
      </c>
    </row>
    <row r="35" spans="4:10" x14ac:dyDescent="0.25">
      <c r="D35" s="4">
        <v>1</v>
      </c>
      <c r="E35" s="4">
        <v>110000</v>
      </c>
      <c r="F35" s="4">
        <f t="shared" si="5"/>
        <v>16.747143998186747</v>
      </c>
      <c r="G35" s="4">
        <f t="shared" si="6"/>
        <v>1842185.8398005422</v>
      </c>
      <c r="H35" s="4">
        <f t="shared" si="7"/>
        <v>4.7044229969394113E-2</v>
      </c>
      <c r="I35" s="4">
        <f t="shared" si="8"/>
        <v>5.0660110594514911E-2</v>
      </c>
      <c r="J35" s="4">
        <f t="shared" si="10"/>
        <v>3.6158806251207973E-3</v>
      </c>
    </row>
    <row r="36" spans="4:10" x14ac:dyDescent="0.25">
      <c r="D36" s="4">
        <v>1</v>
      </c>
      <c r="E36" s="4">
        <v>120000</v>
      </c>
      <c r="F36" s="4">
        <f t="shared" si="5"/>
        <v>16.872674880270608</v>
      </c>
      <c r="G36" s="4">
        <f t="shared" si="6"/>
        <v>2024720.9856324729</v>
      </c>
      <c r="H36" s="4">
        <f t="shared" si="7"/>
        <v>5.1687522520595677E-2</v>
      </c>
      <c r="I36" s="4">
        <f t="shared" si="8"/>
        <v>5.5679827104893005E-2</v>
      </c>
      <c r="J36" s="4">
        <f t="shared" si="10"/>
        <v>3.9923045842973279E-3</v>
      </c>
    </row>
    <row r="37" spans="4:10" x14ac:dyDescent="0.25">
      <c r="D37" s="4">
        <v>1</v>
      </c>
      <c r="E37" s="4">
        <v>130000</v>
      </c>
      <c r="F37" s="4">
        <f t="shared" si="5"/>
        <v>16.988152097690541</v>
      </c>
      <c r="G37" s="4">
        <f t="shared" si="6"/>
        <v>2208459.7726997705</v>
      </c>
      <c r="H37" s="4">
        <f t="shared" si="7"/>
        <v>5.6361110271629836E-2</v>
      </c>
      <c r="I37" s="4">
        <f t="shared" si="8"/>
        <v>6.0732643749243691E-2</v>
      </c>
      <c r="J37" s="4">
        <f t="shared" si="10"/>
        <v>4.3715334776138551E-3</v>
      </c>
    </row>
    <row r="38" spans="4:10" x14ac:dyDescent="0.25">
      <c r="D38" s="4">
        <v>1</v>
      </c>
      <c r="E38" s="4">
        <v>140000</v>
      </c>
      <c r="F38" s="4">
        <f t="shared" si="5"/>
        <v>17.095067301607052</v>
      </c>
      <c r="G38" s="4">
        <f t="shared" si="6"/>
        <v>2393309.4222249873</v>
      </c>
      <c r="H38" s="4">
        <f t="shared" si="7"/>
        <v>6.1062679275389532E-2</v>
      </c>
      <c r="I38" s="4">
        <f t="shared" si="8"/>
        <v>6.5816009111187151E-2</v>
      </c>
      <c r="J38" s="4">
        <f t="shared" si="10"/>
        <v>4.7533298357976192E-3</v>
      </c>
    </row>
    <row r="39" spans="4:10" x14ac:dyDescent="0.25">
      <c r="D39" s="4">
        <v>1</v>
      </c>
      <c r="E39" s="4">
        <v>150000</v>
      </c>
      <c r="F39" s="4">
        <f t="shared" si="5"/>
        <v>17.194602975157967</v>
      </c>
      <c r="G39" s="4">
        <f t="shared" si="6"/>
        <v>2579190.4462736952</v>
      </c>
      <c r="H39" s="4">
        <f t="shared" si="7"/>
        <v>6.5790244232311806E-2</v>
      </c>
      <c r="I39" s="4">
        <f t="shared" si="8"/>
        <v>7.0927737272526617E-2</v>
      </c>
      <c r="J39" s="4">
        <f t="shared" si="10"/>
        <v>5.1374930402148106E-3</v>
      </c>
    </row>
    <row r="40" spans="4:10" x14ac:dyDescent="0.25">
      <c r="D40" s="4">
        <v>1</v>
      </c>
      <c r="E40" s="4">
        <v>160000</v>
      </c>
      <c r="F40" s="4">
        <f t="shared" si="5"/>
        <v>17.287712379549451</v>
      </c>
      <c r="G40" s="4">
        <f t="shared" si="6"/>
        <v>2766033.9807279119</v>
      </c>
      <c r="H40" s="4">
        <f t="shared" si="7"/>
        <v>7.054208307300934E-2</v>
      </c>
      <c r="I40" s="4">
        <f t="shared" si="8"/>
        <v>7.6065934470017582E-2</v>
      </c>
      <c r="J40" s="4">
        <f t="shared" si="10"/>
        <v>5.523851397008242E-3</v>
      </c>
    </row>
    <row r="41" spans="4:10" x14ac:dyDescent="0.25">
      <c r="D41" s="4">
        <v>1</v>
      </c>
      <c r="E41" s="4">
        <v>170000</v>
      </c>
      <c r="F41" s="4">
        <f t="shared" si="5"/>
        <v>17.37517522079979</v>
      </c>
      <c r="G41" s="4">
        <f t="shared" si="6"/>
        <v>2953779.787535964</v>
      </c>
      <c r="H41" s="4">
        <f t="shared" si="7"/>
        <v>7.5316687831948906E-2</v>
      </c>
      <c r="I41" s="4">
        <f t="shared" si="8"/>
        <v>8.1228944157239011E-2</v>
      </c>
      <c r="J41" s="4">
        <f t="shared" si="10"/>
        <v>5.912256325290105E-3</v>
      </c>
    </row>
    <row r="42" spans="4:10" x14ac:dyDescent="0.25">
      <c r="D42" s="4">
        <v>1</v>
      </c>
      <c r="E42" s="4">
        <v>180000</v>
      </c>
      <c r="F42" s="4">
        <f t="shared" si="5"/>
        <v>17.457637380991763</v>
      </c>
      <c r="G42" s="4">
        <f t="shared" si="6"/>
        <v>3142374.7285785172</v>
      </c>
      <c r="H42" s="4">
        <f t="shared" si="7"/>
        <v>8.0112727035677594E-2</v>
      </c>
      <c r="I42" s="4">
        <f t="shared" si="8"/>
        <v>8.6415305035909232E-2</v>
      </c>
      <c r="J42" s="4">
        <f t="shared" si="10"/>
        <v>6.3025780002316373E-3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6798-39C8-4E1A-B764-DE2B3C6957E4}">
  <dimension ref="D4:Q42"/>
  <sheetViews>
    <sheetView tabSelected="1" topLeftCell="E25" workbookViewId="0">
      <selection activeCell="K14" sqref="K14"/>
    </sheetView>
  </sheetViews>
  <sheetFormatPr defaultRowHeight="15" x14ac:dyDescent="0.25"/>
  <cols>
    <col min="1" max="3" width="9.140625" style="1"/>
    <col min="4" max="5" width="14" style="1" bestFit="1" customWidth="1"/>
    <col min="6" max="6" width="16.42578125" style="1" customWidth="1"/>
    <col min="7" max="7" width="17.7109375" style="1" bestFit="1" customWidth="1"/>
    <col min="8" max="8" width="15.140625" style="1" bestFit="1" customWidth="1"/>
    <col min="9" max="9" width="17.7109375" style="1" bestFit="1" customWidth="1"/>
    <col min="10" max="10" width="10.42578125" style="1" bestFit="1" customWidth="1"/>
    <col min="11" max="12" width="9.140625" style="1"/>
    <col min="13" max="14" width="14.85546875" style="1" bestFit="1" customWidth="1"/>
    <col min="15" max="16384" width="9.140625" style="1"/>
  </cols>
  <sheetData>
    <row r="4" spans="4:14" x14ac:dyDescent="0.25">
      <c r="F4" s="2" t="s">
        <v>28</v>
      </c>
    </row>
    <row r="5" spans="4:14" x14ac:dyDescent="0.25">
      <c r="F5" s="3"/>
    </row>
    <row r="6" spans="4:14" x14ac:dyDescent="0.25">
      <c r="F6" s="3"/>
      <c r="H6" s="1" t="s">
        <v>2</v>
      </c>
      <c r="I6" s="1" t="s">
        <v>4</v>
      </c>
    </row>
    <row r="7" spans="4:14" x14ac:dyDescent="0.25">
      <c r="I7" s="1" t="s">
        <v>5</v>
      </c>
      <c r="L7" s="1" t="s">
        <v>15</v>
      </c>
    </row>
    <row r="8" spans="4:14" x14ac:dyDescent="0.25">
      <c r="D8" s="3" t="s">
        <v>0</v>
      </c>
      <c r="E8" s="3" t="s">
        <v>1</v>
      </c>
      <c r="F8" s="3" t="s">
        <v>7</v>
      </c>
      <c r="G8" s="3" t="s">
        <v>8</v>
      </c>
      <c r="H8" s="3" t="s">
        <v>3</v>
      </c>
      <c r="I8" s="3" t="s">
        <v>3</v>
      </c>
    </row>
    <row r="9" spans="4:14" x14ac:dyDescent="0.25">
      <c r="D9" s="6">
        <f>E9^0</f>
        <v>1</v>
      </c>
      <c r="E9" s="6">
        <v>20000</v>
      </c>
      <c r="F9" s="6">
        <f>LOG(E9,2)</f>
        <v>14.287712379549449</v>
      </c>
      <c r="G9" s="6">
        <f>E9*F9</f>
        <v>285754.24759098899</v>
      </c>
      <c r="H9" s="4">
        <f>6/1000</f>
        <v>6.0000000000000001E-3</v>
      </c>
      <c r="I9" s="4">
        <f>$K$9*D9+$K$10*F9+$K$11*G9</f>
        <v>5.3924632919784103E-3</v>
      </c>
      <c r="K9" s="4">
        <v>1.6074499999999999E-2</v>
      </c>
      <c r="L9" s="5" t="s">
        <v>16</v>
      </c>
      <c r="M9" s="1" t="s">
        <v>17</v>
      </c>
    </row>
    <row r="10" spans="4:14" x14ac:dyDescent="0.25">
      <c r="D10" s="6">
        <f>E10^0</f>
        <v>1</v>
      </c>
      <c r="E10" s="6">
        <v>20000</v>
      </c>
      <c r="F10" s="6">
        <f t="shared" ref="F10:F16" si="0">LOG(E10,2)</f>
        <v>14.287712379549449</v>
      </c>
      <c r="G10" s="6">
        <f t="shared" ref="G10:G16" si="1">E10*F10</f>
        <v>285754.24759098899</v>
      </c>
      <c r="H10" s="4">
        <f>5/1000</f>
        <v>5.0000000000000001E-3</v>
      </c>
      <c r="I10" s="4">
        <f t="shared" ref="I10:I16" si="2">$K$9*D10+$K$10*F10+$K$11*G10</f>
        <v>5.3924632919784103E-3</v>
      </c>
      <c r="K10" s="4">
        <v>-1.2467999999999999E-3</v>
      </c>
      <c r="L10" s="5" t="s">
        <v>16</v>
      </c>
      <c r="M10" s="1" t="s">
        <v>18</v>
      </c>
    </row>
    <row r="11" spans="4:14" x14ac:dyDescent="0.25">
      <c r="D11" s="6">
        <f t="shared" ref="D11" si="3">E11^0</f>
        <v>1</v>
      </c>
      <c r="E11" s="6">
        <v>40000</v>
      </c>
      <c r="F11" s="6">
        <f t="shared" si="0"/>
        <v>15.287712379549449</v>
      </c>
      <c r="G11" s="6">
        <f t="shared" si="1"/>
        <v>611508.49518197798</v>
      </c>
      <c r="H11" s="4">
        <f>12/1000</f>
        <v>1.2E-2</v>
      </c>
      <c r="I11" s="4">
        <f t="shared" si="2"/>
        <v>1.227587037877907E-2</v>
      </c>
      <c r="K11" s="4">
        <v>2.49581E-8</v>
      </c>
      <c r="L11" s="5" t="s">
        <v>16</v>
      </c>
      <c r="M11" s="1" t="s">
        <v>19</v>
      </c>
    </row>
    <row r="12" spans="4:14" x14ac:dyDescent="0.25">
      <c r="D12" s="6">
        <f>E12^0</f>
        <v>1</v>
      </c>
      <c r="E12" s="6">
        <v>40000</v>
      </c>
      <c r="F12" s="6">
        <f t="shared" si="0"/>
        <v>15.287712379549449</v>
      </c>
      <c r="G12" s="6">
        <f t="shared" si="1"/>
        <v>611508.49518197798</v>
      </c>
      <c r="H12" s="4">
        <f>12/1000</f>
        <v>1.2E-2</v>
      </c>
      <c r="I12" s="4">
        <f t="shared" si="2"/>
        <v>1.227587037877907E-2</v>
      </c>
      <c r="L12"/>
      <c r="M12"/>
      <c r="N12"/>
    </row>
    <row r="13" spans="4:14" x14ac:dyDescent="0.25">
      <c r="D13" s="6">
        <f t="shared" ref="D13:D16" si="4">E13^0</f>
        <v>1</v>
      </c>
      <c r="E13" s="6">
        <v>80000</v>
      </c>
      <c r="F13" s="6">
        <f t="shared" si="0"/>
        <v>16.287712379549451</v>
      </c>
      <c r="G13" s="6">
        <f t="shared" si="1"/>
        <v>1303016.990363956</v>
      </c>
      <c r="H13" s="4">
        <f>28/1000</f>
        <v>2.8000000000000001E-2</v>
      </c>
      <c r="I13" s="4">
        <f t="shared" si="2"/>
        <v>2.8287808552380396E-2</v>
      </c>
      <c r="K13" s="4">
        <v>2.6000000000000001E-8</v>
      </c>
      <c r="L13" s="1" t="s">
        <v>16</v>
      </c>
      <c r="M13" s="1" t="s">
        <v>20</v>
      </c>
    </row>
    <row r="14" spans="4:14" x14ac:dyDescent="0.25">
      <c r="D14" s="6">
        <f t="shared" si="4"/>
        <v>1</v>
      </c>
      <c r="E14" s="6">
        <v>80000</v>
      </c>
      <c r="F14" s="6">
        <f t="shared" si="0"/>
        <v>16.287712379549451</v>
      </c>
      <c r="G14" s="6">
        <f t="shared" si="1"/>
        <v>1303016.990363956</v>
      </c>
      <c r="H14" s="4">
        <f>29/1000</f>
        <v>2.9000000000000001E-2</v>
      </c>
      <c r="I14" s="4">
        <f t="shared" si="2"/>
        <v>2.8287808552380396E-2</v>
      </c>
    </row>
    <row r="15" spans="4:14" x14ac:dyDescent="0.25">
      <c r="D15" s="6">
        <f t="shared" si="4"/>
        <v>1</v>
      </c>
      <c r="E15" s="6">
        <v>160000</v>
      </c>
      <c r="F15" s="6">
        <f t="shared" si="0"/>
        <v>17.287712379549451</v>
      </c>
      <c r="G15" s="6">
        <f t="shared" si="1"/>
        <v>2766033.9807279119</v>
      </c>
      <c r="H15" s="4">
        <f>63/1000</f>
        <v>6.3E-2</v>
      </c>
      <c r="I15" s="4">
        <f t="shared" si="2"/>
        <v>6.3555132899583033E-2</v>
      </c>
    </row>
    <row r="16" spans="4:14" x14ac:dyDescent="0.25">
      <c r="D16" s="6">
        <f t="shared" si="4"/>
        <v>1</v>
      </c>
      <c r="E16" s="6">
        <v>160000</v>
      </c>
      <c r="F16" s="6">
        <f t="shared" si="0"/>
        <v>17.287712379549451</v>
      </c>
      <c r="G16" s="6">
        <f t="shared" si="1"/>
        <v>2766033.9807279119</v>
      </c>
      <c r="H16" s="4">
        <f>64/1000</f>
        <v>6.4000000000000001E-2</v>
      </c>
      <c r="I16" s="4">
        <f t="shared" si="2"/>
        <v>6.3555132899583033E-2</v>
      </c>
    </row>
    <row r="19" spans="4:17" x14ac:dyDescent="0.25">
      <c r="D19"/>
      <c r="F19" s="1" t="s">
        <v>14</v>
      </c>
      <c r="L19" s="1" t="s">
        <v>9</v>
      </c>
      <c r="M19" s="1" t="s">
        <v>16</v>
      </c>
      <c r="N19" s="1" t="s">
        <v>21</v>
      </c>
      <c r="O19" s="1" t="s">
        <v>16</v>
      </c>
      <c r="P19" s="4">
        <f>K13</f>
        <v>2.6000000000000001E-8</v>
      </c>
      <c r="Q19" s="1" t="s">
        <v>22</v>
      </c>
    </row>
    <row r="20" spans="4:17" x14ac:dyDescent="0.25">
      <c r="D20"/>
    </row>
    <row r="21" spans="4:17" x14ac:dyDescent="0.25">
      <c r="D21" s="1" t="s">
        <v>10</v>
      </c>
      <c r="E21" s="1" t="s">
        <v>11</v>
      </c>
      <c r="F21" s="1" t="s">
        <v>23</v>
      </c>
      <c r="G21" s="1" t="s">
        <v>24</v>
      </c>
      <c r="H21" s="1" t="s">
        <v>12</v>
      </c>
      <c r="I21" s="1" t="s">
        <v>25</v>
      </c>
      <c r="J21" s="1" t="s">
        <v>13</v>
      </c>
    </row>
    <row r="22" spans="4:17" x14ac:dyDescent="0.25">
      <c r="D22" s="4">
        <v>1</v>
      </c>
      <c r="E22" s="4">
        <v>1000</v>
      </c>
      <c r="F22" s="4">
        <f>LOG(E22,2)</f>
        <v>9.965784284662087</v>
      </c>
      <c r="G22" s="4">
        <f>E22*F22</f>
        <v>9965.7842846620879</v>
      </c>
      <c r="H22" s="4">
        <f>$K$9*D22+$K$10*F22+$K$11*G22</f>
        <v>3.8978871946383341E-3</v>
      </c>
      <c r="I22" s="4">
        <f>$K$13*G22</f>
        <v>2.5911039140121429E-4</v>
      </c>
      <c r="J22" s="4">
        <f>I22-H22</f>
        <v>-3.6387768032371199E-3</v>
      </c>
    </row>
    <row r="23" spans="4:17" x14ac:dyDescent="0.25">
      <c r="D23" s="4">
        <v>1</v>
      </c>
      <c r="E23" s="4">
        <v>2500</v>
      </c>
      <c r="F23" s="4">
        <f t="shared" ref="F23:F42" si="5">LOG(E23,2)</f>
        <v>11.287712379549449</v>
      </c>
      <c r="G23" s="4">
        <f t="shared" ref="G23:G42" si="6">E23*F23</f>
        <v>28219.28094887362</v>
      </c>
      <c r="H23" s="4">
        <f t="shared" ref="H23:H42" si="7">$K$9*D23+$K$10*F23+$K$11*G23</f>
        <v>2.7052798410278286E-3</v>
      </c>
      <c r="I23" s="4">
        <f t="shared" ref="I23:I42" si="8">$K$13*G23</f>
        <v>7.3370130467071413E-4</v>
      </c>
      <c r="J23" s="4">
        <f t="shared" ref="J23:J25" si="9">I23-H23</f>
        <v>-1.9715785363571144E-3</v>
      </c>
    </row>
    <row r="24" spans="4:17" x14ac:dyDescent="0.25">
      <c r="D24" s="4">
        <v>1</v>
      </c>
      <c r="E24" s="4">
        <v>5000</v>
      </c>
      <c r="F24" s="4">
        <f t="shared" si="5"/>
        <v>12.287712379549451</v>
      </c>
      <c r="G24" s="4">
        <f t="shared" si="6"/>
        <v>61438.561897747255</v>
      </c>
      <c r="H24" s="4">
        <f t="shared" si="7"/>
        <v>2.2875699768779107E-3</v>
      </c>
      <c r="I24" s="4">
        <f t="shared" si="8"/>
        <v>1.5974026093414286E-3</v>
      </c>
      <c r="J24" s="4">
        <f t="shared" si="9"/>
        <v>-6.9016736753648215E-4</v>
      </c>
    </row>
    <row r="25" spans="4:17" x14ac:dyDescent="0.25">
      <c r="D25" s="4">
        <v>1</v>
      </c>
      <c r="E25" s="4">
        <v>10000</v>
      </c>
      <c r="F25" s="4">
        <f t="shared" si="5"/>
        <v>13.287712379549451</v>
      </c>
      <c r="G25" s="4">
        <f t="shared" si="6"/>
        <v>132877.1237954945</v>
      </c>
      <c r="H25" s="4">
        <f t="shared" si="7"/>
        <v>2.8237407485780749E-3</v>
      </c>
      <c r="I25" s="4">
        <f t="shared" si="8"/>
        <v>3.454805218682857E-3</v>
      </c>
      <c r="J25" s="4">
        <f t="shared" si="9"/>
        <v>6.3106447010478212E-4</v>
      </c>
    </row>
    <row r="26" spans="4:17" x14ac:dyDescent="0.25">
      <c r="D26" s="4">
        <v>1</v>
      </c>
      <c r="E26" s="4">
        <v>20000</v>
      </c>
      <c r="F26" s="4">
        <f t="shared" si="5"/>
        <v>14.287712379549449</v>
      </c>
      <c r="G26" s="4">
        <f t="shared" si="6"/>
        <v>285754.24759098899</v>
      </c>
      <c r="H26" s="4">
        <f t="shared" si="7"/>
        <v>5.3924632919784103E-3</v>
      </c>
      <c r="I26" s="4">
        <f>$K$13*G26</f>
        <v>7.4296104373657145E-3</v>
      </c>
      <c r="J26" s="4">
        <f>I26-H26</f>
        <v>2.0371471453873042E-3</v>
      </c>
    </row>
    <row r="27" spans="4:17" x14ac:dyDescent="0.25">
      <c r="D27" s="4">
        <v>1</v>
      </c>
      <c r="E27" s="4">
        <v>30000</v>
      </c>
      <c r="F27" s="4">
        <f t="shared" si="5"/>
        <v>14.872674880270607</v>
      </c>
      <c r="G27" s="4">
        <f t="shared" si="6"/>
        <v>446180.24640811823</v>
      </c>
      <c r="H27" s="4">
        <f t="shared" si="7"/>
        <v>8.6670601671570615E-3</v>
      </c>
      <c r="I27" s="4">
        <f t="shared" si="8"/>
        <v>1.1600686406611074E-2</v>
      </c>
      <c r="J27" s="4">
        <f t="shared" ref="J27:J42" si="10">I27-H27</f>
        <v>2.9336262394540121E-3</v>
      </c>
    </row>
    <row r="28" spans="4:17" x14ac:dyDescent="0.25">
      <c r="D28" s="4">
        <v>1</v>
      </c>
      <c r="E28" s="4">
        <v>40000</v>
      </c>
      <c r="F28" s="4">
        <f t="shared" si="5"/>
        <v>15.287712379549449</v>
      </c>
      <c r="G28" s="4">
        <f t="shared" si="6"/>
        <v>611508.49518197798</v>
      </c>
      <c r="H28" s="4">
        <f t="shared" si="7"/>
        <v>1.227587037877907E-2</v>
      </c>
      <c r="I28" s="4">
        <f t="shared" si="8"/>
        <v>1.5899220874731428E-2</v>
      </c>
      <c r="J28" s="4">
        <f t="shared" si="10"/>
        <v>3.6233504959523582E-3</v>
      </c>
    </row>
    <row r="29" spans="4:17" x14ac:dyDescent="0.25">
      <c r="D29" s="4">
        <v>1</v>
      </c>
      <c r="E29" s="4">
        <v>50000</v>
      </c>
      <c r="F29" s="4">
        <f t="shared" si="5"/>
        <v>15.609640474436812</v>
      </c>
      <c r="G29" s="4">
        <f t="shared" si="6"/>
        <v>780482.02372184058</v>
      </c>
      <c r="H29" s="4">
        <f t="shared" si="7"/>
        <v>1.6091748652724253E-2</v>
      </c>
      <c r="I29" s="4">
        <f t="shared" si="8"/>
        <v>2.0292532616767858E-2</v>
      </c>
      <c r="J29" s="4">
        <f t="shared" si="10"/>
        <v>4.200783964043605E-3</v>
      </c>
    </row>
    <row r="30" spans="4:17" x14ac:dyDescent="0.25">
      <c r="D30" s="4">
        <v>1</v>
      </c>
      <c r="E30" s="4">
        <v>60000</v>
      </c>
      <c r="F30" s="4">
        <f t="shared" si="5"/>
        <v>15.872674880270607</v>
      </c>
      <c r="G30" s="4">
        <f t="shared" si="6"/>
        <v>952360.49281623645</v>
      </c>
      <c r="H30" s="4">
        <f t="shared" si="7"/>
        <v>2.005355737503552E-2</v>
      </c>
      <c r="I30" s="4">
        <f t="shared" si="8"/>
        <v>2.476137281322215E-2</v>
      </c>
      <c r="J30" s="4">
        <f t="shared" si="10"/>
        <v>4.70781543818663E-3</v>
      </c>
    </row>
    <row r="31" spans="4:17" x14ac:dyDescent="0.25">
      <c r="D31" s="4">
        <v>1</v>
      </c>
      <c r="E31" s="4">
        <v>70000</v>
      </c>
      <c r="F31" s="4">
        <f t="shared" si="5"/>
        <v>16.095067301607052</v>
      </c>
      <c r="G31" s="4">
        <f t="shared" si="6"/>
        <v>1126654.7111124936</v>
      </c>
      <c r="H31" s="4">
        <f t="shared" si="7"/>
        <v>2.4126331033773055E-2</v>
      </c>
      <c r="I31" s="4">
        <f t="shared" si="8"/>
        <v>2.9293022488924837E-2</v>
      </c>
      <c r="J31" s="4">
        <f t="shared" si="10"/>
        <v>5.1666914551517819E-3</v>
      </c>
    </row>
    <row r="32" spans="4:17" x14ac:dyDescent="0.25">
      <c r="D32" s="4">
        <v>1</v>
      </c>
      <c r="E32" s="4">
        <v>80000</v>
      </c>
      <c r="F32" s="4">
        <f t="shared" si="5"/>
        <v>16.287712379549451</v>
      </c>
      <c r="G32" s="4">
        <f t="shared" si="6"/>
        <v>1303016.990363956</v>
      </c>
      <c r="H32" s="4">
        <f t="shared" si="7"/>
        <v>2.8287808552380396E-2</v>
      </c>
      <c r="I32" s="4">
        <f t="shared" si="8"/>
        <v>3.3878441749462855E-2</v>
      </c>
      <c r="J32" s="4">
        <f t="shared" si="10"/>
        <v>5.5906331970824591E-3</v>
      </c>
    </row>
    <row r="33" spans="4:10" x14ac:dyDescent="0.25">
      <c r="D33" s="4">
        <v>1</v>
      </c>
      <c r="E33" s="4">
        <v>90000</v>
      </c>
      <c r="F33" s="4">
        <f t="shared" si="5"/>
        <v>16.457637380991763</v>
      </c>
      <c r="G33" s="4">
        <f t="shared" si="6"/>
        <v>1481187.3642892586</v>
      </c>
      <c r="H33" s="4">
        <f t="shared" si="7"/>
        <v>3.2522740070047212E-2</v>
      </c>
      <c r="I33" s="4">
        <f t="shared" si="8"/>
        <v>3.8510871471520727E-2</v>
      </c>
      <c r="J33" s="4">
        <f t="shared" si="10"/>
        <v>5.9881314014735149E-3</v>
      </c>
    </row>
    <row r="34" spans="4:10" x14ac:dyDescent="0.25">
      <c r="D34" s="4">
        <v>1</v>
      </c>
      <c r="E34" s="4">
        <v>100000</v>
      </c>
      <c r="F34" s="4">
        <f t="shared" si="5"/>
        <v>16.609640474436812</v>
      </c>
      <c r="G34" s="4">
        <f t="shared" si="6"/>
        <v>1660964.0474436812</v>
      </c>
      <c r="H34" s="4">
        <f t="shared" si="7"/>
        <v>3.6820107048976328E-2</v>
      </c>
      <c r="I34" s="4">
        <f t="shared" si="8"/>
        <v>4.3185065233535713E-2</v>
      </c>
      <c r="J34" s="4">
        <f t="shared" si="10"/>
        <v>6.3649581845593856E-3</v>
      </c>
    </row>
    <row r="35" spans="4:10" x14ac:dyDescent="0.25">
      <c r="D35" s="4">
        <v>1</v>
      </c>
      <c r="E35" s="4">
        <v>110000</v>
      </c>
      <c r="F35" s="4">
        <f t="shared" si="5"/>
        <v>16.747143998186747</v>
      </c>
      <c r="G35" s="4">
        <f t="shared" si="6"/>
        <v>1842185.8398005422</v>
      </c>
      <c r="H35" s="4">
        <f t="shared" si="7"/>
        <v>4.1171619271386677E-2</v>
      </c>
      <c r="I35" s="4">
        <f t="shared" si="8"/>
        <v>4.7896831834814101E-2</v>
      </c>
      <c r="J35" s="4">
        <f t="shared" si="10"/>
        <v>6.725212563427424E-3</v>
      </c>
    </row>
    <row r="36" spans="4:10" x14ac:dyDescent="0.25">
      <c r="D36" s="4">
        <v>1</v>
      </c>
      <c r="E36" s="4">
        <v>120000</v>
      </c>
      <c r="F36" s="4">
        <f t="shared" si="5"/>
        <v>16.872674880270608</v>
      </c>
      <c r="G36" s="4">
        <f t="shared" si="6"/>
        <v>2024720.9856324729</v>
      </c>
      <c r="H36" s="4">
        <f t="shared" si="7"/>
        <v>4.5570837790792428E-2</v>
      </c>
      <c r="I36" s="4">
        <f t="shared" si="8"/>
        <v>5.2642745626444297E-2</v>
      </c>
      <c r="J36" s="4">
        <f t="shared" si="10"/>
        <v>7.0719078356518694E-3</v>
      </c>
    </row>
    <row r="37" spans="4:10" x14ac:dyDescent="0.25">
      <c r="D37" s="4">
        <v>1</v>
      </c>
      <c r="E37" s="4">
        <v>130000</v>
      </c>
      <c r="F37" s="4">
        <f t="shared" si="5"/>
        <v>16.988152097690541</v>
      </c>
      <c r="G37" s="4">
        <f t="shared" si="6"/>
        <v>2208459.7726997705</v>
      </c>
      <c r="H37" s="4">
        <f t="shared" si="7"/>
        <v>5.0012631817617573E-2</v>
      </c>
      <c r="I37" s="4">
        <f t="shared" si="8"/>
        <v>5.7419954090194035E-2</v>
      </c>
      <c r="J37" s="4">
        <f t="shared" si="10"/>
        <v>7.4073222725764623E-3</v>
      </c>
    </row>
    <row r="38" spans="4:10" x14ac:dyDescent="0.25">
      <c r="D38" s="4">
        <v>1</v>
      </c>
      <c r="E38" s="4">
        <v>140000</v>
      </c>
      <c r="F38" s="4">
        <f t="shared" si="5"/>
        <v>17.095067301607052</v>
      </c>
      <c r="G38" s="4">
        <f t="shared" si="6"/>
        <v>2393309.4222249873</v>
      </c>
      <c r="H38" s="4">
        <f t="shared" si="7"/>
        <v>5.449282597918978E-2</v>
      </c>
      <c r="I38" s="4">
        <f t="shared" si="8"/>
        <v>6.222604497784967E-2</v>
      </c>
      <c r="J38" s="4">
        <f t="shared" si="10"/>
        <v>7.7332189986598909E-3</v>
      </c>
    </row>
    <row r="39" spans="4:10" x14ac:dyDescent="0.25">
      <c r="D39" s="4">
        <v>1</v>
      </c>
      <c r="E39" s="4">
        <v>150000</v>
      </c>
      <c r="F39" s="4">
        <f t="shared" si="5"/>
        <v>17.194602975157967</v>
      </c>
      <c r="G39" s="4">
        <f t="shared" si="6"/>
        <v>2579190.4462736952</v>
      </c>
      <c r="H39" s="4">
        <f t="shared" si="7"/>
        <v>5.9007962087716553E-2</v>
      </c>
      <c r="I39" s="4">
        <f t="shared" si="8"/>
        <v>6.7058951603116077E-2</v>
      </c>
      <c r="J39" s="4">
        <f t="shared" si="10"/>
        <v>8.0509895153995231E-3</v>
      </c>
    </row>
    <row r="40" spans="4:10" x14ac:dyDescent="0.25">
      <c r="D40" s="4">
        <v>1</v>
      </c>
      <c r="E40" s="4">
        <v>160000</v>
      </c>
      <c r="F40" s="4">
        <f t="shared" si="5"/>
        <v>17.287712379549451</v>
      </c>
      <c r="G40" s="4">
        <f t="shared" si="6"/>
        <v>2766033.9807279119</v>
      </c>
      <c r="H40" s="4">
        <f t="shared" si="7"/>
        <v>6.3555132899583033E-2</v>
      </c>
      <c r="I40" s="4">
        <f t="shared" si="8"/>
        <v>7.1916883498925707E-2</v>
      </c>
      <c r="J40" s="4">
        <f t="shared" si="10"/>
        <v>8.3617505993426738E-3</v>
      </c>
    </row>
    <row r="41" spans="4:10" x14ac:dyDescent="0.25">
      <c r="D41" s="4">
        <v>1</v>
      </c>
      <c r="E41" s="4">
        <v>170000</v>
      </c>
      <c r="F41" s="4">
        <f t="shared" si="5"/>
        <v>17.37517522079979</v>
      </c>
      <c r="G41" s="4">
        <f t="shared" si="6"/>
        <v>2953779.787535964</v>
      </c>
      <c r="H41" s="4">
        <f t="shared" si="7"/>
        <v>6.8131862850008162E-2</v>
      </c>
      <c r="I41" s="4">
        <f t="shared" si="8"/>
        <v>7.6798274475935069E-2</v>
      </c>
      <c r="J41" s="4">
        <f t="shared" si="10"/>
        <v>8.6664116259269064E-3</v>
      </c>
    </row>
    <row r="42" spans="4:10" x14ac:dyDescent="0.25">
      <c r="D42" s="4">
        <v>1</v>
      </c>
      <c r="E42" s="4">
        <v>180000</v>
      </c>
      <c r="F42" s="4">
        <f t="shared" si="5"/>
        <v>17.457637380991763</v>
      </c>
      <c r="G42" s="4">
        <f t="shared" si="6"/>
        <v>3142374.7285785172</v>
      </c>
      <c r="H42" s="4">
        <f t="shared" si="7"/>
        <v>7.2736020426714953E-2</v>
      </c>
      <c r="I42" s="4">
        <f t="shared" si="8"/>
        <v>8.1701742943041458E-2</v>
      </c>
      <c r="J42" s="4">
        <f t="shared" si="10"/>
        <v>8.9657225163265047E-3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Merge_Sort_Analysis</vt:lpstr>
      <vt:lpstr>Quick_Sort_Analysis</vt:lpstr>
      <vt:lpstr>Heap_Sort_Analysis</vt:lpstr>
      <vt:lpstr>Shell_Sort_Analysis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abcdefg</dc:creator>
  <cp:lastModifiedBy>abcdefg</cp:lastModifiedBy>
  <dcterms:created xsi:type="dcterms:W3CDTF">2022-11-09T05:06:23Z</dcterms:created>
  <dcterms:modified xsi:type="dcterms:W3CDTF">2022-11-09T21:03:40Z</dcterms:modified>
</cp:coreProperties>
</file>