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Homework\Final\Problem_4\"/>
    </mc:Choice>
  </mc:AlternateContent>
  <xr:revisionPtr revIDLastSave="0" documentId="13_ncr:1_{40647732-FD1A-48C3-A193-09FB1914D9CE}" xr6:coauthVersionLast="47" xr6:coauthVersionMax="47" xr10:uidLastSave="{00000000-0000-0000-0000-000000000000}"/>
  <bookViews>
    <workbookView xWindow="-120" yWindow="-120" windowWidth="20730" windowHeight="11760" firstSheet="1" activeTab="2" xr2:uid="{FC1AEBEE-4002-43CD-A01E-39DE2A132D3D}"/>
  </bookViews>
  <sheets>
    <sheet name="Merge_Sort_Timing" sheetId="1" r:id="rId1"/>
    <sheet name="Merge_Sort_Operational" sheetId="2" r:id="rId2"/>
    <sheet name="Selection_Sort_Timing" sheetId="3" r:id="rId3"/>
    <sheet name="Selection_Sort_Operational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" l="1"/>
  <c r="N22" i="4" s="1"/>
  <c r="F14" i="4"/>
  <c r="F17" i="4"/>
  <c r="F16" i="4"/>
  <c r="F15" i="4"/>
  <c r="F13" i="4"/>
  <c r="D43" i="4"/>
  <c r="F43" i="4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17" i="4"/>
  <c r="G17" i="4" s="1"/>
  <c r="D16" i="4"/>
  <c r="G16" i="4" s="1"/>
  <c r="D15" i="4"/>
  <c r="G15" i="4" s="1"/>
  <c r="D14" i="4"/>
  <c r="G14" i="4" s="1"/>
  <c r="D13" i="4"/>
  <c r="G13" i="4" s="1"/>
  <c r="I17" i="3"/>
  <c r="G24" i="3" s="1"/>
  <c r="G31" i="3"/>
  <c r="G35" i="3"/>
  <c r="G37" i="3"/>
  <c r="G39" i="3"/>
  <c r="G41" i="3"/>
  <c r="G43" i="3"/>
  <c r="F17" i="3"/>
  <c r="F16" i="3"/>
  <c r="F15" i="3"/>
  <c r="F14" i="3"/>
  <c r="F13" i="3"/>
  <c r="G27" i="3" l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N22" i="3"/>
  <c r="G42" i="3"/>
  <c r="G38" i="3"/>
  <c r="G34" i="3"/>
  <c r="G30" i="3"/>
  <c r="G26" i="3"/>
  <c r="G25" i="3"/>
  <c r="G33" i="3"/>
  <c r="G29" i="3"/>
  <c r="G23" i="3"/>
  <c r="G40" i="3"/>
  <c r="G36" i="3"/>
  <c r="G32" i="3"/>
  <c r="G28" i="3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17" i="3"/>
  <c r="G17" i="3" s="1"/>
  <c r="D16" i="3"/>
  <c r="G16" i="3" s="1"/>
  <c r="D15" i="3"/>
  <c r="G15" i="3" s="1"/>
  <c r="D14" i="3"/>
  <c r="G14" i="3" s="1"/>
  <c r="D13" i="3"/>
  <c r="G13" i="3" s="1"/>
  <c r="H24" i="3" l="1"/>
  <c r="H31" i="3"/>
  <c r="H32" i="3"/>
  <c r="H39" i="3"/>
  <c r="H40" i="3"/>
  <c r="H29" i="3"/>
  <c r="H30" i="3"/>
  <c r="H37" i="3"/>
  <c r="H38" i="3"/>
  <c r="H27" i="3"/>
  <c r="H28" i="3"/>
  <c r="H35" i="3"/>
  <c r="H36" i="3"/>
  <c r="H25" i="3"/>
  <c r="H26" i="3"/>
  <c r="H33" i="3"/>
  <c r="H34" i="3"/>
  <c r="H41" i="3"/>
  <c r="H42" i="3"/>
  <c r="H23" i="3"/>
  <c r="H43" i="3"/>
  <c r="K13" i="2"/>
  <c r="H9" i="2"/>
  <c r="H13" i="2"/>
  <c r="H12" i="2"/>
  <c r="H11" i="2"/>
  <c r="H10" i="2"/>
  <c r="G39" i="2"/>
  <c r="F39" i="2"/>
  <c r="D39" i="2"/>
  <c r="F38" i="2"/>
  <c r="G38" i="2" s="1"/>
  <c r="D38" i="2"/>
  <c r="G37" i="2"/>
  <c r="H37" i="2" s="1"/>
  <c r="F37" i="2"/>
  <c r="D37" i="2"/>
  <c r="F36" i="2"/>
  <c r="G36" i="2" s="1"/>
  <c r="D36" i="2"/>
  <c r="H36" i="2" s="1"/>
  <c r="G35" i="2"/>
  <c r="F35" i="2"/>
  <c r="D35" i="2"/>
  <c r="F34" i="2"/>
  <c r="G34" i="2" s="1"/>
  <c r="D34" i="2"/>
  <c r="H34" i="2" s="1"/>
  <c r="G33" i="2"/>
  <c r="H33" i="2" s="1"/>
  <c r="F33" i="2"/>
  <c r="D33" i="2"/>
  <c r="F32" i="2"/>
  <c r="G32" i="2" s="1"/>
  <c r="I32" i="2" s="1"/>
  <c r="D32" i="2"/>
  <c r="H32" i="2" s="1"/>
  <c r="G31" i="2"/>
  <c r="F31" i="2"/>
  <c r="D31" i="2"/>
  <c r="F30" i="2"/>
  <c r="G30" i="2" s="1"/>
  <c r="D30" i="2"/>
  <c r="G29" i="2"/>
  <c r="F29" i="2"/>
  <c r="D29" i="2"/>
  <c r="F28" i="2"/>
  <c r="G28" i="2" s="1"/>
  <c r="D28" i="2"/>
  <c r="H28" i="2" s="1"/>
  <c r="G27" i="2"/>
  <c r="H27" i="2" s="1"/>
  <c r="F27" i="2"/>
  <c r="D27" i="2"/>
  <c r="F26" i="2"/>
  <c r="G26" i="2" s="1"/>
  <c r="D26" i="2"/>
  <c r="H26" i="2" s="1"/>
  <c r="G25" i="2"/>
  <c r="F25" i="2"/>
  <c r="D25" i="2"/>
  <c r="F24" i="2"/>
  <c r="G24" i="2" s="1"/>
  <c r="I24" i="2" s="1"/>
  <c r="D24" i="2"/>
  <c r="H24" i="2" s="1"/>
  <c r="G23" i="2"/>
  <c r="I23" i="2" s="1"/>
  <c r="F23" i="2"/>
  <c r="D23" i="2"/>
  <c r="F22" i="2"/>
  <c r="G22" i="2" s="1"/>
  <c r="D22" i="2"/>
  <c r="G21" i="2"/>
  <c r="H21" i="2" s="1"/>
  <c r="F21" i="2"/>
  <c r="D21" i="2"/>
  <c r="F20" i="2"/>
  <c r="G20" i="2" s="1"/>
  <c r="I20" i="2" s="1"/>
  <c r="D20" i="2"/>
  <c r="H20" i="2" s="1"/>
  <c r="P19" i="2"/>
  <c r="F19" i="2"/>
  <c r="G19" i="2" s="1"/>
  <c r="D19" i="2"/>
  <c r="F13" i="2"/>
  <c r="G13" i="2" s="1"/>
  <c r="D13" i="2"/>
  <c r="I13" i="2" s="1"/>
  <c r="F12" i="2"/>
  <c r="G12" i="2" s="1"/>
  <c r="D12" i="2"/>
  <c r="I12" i="2" s="1"/>
  <c r="G11" i="2"/>
  <c r="F11" i="2"/>
  <c r="D11" i="2"/>
  <c r="I11" i="2" s="1"/>
  <c r="F10" i="2"/>
  <c r="G10" i="2" s="1"/>
  <c r="D10" i="2"/>
  <c r="I10" i="2" s="1"/>
  <c r="F9" i="2"/>
  <c r="G9" i="2" s="1"/>
  <c r="D9" i="2"/>
  <c r="H19" i="1"/>
  <c r="G19" i="1"/>
  <c r="F19" i="1"/>
  <c r="H9" i="1"/>
  <c r="I9" i="1"/>
  <c r="H13" i="1"/>
  <c r="H12" i="1"/>
  <c r="H11" i="1"/>
  <c r="H10" i="1"/>
  <c r="G9" i="1"/>
  <c r="F9" i="1"/>
  <c r="F39" i="1"/>
  <c r="G39" i="1" s="1"/>
  <c r="I39" i="1" s="1"/>
  <c r="D39" i="1"/>
  <c r="F38" i="1"/>
  <c r="D38" i="1"/>
  <c r="F37" i="1"/>
  <c r="G37" i="1" s="1"/>
  <c r="D37" i="1"/>
  <c r="F36" i="1"/>
  <c r="D36" i="1"/>
  <c r="F35" i="1"/>
  <c r="G35" i="1" s="1"/>
  <c r="D35" i="1"/>
  <c r="F34" i="1"/>
  <c r="D34" i="1"/>
  <c r="F33" i="1"/>
  <c r="G33" i="1" s="1"/>
  <c r="D33" i="1"/>
  <c r="F32" i="1"/>
  <c r="D32" i="1"/>
  <c r="F31" i="1"/>
  <c r="G31" i="1" s="1"/>
  <c r="D31" i="1"/>
  <c r="F30" i="1"/>
  <c r="D30" i="1"/>
  <c r="F29" i="1"/>
  <c r="G29" i="1" s="1"/>
  <c r="D29" i="1"/>
  <c r="F28" i="1"/>
  <c r="D28" i="1"/>
  <c r="F27" i="1"/>
  <c r="G27" i="1" s="1"/>
  <c r="D27" i="1"/>
  <c r="F26" i="1"/>
  <c r="D26" i="1"/>
  <c r="F25" i="1"/>
  <c r="G25" i="1" s="1"/>
  <c r="D25" i="1"/>
  <c r="F24" i="1"/>
  <c r="D24" i="1"/>
  <c r="F23" i="1"/>
  <c r="G23" i="1" s="1"/>
  <c r="D23" i="1"/>
  <c r="F22" i="1"/>
  <c r="D22" i="1"/>
  <c r="F21" i="1"/>
  <c r="G21" i="1" s="1"/>
  <c r="D21" i="1"/>
  <c r="F20" i="1"/>
  <c r="D20" i="1"/>
  <c r="D19" i="1"/>
  <c r="P19" i="1"/>
  <c r="F13" i="1"/>
  <c r="G13" i="1" s="1"/>
  <c r="D13" i="1"/>
  <c r="F12" i="1"/>
  <c r="G12" i="1" s="1"/>
  <c r="D12" i="1"/>
  <c r="F11" i="1"/>
  <c r="G11" i="1" s="1"/>
  <c r="D11" i="1"/>
  <c r="F10" i="1"/>
  <c r="G10" i="1" s="1"/>
  <c r="D10" i="1"/>
  <c r="D9" i="1"/>
  <c r="I28" i="2" l="1"/>
  <c r="I31" i="2"/>
  <c r="I35" i="2"/>
  <c r="I36" i="2"/>
  <c r="J36" i="2" s="1"/>
  <c r="I26" i="2"/>
  <c r="I29" i="2"/>
  <c r="I34" i="2"/>
  <c r="J34" i="2" s="1"/>
  <c r="I39" i="2"/>
  <c r="I22" i="2"/>
  <c r="I25" i="2"/>
  <c r="I30" i="2"/>
  <c r="I38" i="2"/>
  <c r="I19" i="2"/>
  <c r="H19" i="2"/>
  <c r="J24" i="2"/>
  <c r="J32" i="2"/>
  <c r="J26" i="2"/>
  <c r="I9" i="2"/>
  <c r="J20" i="2"/>
  <c r="H22" i="2"/>
  <c r="J22" i="2" s="1"/>
  <c r="J28" i="2"/>
  <c r="H30" i="2"/>
  <c r="H38" i="2"/>
  <c r="H23" i="2"/>
  <c r="J23" i="2" s="1"/>
  <c r="H25" i="2"/>
  <c r="J25" i="2" s="1"/>
  <c r="H29" i="2"/>
  <c r="J29" i="2" s="1"/>
  <c r="H31" i="2"/>
  <c r="J31" i="2" s="1"/>
  <c r="H35" i="2"/>
  <c r="J35" i="2" s="1"/>
  <c r="H39" i="2"/>
  <c r="I21" i="2"/>
  <c r="J21" i="2" s="1"/>
  <c r="I27" i="2"/>
  <c r="J27" i="2" s="1"/>
  <c r="I33" i="2"/>
  <c r="J33" i="2" s="1"/>
  <c r="I37" i="2"/>
  <c r="J37" i="2" s="1"/>
  <c r="I13" i="1"/>
  <c r="I11" i="1"/>
  <c r="I12" i="1"/>
  <c r="I10" i="1"/>
  <c r="H39" i="1"/>
  <c r="J39" i="1" s="1"/>
  <c r="I19" i="1"/>
  <c r="I21" i="1"/>
  <c r="H21" i="1"/>
  <c r="H23" i="1"/>
  <c r="I23" i="1"/>
  <c r="I25" i="1"/>
  <c r="H25" i="1"/>
  <c r="H27" i="1"/>
  <c r="I27" i="1"/>
  <c r="I29" i="1"/>
  <c r="H29" i="1"/>
  <c r="H31" i="1"/>
  <c r="I31" i="1"/>
  <c r="I33" i="1"/>
  <c r="H33" i="1"/>
  <c r="H35" i="1"/>
  <c r="I35" i="1"/>
  <c r="H37" i="1"/>
  <c r="I37" i="1"/>
  <c r="G20" i="1"/>
  <c r="I20" i="1" s="1"/>
  <c r="G22" i="1"/>
  <c r="I22" i="1" s="1"/>
  <c r="G24" i="1"/>
  <c r="I24" i="1" s="1"/>
  <c r="G26" i="1"/>
  <c r="I26" i="1" s="1"/>
  <c r="G28" i="1"/>
  <c r="I28" i="1" s="1"/>
  <c r="G30" i="1"/>
  <c r="I30" i="1" s="1"/>
  <c r="G32" i="1"/>
  <c r="I32" i="1" s="1"/>
  <c r="G34" i="1"/>
  <c r="I34" i="1" s="1"/>
  <c r="G36" i="1"/>
  <c r="I36" i="1" s="1"/>
  <c r="G38" i="1"/>
  <c r="I38" i="1" s="1"/>
  <c r="J30" i="2" l="1"/>
  <c r="J39" i="2"/>
  <c r="J38" i="2"/>
  <c r="J19" i="2"/>
  <c r="J33" i="1"/>
  <c r="J29" i="1"/>
  <c r="J25" i="1"/>
  <c r="J21" i="1"/>
  <c r="H34" i="1"/>
  <c r="J34" i="1" s="1"/>
  <c r="H26" i="1"/>
  <c r="J26" i="1" s="1"/>
  <c r="J37" i="1"/>
  <c r="H32" i="1"/>
  <c r="J32" i="1" s="1"/>
  <c r="H24" i="1"/>
  <c r="J24" i="1" s="1"/>
  <c r="H38" i="1"/>
  <c r="J38" i="1" s="1"/>
  <c r="H30" i="1"/>
  <c r="J30" i="1" s="1"/>
  <c r="H22" i="1"/>
  <c r="J22" i="1" s="1"/>
  <c r="J35" i="1"/>
  <c r="J31" i="1"/>
  <c r="J27" i="1"/>
  <c r="J23" i="1"/>
  <c r="J19" i="1"/>
  <c r="H36" i="1"/>
  <c r="J36" i="1" s="1"/>
  <c r="H28" i="1"/>
  <c r="J28" i="1" s="1"/>
  <c r="H20" i="1"/>
  <c r="J20" i="1" s="1"/>
</calcChain>
</file>

<file path=xl/sharedStrings.xml><?xml version="1.0" encoding="utf-8"?>
<sst xmlns="http://schemas.openxmlformats.org/spreadsheetml/2006/main" count="122" uniqueCount="37">
  <si>
    <t>Merge Sort -&gt; C0*N^0+C1*Log(N^1)+C2*N^1*Log(N^1)</t>
  </si>
  <si>
    <t>Data f</t>
  </si>
  <si>
    <t>Curve Fit</t>
  </si>
  <si>
    <t>Computation</t>
  </si>
  <si>
    <t>Coefficients:</t>
  </si>
  <si>
    <t>N^0</t>
  </si>
  <si>
    <t>N^1</t>
  </si>
  <si>
    <t>Log(N)</t>
  </si>
  <si>
    <t>NLog(N)</t>
  </si>
  <si>
    <t>Time(s)</t>
  </si>
  <si>
    <t>=</t>
  </si>
  <si>
    <t>C0</t>
  </si>
  <si>
    <t>C1</t>
  </si>
  <si>
    <t>C2</t>
  </si>
  <si>
    <t>C' for O(NLogN)</t>
  </si>
  <si>
    <t>Simulating data to find C' with NLogN to prove O(NLogN):</t>
  </si>
  <si>
    <t>C'g(n)</t>
  </si>
  <si>
    <t>C' * NLogN</t>
  </si>
  <si>
    <t>*NLogN</t>
  </si>
  <si>
    <t>N^0 Simulated</t>
  </si>
  <si>
    <t>N^1 Simulated</t>
  </si>
  <si>
    <t>Log(N) Simulated</t>
  </si>
  <si>
    <t>Nlog(N) Simulated</t>
  </si>
  <si>
    <t>Time Simulated</t>
  </si>
  <si>
    <t>C'g(N) -&gt; C'*NLogN</t>
  </si>
  <si>
    <t>Difference</t>
  </si>
  <si>
    <t>Operation Count</t>
  </si>
  <si>
    <t>Operations Simulated</t>
  </si>
  <si>
    <t>Our Selection Sort -&gt; C0*N^0+C1*N^1</t>
  </si>
  <si>
    <t>P = 8 -&gt; The selection sort I've defined only</t>
  </si>
  <si>
    <t>sorts the first P elements in our array.</t>
  </si>
  <si>
    <t>C' for O(N)</t>
  </si>
  <si>
    <t>Simulating data to find C' with N to prove O(N):</t>
  </si>
  <si>
    <t>C' * N</t>
  </si>
  <si>
    <t>*N</t>
  </si>
  <si>
    <t>*I've taken P to be 8 for my data.</t>
  </si>
  <si>
    <t>C'g(N) -&gt; C'*N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</si>
</sst>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center"/>
    </xf>
    <xf numFmtId="11" fontId="0" fillId="0" borderId="0" xfId="1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1" applyNumberFormat="1" applyFont="1" applyAlignment="1">
      <alignment horizontal="center"/>
    </xf>
    <xf numFmtId="11" fontId="0" fillId="0" borderId="0" xfId="0" quotePrefix="1" applyNumberFormat="1" applyAlignment="1">
      <alignment horizontal="center"/>
    </xf>
  </cellXfs>
  <cellStyles count="2">
    <cellStyle name="Normal" xfId="0" builtinId="0"/>
    <cellStyle name="Normal 2" xfId="1" xr:uid="{73B8F944-AB01-49DF-A951-5169E1AF7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Timing Analysis -&gt; O(NLogN)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Merge_Sort_Timing!$H$18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Merge_Sort_Timing!$E$19:$E$39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Merge_Sort_Timing!$H$19:$H$39</c:f>
              <c:numCache>
                <c:formatCode>0.00E+00</c:formatCode>
                <c:ptCount val="21"/>
                <c:pt idx="0">
                  <c:v>1.0145074176174804E-2</c:v>
                </c:pt>
                <c:pt idx="1">
                  <c:v>2.2287903457009983E-2</c:v>
                </c:pt>
                <c:pt idx="2">
                  <c:v>4.3310142018680338E-2</c:v>
                </c:pt>
                <c:pt idx="3">
                  <c:v>6.3348484159599316E-2</c:v>
                </c:pt>
                <c:pt idx="4">
                  <c:v>8.3181519142021043E-2</c:v>
                </c:pt>
                <c:pt idx="5">
                  <c:v>0.10300663212961425</c:v>
                </c:pt>
                <c:pt idx="6">
                  <c:v>0.12289206878596926</c:v>
                </c:pt>
                <c:pt idx="7">
                  <c:v>0.14286395477571612</c:v>
                </c:pt>
                <c:pt idx="8">
                  <c:v>0.16293181338870247</c:v>
                </c:pt>
                <c:pt idx="9">
                  <c:v>0.18309789487430556</c:v>
                </c:pt>
                <c:pt idx="10">
                  <c:v>0.20336108814005399</c:v>
                </c:pt>
                <c:pt idx="11">
                  <c:v>0.22371871719579831</c:v>
                </c:pt>
                <c:pt idx="12">
                  <c:v>0.24416741803870917</c:v>
                </c:pt>
                <c:pt idx="13">
                  <c:v>0.26470358325080062</c:v>
                </c:pt>
                <c:pt idx="14">
                  <c:v>0.28532359123773354</c:v>
                </c:pt>
                <c:pt idx="15">
                  <c:v>0.30602392349517782</c:v>
                </c:pt>
                <c:pt idx="16">
                  <c:v>0.32680122188206534</c:v>
                </c:pt>
                <c:pt idx="17">
                  <c:v>0.34765231316042611</c:v>
                </c:pt>
                <c:pt idx="18">
                  <c:v>0.36857421557749198</c:v>
                </c:pt>
                <c:pt idx="19">
                  <c:v>0.3895641357021547</c:v>
                </c:pt>
                <c:pt idx="20">
                  <c:v>0.41061946016093348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E-403D-872C-E222E5518B9E}"/>
            </c:ext>
          </c:extLst>
        </c:ser>
        <c:ser>
          <c:idx val="0"/>
          <c:order val="1"/>
          <c:tx>
            <c:strRef>
              <c:f>Merge_Sort_Timing!$I$18</c:f>
              <c:strCache>
                <c:ptCount val="1"/>
                <c:pt idx="0">
                  <c:v>C'g(N) -&gt; C'*NLogN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Merge_Sort_Timing!$E$19:$E$39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Merge_Sort_Timing!$I$19:$I$39</c:f>
              <c:numCache>
                <c:formatCode>0.00E+00</c:formatCode>
                <c:ptCount val="21"/>
                <c:pt idx="0">
                  <c:v>1.228771237954945E-2</c:v>
                </c:pt>
                <c:pt idx="1">
                  <c:v>2.6575424759098899E-2</c:v>
                </c:pt>
                <c:pt idx="2">
                  <c:v>5.7150849518197794E-2</c:v>
                </c:pt>
                <c:pt idx="3">
                  <c:v>8.9236049281623639E-2</c:v>
                </c:pt>
                <c:pt idx="4">
                  <c:v>0.12230169903639559</c:v>
                </c:pt>
                <c:pt idx="5">
                  <c:v>0.15609640474436812</c:v>
                </c:pt>
                <c:pt idx="6">
                  <c:v>0.19047209856324729</c:v>
                </c:pt>
                <c:pt idx="7">
                  <c:v>0.22533094222249872</c:v>
                </c:pt>
                <c:pt idx="8">
                  <c:v>0.2606033980727912</c:v>
                </c:pt>
                <c:pt idx="9">
                  <c:v>0.29623747285785168</c:v>
                </c:pt>
                <c:pt idx="10">
                  <c:v>0.3321928094887362</c:v>
                </c:pt>
                <c:pt idx="11">
                  <c:v>0.36843716796010845</c:v>
                </c:pt>
                <c:pt idx="12">
                  <c:v>0.40494419712649454</c:v>
                </c:pt>
                <c:pt idx="13">
                  <c:v>0.44169195453995408</c:v>
                </c:pt>
                <c:pt idx="14">
                  <c:v>0.47866188444499747</c:v>
                </c:pt>
                <c:pt idx="15">
                  <c:v>0.51583808925473906</c:v>
                </c:pt>
                <c:pt idx="16">
                  <c:v>0.55320679614558232</c:v>
                </c:pt>
                <c:pt idx="17">
                  <c:v>0.59075595750719279</c:v>
                </c:pt>
                <c:pt idx="18">
                  <c:v>0.62847494571570339</c:v>
                </c:pt>
                <c:pt idx="19">
                  <c:v>0.6663543159337354</c:v>
                </c:pt>
                <c:pt idx="20">
                  <c:v>0.70438561897747243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E-403D-872C-E222E5518B9E}"/>
            </c:ext>
          </c:extLst>
        </c:ser>
        <c:ser>
          <c:idx val="2"/>
          <c:order val="2"/>
          <c:tx>
            <c:strRef>
              <c:f>Merge_Sort_Timing!$H$6:$H$8</c:f>
              <c:strCache>
                <c:ptCount val="3"/>
                <c:pt idx="0">
                  <c:v>Data f</c:v>
                </c:pt>
                <c:pt idx="2">
                  <c:v>Time(s)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Merge_Sort_Timing!$E$9:$E$13</c:f>
              <c:numCache>
                <c:formatCode>0.00E+00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Merge_Sort_Timing!$H$9:$H$13</c:f>
              <c:numCache>
                <c:formatCode>0.00E+00</c:formatCode>
                <c:ptCount val="5"/>
                <c:pt idx="0">
                  <c:v>0.01</c:v>
                </c:pt>
                <c:pt idx="1">
                  <c:v>5.5E-2</c:v>
                </c:pt>
                <c:pt idx="2">
                  <c:v>0.1</c:v>
                </c:pt>
                <c:pt idx="3">
                  <c:v>0.20499999999999999</c:v>
                </c:pt>
                <c:pt idx="4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E-403D-872C-E222E5518B9E}"/>
            </c:ext>
          </c:extLst>
        </c:ser>
        <c:ser>
          <c:idx val="3"/>
          <c:order val="3"/>
          <c:tx>
            <c:strRef>
              <c:f>Merge_Sort_Timing!$J$18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Merge_Sort_Timing!$E$19:$E$39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Merge_Sort_Timing!$J$19:$J$39</c:f>
              <c:numCache>
                <c:formatCode>0.00E+00</c:formatCode>
                <c:ptCount val="21"/>
                <c:pt idx="0">
                  <c:v>2.1426382033746458E-3</c:v>
                </c:pt>
                <c:pt idx="1">
                  <c:v>4.2875213020889154E-3</c:v>
                </c:pt>
                <c:pt idx="2">
                  <c:v>1.3840707499517456E-2</c:v>
                </c:pt>
                <c:pt idx="3">
                  <c:v>2.5887565122024322E-2</c:v>
                </c:pt>
                <c:pt idx="4">
                  <c:v>3.9120179894374552E-2</c:v>
                </c:pt>
                <c:pt idx="5">
                  <c:v>5.3089772614753866E-2</c:v>
                </c:pt>
                <c:pt idx="6">
                  <c:v>6.7580029777278033E-2</c:v>
                </c:pt>
                <c:pt idx="7">
                  <c:v>8.2466987446782603E-2</c:v>
                </c:pt>
                <c:pt idx="8">
                  <c:v>9.7671584684088736E-2</c:v>
                </c:pt>
                <c:pt idx="9">
                  <c:v>0.11313957798354612</c:v>
                </c:pt>
                <c:pt idx="10">
                  <c:v>0.1288317213486822</c:v>
                </c:pt>
                <c:pt idx="11">
                  <c:v>0.14471845076431014</c:v>
                </c:pt>
                <c:pt idx="12">
                  <c:v>0.16077677908778537</c:v>
                </c:pt>
                <c:pt idx="13">
                  <c:v>0.17698837128915346</c:v>
                </c:pt>
                <c:pt idx="14">
                  <c:v>0.19333829320726392</c:v>
                </c:pt>
                <c:pt idx="15">
                  <c:v>0.20981416575956124</c:v>
                </c:pt>
                <c:pt idx="16">
                  <c:v>0.22640557426351698</c:v>
                </c:pt>
                <c:pt idx="17">
                  <c:v>0.24310364434676668</c:v>
                </c:pt>
                <c:pt idx="18">
                  <c:v>0.25990073013821141</c:v>
                </c:pt>
                <c:pt idx="19">
                  <c:v>0.2767901802315807</c:v>
                </c:pt>
                <c:pt idx="20">
                  <c:v>0.29376615881653895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2E-403D-872C-E222E551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  <c:majorUnit val="40000"/>
      </c:valAx>
      <c:valAx>
        <c:axId val="98160192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  <c:majorUnit val="0.2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Operational Analysis -&gt; O(NLogN)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Merge_Sort_Operational!$H$18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Merge_Sort_Operational!$E$19:$E$39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Merge_Sort_Operational!$H$19:$H$39</c:f>
              <c:numCache>
                <c:formatCode>0.00E+00</c:formatCode>
                <c:ptCount val="21"/>
                <c:pt idx="0">
                  <c:v>1208241.9374165854</c:v>
                </c:pt>
                <c:pt idx="1">
                  <c:v>2643470.7113670558</c:v>
                </c:pt>
                <c:pt idx="2">
                  <c:v>5659902.4592679972</c:v>
                </c:pt>
                <c:pt idx="3">
                  <c:v>8802903.9108062461</c:v>
                </c:pt>
                <c:pt idx="4">
                  <c:v>12032899.15506988</c:v>
                </c:pt>
                <c:pt idx="5">
                  <c:v>15329184.328713529</c:v>
                </c:pt>
                <c:pt idx="6">
                  <c:v>18679033.757041629</c:v>
                </c:pt>
                <c:pt idx="7">
                  <c:v>22073828.80440354</c:v>
                </c:pt>
                <c:pt idx="8">
                  <c:v>25507343.746673647</c:v>
                </c:pt>
                <c:pt idx="9">
                  <c:v>28974869.711979426</c:v>
                </c:pt>
                <c:pt idx="10">
                  <c:v>32472720.053094413</c:v>
                </c:pt>
                <c:pt idx="11">
                  <c:v>35997929.831107177</c:v>
                </c:pt>
                <c:pt idx="12">
                  <c:v>39548062.649512395</c:v>
                </c:pt>
                <c:pt idx="13">
                  <c:v>43121080.811958276</c:v>
                </c:pt>
                <c:pt idx="14">
                  <c:v>46715254.80989261</c:v>
                </c:pt>
                <c:pt idx="15">
                  <c:v>50329098.29124283</c:v>
                </c:pt>
                <c:pt idx="16">
                  <c:v>53961320.129881181</c:v>
                </c:pt>
                <c:pt idx="17">
                  <c:v>57610788.319798715</c:v>
                </c:pt>
                <c:pt idx="18">
                  <c:v>61276502.258283243</c:v>
                </c:pt>
                <c:pt idx="19">
                  <c:v>64957571.114804961</c:v>
                </c:pt>
                <c:pt idx="20">
                  <c:v>68653196.701856181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6-4C99-9A15-C94A9D4EDB25}"/>
            </c:ext>
          </c:extLst>
        </c:ser>
        <c:ser>
          <c:idx val="0"/>
          <c:order val="1"/>
          <c:tx>
            <c:strRef>
              <c:f>Merge_Sort_Operational!$I$18</c:f>
              <c:strCache>
                <c:ptCount val="1"/>
                <c:pt idx="0">
                  <c:v>C'g(N) -&gt; C'*NLogN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Merge_Sort_Operational!$E$19:$E$39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Merge_Sort_Operational!$I$19:$I$39</c:f>
              <c:numCache>
                <c:formatCode>0.00E+00</c:formatCode>
                <c:ptCount val="21"/>
                <c:pt idx="0">
                  <c:v>1535964.0474436814</c:v>
                </c:pt>
                <c:pt idx="1">
                  <c:v>3321928.0948873623</c:v>
                </c:pt>
                <c:pt idx="2">
                  <c:v>7143856.1897747247</c:v>
                </c:pt>
                <c:pt idx="3">
                  <c:v>11154506.160202956</c:v>
                </c:pt>
                <c:pt idx="4">
                  <c:v>15287712.379549449</c:v>
                </c:pt>
                <c:pt idx="5">
                  <c:v>19512050.593046013</c:v>
                </c:pt>
                <c:pt idx="6">
                  <c:v>23809012.320405912</c:v>
                </c:pt>
                <c:pt idx="7">
                  <c:v>28166367.777812339</c:v>
                </c:pt>
                <c:pt idx="8">
                  <c:v>32575424.759098899</c:v>
                </c:pt>
                <c:pt idx="9">
                  <c:v>37029684.107231468</c:v>
                </c:pt>
                <c:pt idx="10">
                  <c:v>41524101.186092027</c:v>
                </c:pt>
                <c:pt idx="11">
                  <c:v>46054645.995013557</c:v>
                </c:pt>
                <c:pt idx="12">
                  <c:v>50618024.640811823</c:v>
                </c:pt>
                <c:pt idx="13">
                  <c:v>55211494.317494266</c:v>
                </c:pt>
                <c:pt idx="14">
                  <c:v>59832735.555624679</c:v>
                </c:pt>
                <c:pt idx="15">
                  <c:v>64479761.156842381</c:v>
                </c:pt>
                <c:pt idx="16">
                  <c:v>69150849.518197805</c:v>
                </c:pt>
                <c:pt idx="17">
                  <c:v>73844494.688399106</c:v>
                </c:pt>
                <c:pt idx="18">
                  <c:v>78559368.214462936</c:v>
                </c:pt>
                <c:pt idx="19">
                  <c:v>83294289.491716921</c:v>
                </c:pt>
                <c:pt idx="20">
                  <c:v>88048202.372184053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36-4C99-9A15-C94A9D4EDB25}"/>
            </c:ext>
          </c:extLst>
        </c:ser>
        <c:ser>
          <c:idx val="2"/>
          <c:order val="2"/>
          <c:tx>
            <c:strRef>
              <c:f>Merge_Sort_Operational!$H$6:$H$8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Merge_Sort_Operational!$E$9:$E$13</c:f>
              <c:numCache>
                <c:formatCode>0.00E+00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Merge_Sort_Operational!$H$9:$H$13</c:f>
              <c:numCache>
                <c:formatCode>0.00E+00</c:formatCode>
                <c:ptCount val="5"/>
                <c:pt idx="0">
                  <c:v>1222166</c:v>
                </c:pt>
                <c:pt idx="1">
                  <c:v>7188902</c:v>
                </c:pt>
                <c:pt idx="2">
                  <c:v>15302161</c:v>
                </c:pt>
                <c:pt idx="3">
                  <c:v>32455470</c:v>
                </c:pt>
                <c:pt idx="4">
                  <c:v>68611852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36-4C99-9A15-C94A9D4EDB25}"/>
            </c:ext>
          </c:extLst>
        </c:ser>
        <c:ser>
          <c:idx val="3"/>
          <c:order val="3"/>
          <c:tx>
            <c:strRef>
              <c:f>Merge_Sort_Operational!$J$18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Merge_Sort_Operational!$E$19:$E$39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Merge_Sort_Operational!$J$19:$J$39</c:f>
              <c:numCache>
                <c:formatCode>0.00E+00</c:formatCode>
                <c:ptCount val="21"/>
                <c:pt idx="0">
                  <c:v>327722.110027096</c:v>
                </c:pt>
                <c:pt idx="1">
                  <c:v>678457.38352030655</c:v>
                </c:pt>
                <c:pt idx="2">
                  <c:v>1483953.7305067275</c:v>
                </c:pt>
                <c:pt idx="3">
                  <c:v>2351602.2493967097</c:v>
                </c:pt>
                <c:pt idx="4">
                  <c:v>3254813.2244795691</c:v>
                </c:pt>
                <c:pt idx="5">
                  <c:v>4182866.2643324845</c:v>
                </c:pt>
                <c:pt idx="6">
                  <c:v>5129978.5633642823</c:v>
                </c:pt>
                <c:pt idx="7">
                  <c:v>6092538.9734087996</c:v>
                </c:pt>
                <c:pt idx="8">
                  <c:v>7068081.0124252513</c:v>
                </c:pt>
                <c:pt idx="9">
                  <c:v>8054814.3952520415</c:v>
                </c:pt>
                <c:pt idx="10">
                  <c:v>9051381.1329976134</c:v>
                </c:pt>
                <c:pt idx="11">
                  <c:v>10056716.163906381</c:v>
                </c:pt>
                <c:pt idx="12">
                  <c:v>11069961.991299428</c:v>
                </c:pt>
                <c:pt idx="13">
                  <c:v>12090413.50553599</c:v>
                </c:pt>
                <c:pt idx="14">
                  <c:v>13117480.745732069</c:v>
                </c:pt>
                <c:pt idx="15">
                  <c:v>14150662.86559955</c:v>
                </c:pt>
                <c:pt idx="16">
                  <c:v>15189529.388316624</c:v>
                </c:pt>
                <c:pt idx="17">
                  <c:v>16233706.368600391</c:v>
                </c:pt>
                <c:pt idx="18">
                  <c:v>17282865.956179693</c:v>
                </c:pt>
                <c:pt idx="19">
                  <c:v>18336718.376911961</c:v>
                </c:pt>
                <c:pt idx="20">
                  <c:v>19395005.670327872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36-4C99-9A15-C94A9D4E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  <c:majorUnit val="40000"/>
      </c:valAx>
      <c:valAx>
        <c:axId val="98160192"/>
        <c:scaling>
          <c:orientation val="minMax"/>
          <c:max val="1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  <c:majorUnit val="20000000"/>
        <c:minorUnit val="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Selection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Timing Analysis -&gt;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Selection_Sort_Timing!$F$22</c:f>
              <c:strCache>
                <c:ptCount val="1"/>
                <c:pt idx="0">
                  <c:v>Time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Selection_Sort_Timing!$F$23:$F$43</c:f>
              <c:numCache>
                <c:formatCode>0.00E+00</c:formatCode>
                <c:ptCount val="21"/>
                <c:pt idx="0">
                  <c:v>1.0001024999999998E-3</c:v>
                </c:pt>
                <c:pt idx="1">
                  <c:v>1.4437569999999999E-3</c:v>
                </c:pt>
                <c:pt idx="2">
                  <c:v>2.3310659999999997E-3</c:v>
                </c:pt>
                <c:pt idx="3">
                  <c:v>3.2183749999999999E-3</c:v>
                </c:pt>
                <c:pt idx="4">
                  <c:v>4.1056840000000001E-3</c:v>
                </c:pt>
                <c:pt idx="5">
                  <c:v>4.9929930000000003E-3</c:v>
                </c:pt>
                <c:pt idx="6">
                  <c:v>5.8803019999999996E-3</c:v>
                </c:pt>
                <c:pt idx="7">
                  <c:v>6.7676109999999998E-3</c:v>
                </c:pt>
                <c:pt idx="8">
                  <c:v>7.65492E-3</c:v>
                </c:pt>
                <c:pt idx="9">
                  <c:v>8.5422289999999984E-3</c:v>
                </c:pt>
                <c:pt idx="10">
                  <c:v>9.4295379999999995E-3</c:v>
                </c:pt>
                <c:pt idx="11">
                  <c:v>1.0316846999999999E-2</c:v>
                </c:pt>
                <c:pt idx="12">
                  <c:v>1.1204155999999998E-2</c:v>
                </c:pt>
                <c:pt idx="13">
                  <c:v>1.2091464999999999E-2</c:v>
                </c:pt>
                <c:pt idx="14">
                  <c:v>1.2978773999999998E-2</c:v>
                </c:pt>
                <c:pt idx="15">
                  <c:v>1.3866083E-2</c:v>
                </c:pt>
                <c:pt idx="16">
                  <c:v>1.4753391999999999E-2</c:v>
                </c:pt>
                <c:pt idx="17">
                  <c:v>1.5640701E-2</c:v>
                </c:pt>
                <c:pt idx="18">
                  <c:v>1.6528009999999999E-2</c:v>
                </c:pt>
                <c:pt idx="19">
                  <c:v>1.7415319000000002E-2</c:v>
                </c:pt>
                <c:pt idx="20">
                  <c:v>1.8302628000000001E-2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6-4723-864C-DE03858CD84D}"/>
            </c:ext>
          </c:extLst>
        </c:ser>
        <c:ser>
          <c:idx val="0"/>
          <c:order val="1"/>
          <c:tx>
            <c:strRef>
              <c:f>Selection_Sort_Timing!$G$22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Selection_Sort_Timing!$G$23:$G$43</c:f>
              <c:numCache>
                <c:formatCode>0.00E+00</c:formatCode>
                <c:ptCount val="21"/>
                <c:pt idx="0">
                  <c:v>1.25E-3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1.2499999999999999E-2</c:v>
                </c:pt>
                <c:pt idx="6">
                  <c:v>1.4999999999999999E-2</c:v>
                </c:pt>
                <c:pt idx="7">
                  <c:v>1.7499999999999998E-2</c:v>
                </c:pt>
                <c:pt idx="8">
                  <c:v>0.02</c:v>
                </c:pt>
                <c:pt idx="9">
                  <c:v>2.2499999999999999E-2</c:v>
                </c:pt>
                <c:pt idx="10">
                  <c:v>2.4999999999999998E-2</c:v>
                </c:pt>
                <c:pt idx="11">
                  <c:v>2.75E-2</c:v>
                </c:pt>
                <c:pt idx="12">
                  <c:v>0.03</c:v>
                </c:pt>
                <c:pt idx="13">
                  <c:v>3.2500000000000001E-2</c:v>
                </c:pt>
                <c:pt idx="14">
                  <c:v>3.4999999999999996E-2</c:v>
                </c:pt>
                <c:pt idx="15">
                  <c:v>3.7499999999999999E-2</c:v>
                </c:pt>
                <c:pt idx="16">
                  <c:v>0.04</c:v>
                </c:pt>
                <c:pt idx="17">
                  <c:v>4.2499999999999996E-2</c:v>
                </c:pt>
                <c:pt idx="18">
                  <c:v>4.4999999999999998E-2</c:v>
                </c:pt>
                <c:pt idx="19">
                  <c:v>4.7500000000000001E-2</c:v>
                </c:pt>
                <c:pt idx="20">
                  <c:v>4.9999999999999996E-2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6-4723-864C-DE03858CD84D}"/>
            </c:ext>
          </c:extLst>
        </c:ser>
        <c:ser>
          <c:idx val="2"/>
          <c:order val="2"/>
          <c:tx>
            <c:strRef>
              <c:f>Selection_Sort_Timing!$F$10:$F$12</c:f>
              <c:strCache>
                <c:ptCount val="3"/>
                <c:pt idx="0">
                  <c:v>Data f</c:v>
                </c:pt>
                <c:pt idx="2">
                  <c:v>Time(s)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Selection_Sort_Timing!$E$13:$E$17</c:f>
              <c:numCache>
                <c:formatCode>0.00E+00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Selection_Sort_Timing!$F$13:$F$17</c:f>
              <c:numCache>
                <c:formatCode>0.00E+00</c:formatCode>
                <c:ptCount val="5"/>
                <c:pt idx="0">
                  <c:v>5.0000000000000001E-4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1.7999999999999999E-2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6-4723-864C-DE03858CD84D}"/>
            </c:ext>
          </c:extLst>
        </c:ser>
        <c:ser>
          <c:idx val="3"/>
          <c:order val="3"/>
          <c:tx>
            <c:strRef>
              <c:f>Selection_Sort_Timing!$H$22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Selection_Sort_Timing!$E$23:$E$43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Selection_Sort_Timing!$H$23:$H$43</c:f>
              <c:numCache>
                <c:formatCode>0.00E+00</c:formatCode>
                <c:ptCount val="21"/>
                <c:pt idx="0">
                  <c:v>2.4989750000000018E-4</c:v>
                </c:pt>
                <c:pt idx="1">
                  <c:v>1.0562430000000001E-3</c:v>
                </c:pt>
                <c:pt idx="2">
                  <c:v>2.6689340000000004E-3</c:v>
                </c:pt>
                <c:pt idx="3">
                  <c:v>4.2816249999999998E-3</c:v>
                </c:pt>
                <c:pt idx="4">
                  <c:v>5.8943160000000001E-3</c:v>
                </c:pt>
                <c:pt idx="5">
                  <c:v>7.5070069999999987E-3</c:v>
                </c:pt>
                <c:pt idx="6">
                  <c:v>9.119697999999999E-3</c:v>
                </c:pt>
                <c:pt idx="7">
                  <c:v>1.0732388999999998E-2</c:v>
                </c:pt>
                <c:pt idx="8">
                  <c:v>1.2345080000000001E-2</c:v>
                </c:pt>
                <c:pt idx="9">
                  <c:v>1.3957771000000001E-2</c:v>
                </c:pt>
                <c:pt idx="10">
                  <c:v>1.5570461999999998E-2</c:v>
                </c:pt>
                <c:pt idx="11">
                  <c:v>1.7183153E-2</c:v>
                </c:pt>
                <c:pt idx="12">
                  <c:v>1.8795843999999999E-2</c:v>
                </c:pt>
                <c:pt idx="13">
                  <c:v>2.0408535000000002E-2</c:v>
                </c:pt>
                <c:pt idx="14">
                  <c:v>2.2021225999999998E-2</c:v>
                </c:pt>
                <c:pt idx="15">
                  <c:v>2.3633916999999997E-2</c:v>
                </c:pt>
                <c:pt idx="16">
                  <c:v>2.5246608000000004E-2</c:v>
                </c:pt>
                <c:pt idx="17">
                  <c:v>2.6859298999999996E-2</c:v>
                </c:pt>
                <c:pt idx="18">
                  <c:v>2.8471989999999999E-2</c:v>
                </c:pt>
                <c:pt idx="19">
                  <c:v>3.0084680999999999E-2</c:v>
                </c:pt>
                <c:pt idx="20">
                  <c:v>3.1697371999999994E-2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6-4723-864C-DE03858C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  <c:majorUnit val="40000"/>
      </c:valAx>
      <c:valAx>
        <c:axId val="98160192"/>
        <c:scaling>
          <c:orientation val="minMax"/>
          <c:max val="6.000000000000001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  <c:majorUnit val="2.0000000000000004E-2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Selection</a:t>
            </a:r>
            <a:r>
              <a:rPr lang="en-US" baseline="0"/>
              <a:t> Sort</a:t>
            </a:r>
          </a:p>
          <a:p>
            <a:pPr>
              <a:defRPr/>
            </a:pPr>
            <a:r>
              <a:rPr lang="en-US" sz="1000" baseline="0"/>
              <a:t>Timing Analysis -&gt; O(N) Proof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Selection_Sort_Operational!$F$22</c:f>
              <c:strCache>
                <c:ptCount val="1"/>
                <c:pt idx="0">
                  <c:v>Operations Simulated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Selection_Sort_Operational!$E$23:$E$43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Selection_Sort_Operational!$F$23:$F$43</c:f>
              <c:numCache>
                <c:formatCode>0.00E+00</c:formatCode>
                <c:ptCount val="21"/>
                <c:pt idx="0">
                  <c:v>160000.01282639999</c:v>
                </c:pt>
                <c:pt idx="1">
                  <c:v>320000.01282639999</c:v>
                </c:pt>
                <c:pt idx="2">
                  <c:v>640000.01282639999</c:v>
                </c:pt>
                <c:pt idx="3">
                  <c:v>960000.01282639999</c:v>
                </c:pt>
                <c:pt idx="4">
                  <c:v>1280000.0128264001</c:v>
                </c:pt>
                <c:pt idx="5">
                  <c:v>1600000.0128264001</c:v>
                </c:pt>
                <c:pt idx="6">
                  <c:v>1920000.0128264001</c:v>
                </c:pt>
                <c:pt idx="7">
                  <c:v>2240000.0128263999</c:v>
                </c:pt>
                <c:pt idx="8">
                  <c:v>2560000.0128263999</c:v>
                </c:pt>
                <c:pt idx="9">
                  <c:v>2880000.0128263999</c:v>
                </c:pt>
                <c:pt idx="10">
                  <c:v>3200000.0128263999</c:v>
                </c:pt>
                <c:pt idx="11">
                  <c:v>3520000.0128263999</c:v>
                </c:pt>
                <c:pt idx="12">
                  <c:v>3840000.0128263999</c:v>
                </c:pt>
                <c:pt idx="13">
                  <c:v>4160000.0128263999</c:v>
                </c:pt>
                <c:pt idx="14">
                  <c:v>4480000.0128263999</c:v>
                </c:pt>
                <c:pt idx="15">
                  <c:v>4800000.0128263999</c:v>
                </c:pt>
                <c:pt idx="16">
                  <c:v>5120000.0128263999</c:v>
                </c:pt>
                <c:pt idx="17">
                  <c:v>5440000.0128263999</c:v>
                </c:pt>
                <c:pt idx="18">
                  <c:v>5760000.0128263999</c:v>
                </c:pt>
                <c:pt idx="19">
                  <c:v>6080000.0128263999</c:v>
                </c:pt>
                <c:pt idx="20">
                  <c:v>6400000.0128263999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51-47BC-81A3-9D797257548D}"/>
            </c:ext>
          </c:extLst>
        </c:ser>
        <c:ser>
          <c:idx val="0"/>
          <c:order val="1"/>
          <c:tx>
            <c:strRef>
              <c:f>Selection_Sort_Operational!$G$22</c:f>
              <c:strCache>
                <c:ptCount val="1"/>
                <c:pt idx="0">
                  <c:v>C'g(N) -&gt; C'*N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Selection_Sort_Operational!$E$23:$E$43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Selection_Sort_Operational!$G$23:$G$43</c:f>
              <c:numCache>
                <c:formatCode>0.00E+00</c:formatCode>
                <c:ptCount val="21"/>
                <c:pt idx="0">
                  <c:v>200000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  <c:pt idx="5">
                  <c:v>2000000</c:v>
                </c:pt>
                <c:pt idx="6">
                  <c:v>2400000</c:v>
                </c:pt>
                <c:pt idx="7">
                  <c:v>2800000</c:v>
                </c:pt>
                <c:pt idx="8">
                  <c:v>3200000</c:v>
                </c:pt>
                <c:pt idx="9">
                  <c:v>3600000</c:v>
                </c:pt>
                <c:pt idx="10">
                  <c:v>4000000</c:v>
                </c:pt>
                <c:pt idx="11">
                  <c:v>4400000</c:v>
                </c:pt>
                <c:pt idx="12">
                  <c:v>4800000</c:v>
                </c:pt>
                <c:pt idx="13">
                  <c:v>5200000</c:v>
                </c:pt>
                <c:pt idx="14">
                  <c:v>5600000</c:v>
                </c:pt>
                <c:pt idx="15">
                  <c:v>6000000</c:v>
                </c:pt>
                <c:pt idx="16">
                  <c:v>6400000</c:v>
                </c:pt>
                <c:pt idx="17">
                  <c:v>6800000</c:v>
                </c:pt>
                <c:pt idx="18">
                  <c:v>7200000</c:v>
                </c:pt>
                <c:pt idx="19">
                  <c:v>7600000</c:v>
                </c:pt>
                <c:pt idx="20">
                  <c:v>8000000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51-47BC-81A3-9D797257548D}"/>
            </c:ext>
          </c:extLst>
        </c:ser>
        <c:ser>
          <c:idx val="2"/>
          <c:order val="2"/>
          <c:tx>
            <c:strRef>
              <c:f>Selection_Sort_Operational!$F$10:$F$12</c:f>
              <c:strCache>
                <c:ptCount val="3"/>
                <c:pt idx="0">
                  <c:v>Data f</c:v>
                </c:pt>
                <c:pt idx="2">
                  <c:v>Operation Count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Selection_Sort_Operational!$E$13:$E$17</c:f>
              <c:numCache>
                <c:formatCode>0.00E+00</c:formatCode>
                <c:ptCount val="5"/>
                <c:pt idx="0">
                  <c:v>5000</c:v>
                </c:pt>
                <c:pt idx="1">
                  <c:v>25000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Selection_Sort_Operational!$F$13:$F$17</c:f>
              <c:numCache>
                <c:formatCode>0.00E+00</c:formatCode>
                <c:ptCount val="5"/>
                <c:pt idx="0">
                  <c:v>159978</c:v>
                </c:pt>
                <c:pt idx="1">
                  <c:v>800032</c:v>
                </c:pt>
                <c:pt idx="2">
                  <c:v>1600036</c:v>
                </c:pt>
                <c:pt idx="3">
                  <c:v>3200006</c:v>
                </c:pt>
                <c:pt idx="4">
                  <c:v>6400030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1-47BC-81A3-9D797257548D}"/>
            </c:ext>
          </c:extLst>
        </c:ser>
        <c:ser>
          <c:idx val="3"/>
          <c:order val="3"/>
          <c:tx>
            <c:strRef>
              <c:f>Selection_Sort_Operational!$H$22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Selection_Sort_Operational!$E$23:$E$43</c:f>
              <c:numCache>
                <c:formatCode>0.00E+00</c:formatCode>
                <c:ptCount val="2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</c:numCache>
            </c:numRef>
          </c:xVal>
          <c:yVal>
            <c:numRef>
              <c:f>Selection_Sort_Operational!$H$23:$H$43</c:f>
              <c:numCache>
                <c:formatCode>0.00E+00</c:formatCode>
                <c:ptCount val="21"/>
                <c:pt idx="0">
                  <c:v>39999.987173600006</c:v>
                </c:pt>
                <c:pt idx="1">
                  <c:v>79999.987173600006</c:v>
                </c:pt>
                <c:pt idx="2">
                  <c:v>159999.98717360001</c:v>
                </c:pt>
                <c:pt idx="3">
                  <c:v>239999.98717360001</c:v>
                </c:pt>
                <c:pt idx="4">
                  <c:v>319999.98717359989</c:v>
                </c:pt>
                <c:pt idx="5">
                  <c:v>399999.98717359989</c:v>
                </c:pt>
                <c:pt idx="6">
                  <c:v>479999.98717359989</c:v>
                </c:pt>
                <c:pt idx="7">
                  <c:v>559999.98717360012</c:v>
                </c:pt>
                <c:pt idx="8">
                  <c:v>639999.98717360012</c:v>
                </c:pt>
                <c:pt idx="9">
                  <c:v>719999.98717360012</c:v>
                </c:pt>
                <c:pt idx="10">
                  <c:v>799999.98717360012</c:v>
                </c:pt>
                <c:pt idx="11">
                  <c:v>879999.98717360012</c:v>
                </c:pt>
                <c:pt idx="12">
                  <c:v>959999.98717360012</c:v>
                </c:pt>
                <c:pt idx="13">
                  <c:v>1039999.9871736001</c:v>
                </c:pt>
                <c:pt idx="14">
                  <c:v>1119999.9871736001</c:v>
                </c:pt>
                <c:pt idx="15">
                  <c:v>1199999.9871736001</c:v>
                </c:pt>
                <c:pt idx="16">
                  <c:v>1279999.9871736001</c:v>
                </c:pt>
                <c:pt idx="17">
                  <c:v>1359999.9871736001</c:v>
                </c:pt>
                <c:pt idx="18">
                  <c:v>1439999.9871736001</c:v>
                </c:pt>
                <c:pt idx="19">
                  <c:v>1519999.9871736001</c:v>
                </c:pt>
                <c:pt idx="20">
                  <c:v>1599999.9871736001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51-47BC-81A3-9D797257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11440"/>
        <c:axId val="98160192"/>
      </c:scatterChart>
      <c:valAx>
        <c:axId val="10351144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 for Sorting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0192"/>
        <c:crosses val="autoZero"/>
        <c:crossBetween val="midCat"/>
        <c:majorUnit val="40000"/>
      </c:valAx>
      <c:valAx>
        <c:axId val="98160192"/>
        <c:scaling>
          <c:orientation val="minMax"/>
          <c:max val="1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1440"/>
        <c:crosses val="autoZero"/>
        <c:crossBetween val="midCat"/>
        <c:majorUnit val="2000000"/>
        <c:minorUnit val="2.0000000000000004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20</xdr:row>
      <xdr:rowOff>9526</xdr:rowOff>
    </xdr:from>
    <xdr:to>
      <xdr:col>19</xdr:col>
      <xdr:colOff>600075</xdr:colOff>
      <xdr:row>40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67878-C45F-4C01-A347-05C61FC7F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0.76147</cdr:x>
      <cdr:y>0.35167</cdr:y>
    </cdr:from>
    <cdr:to>
      <cdr:x>0.95872</cdr:x>
      <cdr:y>0.42584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3F956B-06A8-C643-8A38-58F3D0CB1D42}"/>
            </a:ext>
          </a:extLst>
        </cdr:cNvPr>
        <cdr:cNvSpPr txBox="1"/>
      </cdr:nvSpPr>
      <cdr:spPr>
        <a:xfrm xmlns:a="http://schemas.openxmlformats.org/drawingml/2006/main">
          <a:off x="4743449" y="1400173"/>
          <a:ext cx="1228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0.10397</cdr:x>
      <cdr:y>0.40909</cdr:y>
    </cdr:from>
    <cdr:to>
      <cdr:x>0.41896</cdr:x>
      <cdr:y>0.47369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732A71-28A0-9C17-9516-32F85503FDB7}"/>
            </a:ext>
          </a:extLst>
        </cdr:cNvPr>
        <cdr:cNvSpPr txBox="1"/>
      </cdr:nvSpPr>
      <cdr:spPr>
        <a:xfrm xmlns:a="http://schemas.openxmlformats.org/drawingml/2006/main">
          <a:off x="647683" y="1628759"/>
          <a:ext cx="1962183" cy="257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C'g(n)</a:t>
          </a:r>
          <a:r>
            <a:rPr lang="en-US" sz="1100" baseline="0"/>
            <a:t> &gt;= f(n) for all n &gt; 0.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20</xdr:row>
      <xdr:rowOff>9526</xdr:rowOff>
    </xdr:from>
    <xdr:to>
      <xdr:col>19</xdr:col>
      <xdr:colOff>600075</xdr:colOff>
      <xdr:row>40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2C7744-2A06-4697-A92F-5760BC821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0.76147</cdr:x>
      <cdr:y>0.35167</cdr:y>
    </cdr:from>
    <cdr:to>
      <cdr:x>0.95872</cdr:x>
      <cdr:y>0.42584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3F956B-06A8-C643-8A38-58F3D0CB1D42}"/>
            </a:ext>
          </a:extLst>
        </cdr:cNvPr>
        <cdr:cNvSpPr txBox="1"/>
      </cdr:nvSpPr>
      <cdr:spPr>
        <a:xfrm xmlns:a="http://schemas.openxmlformats.org/drawingml/2006/main">
          <a:off x="4743449" y="1400173"/>
          <a:ext cx="1228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0.18654</cdr:x>
      <cdr:y>0.45694</cdr:y>
    </cdr:from>
    <cdr:to>
      <cdr:x>0.50153</cdr:x>
      <cdr:y>0.52154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732A71-28A0-9C17-9516-32F85503FDB7}"/>
            </a:ext>
          </a:extLst>
        </cdr:cNvPr>
        <cdr:cNvSpPr txBox="1"/>
      </cdr:nvSpPr>
      <cdr:spPr>
        <a:xfrm xmlns:a="http://schemas.openxmlformats.org/drawingml/2006/main">
          <a:off x="1162016" y="1819271"/>
          <a:ext cx="1962182" cy="257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C'g(n)</a:t>
          </a:r>
          <a:r>
            <a:rPr lang="en-US" sz="1100" baseline="0"/>
            <a:t> &gt;= f(n) for all n &gt; 0.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23</xdr:row>
      <xdr:rowOff>9526</xdr:rowOff>
    </xdr:from>
    <xdr:to>
      <xdr:col>16</xdr:col>
      <xdr:colOff>552450</xdr:colOff>
      <xdr:row>43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01E11-A616-4A1B-B3AF-2B21675F4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0.76147</cdr:x>
      <cdr:y>0.35167</cdr:y>
    </cdr:from>
    <cdr:to>
      <cdr:x>0.95872</cdr:x>
      <cdr:y>0.42584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3F956B-06A8-C643-8A38-58F3D0CB1D42}"/>
            </a:ext>
          </a:extLst>
        </cdr:cNvPr>
        <cdr:cNvSpPr txBox="1"/>
      </cdr:nvSpPr>
      <cdr:spPr>
        <a:xfrm xmlns:a="http://schemas.openxmlformats.org/drawingml/2006/main">
          <a:off x="4743449" y="1400173"/>
          <a:ext cx="1228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0.13387</cdr:x>
      <cdr:y>0.48564</cdr:y>
    </cdr:from>
    <cdr:to>
      <cdr:x>0.44886</cdr:x>
      <cdr:y>0.55025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732A71-28A0-9C17-9516-32F85503FDB7}"/>
            </a:ext>
          </a:extLst>
        </cdr:cNvPr>
        <cdr:cNvSpPr txBox="1"/>
      </cdr:nvSpPr>
      <cdr:spPr>
        <a:xfrm xmlns:a="http://schemas.openxmlformats.org/drawingml/2006/main">
          <a:off x="767619" y="1933571"/>
          <a:ext cx="1806169" cy="2572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C'g(n)</a:t>
          </a:r>
          <a:r>
            <a:rPr lang="en-US" sz="1100" baseline="0"/>
            <a:t> &gt;= f(n) for all n &gt; 0.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23</xdr:row>
      <xdr:rowOff>9526</xdr:rowOff>
    </xdr:from>
    <xdr:to>
      <xdr:col>16</xdr:col>
      <xdr:colOff>552450</xdr:colOff>
      <xdr:row>43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59F42-B203-43E8-822B-7FD4302AA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0.76147</cdr:x>
      <cdr:y>0.35167</cdr:y>
    </cdr:from>
    <cdr:to>
      <cdr:x>0.95872</cdr:x>
      <cdr:y>0.42584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3F956B-06A8-C643-8A38-58F3D0CB1D42}"/>
            </a:ext>
          </a:extLst>
        </cdr:cNvPr>
        <cdr:cNvSpPr txBox="1"/>
      </cdr:nvSpPr>
      <cdr:spPr>
        <a:xfrm xmlns:a="http://schemas.openxmlformats.org/drawingml/2006/main">
          <a:off x="4743449" y="1400173"/>
          <a:ext cx="12287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0.18204</cdr:x>
      <cdr:y>0.45932</cdr:y>
    </cdr:from>
    <cdr:to>
      <cdr:x>0.49703</cdr:x>
      <cdr:y>0.52393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732A71-28A0-9C17-9516-32F85503FDB7}"/>
            </a:ext>
          </a:extLst>
        </cdr:cNvPr>
        <cdr:cNvSpPr txBox="1"/>
      </cdr:nvSpPr>
      <cdr:spPr>
        <a:xfrm xmlns:a="http://schemas.openxmlformats.org/drawingml/2006/main">
          <a:off x="1043842" y="1828776"/>
          <a:ext cx="1806169" cy="2572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C'g(n)</a:t>
          </a:r>
          <a:r>
            <a:rPr lang="en-US" sz="1100" baseline="0"/>
            <a:t> &gt;= f(n) for all n &gt; 0.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cdefg\OneDrive\Desktop\Fall%202022%20CSC-17C\Homework\Timing_Analysis_On_Sorts\Timing_Analysis_On_S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ge_Sort_Analysis"/>
      <sheetName val="Quick_Sort_Analysis"/>
      <sheetName val="Heap_Sort_Analysis"/>
      <sheetName val="Shell_Sort_Analysis"/>
    </sheetNames>
    <sheetDataSet>
      <sheetData sheetId="0">
        <row r="6">
          <cell r="H6" t="str">
            <v>Data f</v>
          </cell>
        </row>
        <row r="8">
          <cell r="H8" t="str">
            <v>Time(s)</v>
          </cell>
        </row>
        <row r="9">
          <cell r="E9">
            <v>20000</v>
          </cell>
          <cell r="H9">
            <v>5.0000000000000001E-3</v>
          </cell>
        </row>
        <row r="10">
          <cell r="E10">
            <v>20000</v>
          </cell>
          <cell r="H10">
            <v>6.0000000000000001E-3</v>
          </cell>
        </row>
        <row r="11">
          <cell r="E11">
            <v>40000</v>
          </cell>
          <cell r="H11">
            <v>1.0999999999999999E-2</v>
          </cell>
        </row>
        <row r="12">
          <cell r="E12">
            <v>40000</v>
          </cell>
          <cell r="H12">
            <v>1.2E-2</v>
          </cell>
        </row>
        <row r="13">
          <cell r="E13">
            <v>80000</v>
          </cell>
          <cell r="H13">
            <v>2.1999999999999999E-2</v>
          </cell>
        </row>
        <row r="14">
          <cell r="E14">
            <v>80000</v>
          </cell>
          <cell r="H14">
            <v>2.3E-2</v>
          </cell>
        </row>
        <row r="15">
          <cell r="E15">
            <v>160000</v>
          </cell>
          <cell r="H15">
            <v>0.05</v>
          </cell>
        </row>
        <row r="16">
          <cell r="E16">
            <v>160000</v>
          </cell>
          <cell r="H16">
            <v>4.9000000000000002E-2</v>
          </cell>
        </row>
        <row r="21">
          <cell r="H21" t="str">
            <v>Time Simulated</v>
          </cell>
          <cell r="I21" t="str">
            <v>C'g(N) -&gt; C'*NLogN</v>
          </cell>
          <cell r="J21" t="str">
            <v>Difference</v>
          </cell>
        </row>
        <row r="22">
          <cell r="E22">
            <v>1000</v>
          </cell>
          <cell r="H22">
            <v>4.4342250250652424E-3</v>
          </cell>
          <cell r="I22">
            <v>1.9931568569324175E-4</v>
          </cell>
          <cell r="J22">
            <v>-4.2349093393720004E-3</v>
          </cell>
        </row>
        <row r="23">
          <cell r="E23">
            <v>2500</v>
          </cell>
          <cell r="H23">
            <v>3.5970544009619656E-3</v>
          </cell>
          <cell r="I23">
            <v>5.643856189774724E-4</v>
          </cell>
          <cell r="J23">
            <v>-3.0326687819844933E-3</v>
          </cell>
        </row>
        <row r="24">
          <cell r="E24">
            <v>5000</v>
          </cell>
          <cell r="H24">
            <v>3.3263575690869233E-3</v>
          </cell>
          <cell r="I24">
            <v>1.2287712379549451E-3</v>
          </cell>
          <cell r="J24">
            <v>-2.097586331131978E-3</v>
          </cell>
        </row>
        <row r="25">
          <cell r="E25">
            <v>10000</v>
          </cell>
          <cell r="H25">
            <v>3.7695969053368416E-3</v>
          </cell>
          <cell r="I25">
            <v>2.6575424759098898E-3</v>
          </cell>
          <cell r="J25">
            <v>-1.1120544294269518E-3</v>
          </cell>
        </row>
        <row r="26">
          <cell r="E26">
            <v>20000</v>
          </cell>
          <cell r="H26">
            <v>5.7341085778366803E-3</v>
          </cell>
          <cell r="I26">
            <v>5.7150849518197797E-3</v>
          </cell>
          <cell r="J26">
            <v>-1.9023626016900601E-5</v>
          </cell>
        </row>
        <row r="27">
          <cell r="E27">
            <v>30000</v>
          </cell>
          <cell r="H27">
            <v>8.2095283513354354E-3</v>
          </cell>
          <cell r="I27">
            <v>8.9236049281623646E-3</v>
          </cell>
          <cell r="J27">
            <v>7.1407657682692922E-4</v>
          </cell>
        </row>
        <row r="28">
          <cell r="E28">
            <v>40000</v>
          </cell>
          <cell r="H28">
            <v>1.0927964922836354E-2</v>
          </cell>
          <cell r="I28">
            <v>1.223016990363956E-2</v>
          </cell>
          <cell r="J28">
            <v>1.3022049808032055E-3</v>
          </cell>
        </row>
        <row r="29">
          <cell r="E29">
            <v>50000</v>
          </cell>
          <cell r="H29">
            <v>1.3797477494170238E-2</v>
          </cell>
          <cell r="I29">
            <v>1.5609640474436812E-2</v>
          </cell>
          <cell r="J29">
            <v>1.8121629802665736E-3</v>
          </cell>
        </row>
        <row r="30">
          <cell r="E30">
            <v>60000</v>
          </cell>
          <cell r="H30">
            <v>1.6773742354239084E-2</v>
          </cell>
          <cell r="I30">
            <v>1.9047209856324729E-2</v>
          </cell>
          <cell r="J30">
            <v>2.2734675020856451E-3</v>
          </cell>
        </row>
        <row r="31">
          <cell r="E31">
            <v>70000</v>
          </cell>
          <cell r="H31">
            <v>1.9831354887168223E-2</v>
          </cell>
          <cell r="I31">
            <v>2.2533094222249875E-2</v>
          </cell>
          <cell r="J31">
            <v>2.7017393350816515E-3</v>
          </cell>
        </row>
        <row r="32">
          <cell r="E32">
            <v>80000</v>
          </cell>
          <cell r="H32">
            <v>2.2954110612835699E-2</v>
          </cell>
          <cell r="I32">
            <v>2.606033980727912E-2</v>
          </cell>
          <cell r="J32">
            <v>3.1062291944434217E-3</v>
          </cell>
        </row>
        <row r="33">
          <cell r="E33">
            <v>90000</v>
          </cell>
          <cell r="H33">
            <v>2.6130890428949918E-2</v>
          </cell>
          <cell r="I33">
            <v>2.9623747285785172E-2</v>
          </cell>
          <cell r="J33">
            <v>3.4928568568352546E-3</v>
          </cell>
        </row>
        <row r="34">
          <cell r="E34">
            <v>100000</v>
          </cell>
          <cell r="H34">
            <v>2.9353648697294218E-2</v>
          </cell>
          <cell r="I34">
            <v>3.3219280948873622E-2</v>
          </cell>
          <cell r="J34">
            <v>3.8656322515794039E-3</v>
          </cell>
        </row>
        <row r="35">
          <cell r="E35">
            <v>110000</v>
          </cell>
          <cell r="H35">
            <v>3.2616324100538156E-2</v>
          </cell>
          <cell r="I35">
            <v>3.6843716796010846E-2</v>
          </cell>
          <cell r="J35">
            <v>4.2273926954726898E-3</v>
          </cell>
        </row>
        <row r="36">
          <cell r="E36">
            <v>120000</v>
          </cell>
          <cell r="H36">
            <v>3.591420336004638E-2</v>
          </cell>
          <cell r="I36">
            <v>4.0494419712649457E-2</v>
          </cell>
          <cell r="J36">
            <v>4.5802163526030767E-3</v>
          </cell>
        </row>
        <row r="37">
          <cell r="E37">
            <v>130000</v>
          </cell>
          <cell r="H37">
            <v>3.9243526795550682E-2</v>
          </cell>
          <cell r="I37">
            <v>4.4169195453995412E-2</v>
          </cell>
          <cell r="J37">
            <v>4.9256686584447304E-3</v>
          </cell>
        </row>
        <row r="38">
          <cell r="E38">
            <v>140000</v>
          </cell>
          <cell r="H38">
            <v>4.2601231890749602E-2</v>
          </cell>
          <cell r="I38">
            <v>4.7866188444499747E-2</v>
          </cell>
          <cell r="J38">
            <v>5.2649565537501442E-3</v>
          </cell>
        </row>
        <row r="39">
          <cell r="E39">
            <v>150000</v>
          </cell>
          <cell r="H39">
            <v>4.5984779943033668E-2</v>
          </cell>
          <cell r="I39">
            <v>5.1583808925473908E-2</v>
          </cell>
          <cell r="J39">
            <v>5.5990289824402392E-3</v>
          </cell>
        </row>
        <row r="40">
          <cell r="E40">
            <v>160000</v>
          </cell>
          <cell r="H40">
            <v>4.9392034992834399E-2</v>
          </cell>
          <cell r="I40">
            <v>5.5320679614558242E-2</v>
          </cell>
          <cell r="J40">
            <v>5.9286446217238428E-3</v>
          </cell>
        </row>
        <row r="41">
          <cell r="E41">
            <v>170000</v>
          </cell>
          <cell r="H41">
            <v>5.2821176893612744E-2</v>
          </cell>
          <cell r="I41">
            <v>5.907559575071928E-2</v>
          </cell>
          <cell r="J41">
            <v>6.2544188571065362E-3</v>
          </cell>
        </row>
        <row r="42">
          <cell r="E42">
            <v>180000</v>
          </cell>
          <cell r="H42">
            <v>5.6270637393873266E-2</v>
          </cell>
          <cell r="I42">
            <v>6.284749457157035E-2</v>
          </cell>
          <cell r="J42">
            <v>6.5768571776970847E-3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8022-8227-4178-9CE8-AE90F8A6646E}">
  <dimension ref="D4:Q39"/>
  <sheetViews>
    <sheetView topLeftCell="C1" workbookViewId="0">
      <selection activeCell="E5" sqref="E5"/>
    </sheetView>
  </sheetViews>
  <sheetFormatPr defaultRowHeight="15" x14ac:dyDescent="0.25"/>
  <cols>
    <col min="1" max="3" width="9.140625" style="1"/>
    <col min="4" max="5" width="14" style="1" bestFit="1" customWidth="1"/>
    <col min="6" max="6" width="16.42578125" style="1" customWidth="1"/>
    <col min="7" max="7" width="17.7109375" style="1" bestFit="1" customWidth="1"/>
    <col min="8" max="8" width="16.7109375" style="1" customWidth="1"/>
    <col min="9" max="9" width="17.7109375" style="1" bestFit="1" customWidth="1"/>
    <col min="10" max="10" width="10.42578125" style="1" bestFit="1" customWidth="1"/>
    <col min="11" max="12" width="9.140625" style="1"/>
    <col min="13" max="14" width="14.85546875" style="1" bestFit="1" customWidth="1"/>
    <col min="15" max="16384" width="9.140625" style="1"/>
  </cols>
  <sheetData>
    <row r="4" spans="4:14" x14ac:dyDescent="0.25">
      <c r="F4" s="2" t="s">
        <v>0</v>
      </c>
    </row>
    <row r="5" spans="4:14" x14ac:dyDescent="0.25">
      <c r="F5" s="3"/>
    </row>
    <row r="6" spans="4:14" x14ac:dyDescent="0.25">
      <c r="F6" s="3"/>
      <c r="H6" s="1" t="s">
        <v>1</v>
      </c>
      <c r="I6" s="1" t="s">
        <v>2</v>
      </c>
    </row>
    <row r="7" spans="4:14" x14ac:dyDescent="0.25">
      <c r="I7" s="1" t="s">
        <v>3</v>
      </c>
      <c r="L7" s="1" t="s">
        <v>4</v>
      </c>
    </row>
    <row r="8" spans="4:14" x14ac:dyDescent="0.25">
      <c r="D8" s="3" t="s">
        <v>5</v>
      </c>
      <c r="E8" s="3" t="s">
        <v>6</v>
      </c>
      <c r="F8" s="3" t="s">
        <v>7</v>
      </c>
      <c r="G8" s="3" t="s">
        <v>8</v>
      </c>
      <c r="H8" s="3" t="s">
        <v>9</v>
      </c>
      <c r="I8" s="3" t="s">
        <v>9</v>
      </c>
    </row>
    <row r="9" spans="4:14" x14ac:dyDescent="0.25">
      <c r="D9" s="4">
        <f>E10^0</f>
        <v>1</v>
      </c>
      <c r="E9" s="4">
        <v>5000</v>
      </c>
      <c r="F9" s="4">
        <f>LOG(E9,2)</f>
        <v>12.287712379549451</v>
      </c>
      <c r="G9" s="4">
        <f>E9*F9</f>
        <v>61438.561897747255</v>
      </c>
      <c r="H9" s="5">
        <f>10/1000</f>
        <v>0.01</v>
      </c>
      <c r="I9" s="5">
        <f>$K$9*D9+$K$10*F9+$K$11*G9</f>
        <v>1.0145074176174804E-2</v>
      </c>
      <c r="K9" s="5">
        <v>-5.0051199999999997E-2</v>
      </c>
      <c r="L9" s="6" t="s">
        <v>10</v>
      </c>
      <c r="M9" s="1" t="s">
        <v>11</v>
      </c>
    </row>
    <row r="10" spans="4:14" x14ac:dyDescent="0.25">
      <c r="D10" s="4">
        <f>E10^0</f>
        <v>1</v>
      </c>
      <c r="E10" s="4">
        <v>25000</v>
      </c>
      <c r="F10" s="4">
        <f t="shared" ref="F10:F13" si="0">LOG(E10,2)</f>
        <v>14.609640474436812</v>
      </c>
      <c r="G10" s="4">
        <f t="shared" ref="G10:G13" si="1">E10*F10</f>
        <v>365241.01186092029</v>
      </c>
      <c r="H10" s="5">
        <f>55/1000</f>
        <v>5.5E-2</v>
      </c>
      <c r="I10" s="5">
        <f t="shared" ref="I10:I13" si="2">$K$9*D10+$K$10*F10+$K$11*G10</f>
        <v>5.3378334124394397E-2</v>
      </c>
      <c r="K10" s="5">
        <v>4.35374E-3</v>
      </c>
      <c r="L10" s="6" t="s">
        <v>10</v>
      </c>
      <c r="M10" s="1" t="s">
        <v>12</v>
      </c>
    </row>
    <row r="11" spans="4:14" x14ac:dyDescent="0.25">
      <c r="D11" s="4">
        <f t="shared" ref="D11" si="3">E11^0</f>
        <v>1</v>
      </c>
      <c r="E11" s="4">
        <v>50000</v>
      </c>
      <c r="F11" s="4">
        <f t="shared" si="0"/>
        <v>15.609640474436812</v>
      </c>
      <c r="G11" s="4">
        <f t="shared" si="1"/>
        <v>780482.02372184058</v>
      </c>
      <c r="H11" s="5">
        <f>100/1000</f>
        <v>0.1</v>
      </c>
      <c r="I11" s="5">
        <f t="shared" si="2"/>
        <v>0.10300663212961425</v>
      </c>
      <c r="K11" s="5">
        <v>1.0903200000000001E-7</v>
      </c>
      <c r="L11" s="6" t="s">
        <v>10</v>
      </c>
      <c r="M11" s="1" t="s">
        <v>13</v>
      </c>
    </row>
    <row r="12" spans="4:14" x14ac:dyDescent="0.25">
      <c r="D12" s="4">
        <f>E12^0</f>
        <v>1</v>
      </c>
      <c r="E12" s="4">
        <v>100000</v>
      </c>
      <c r="F12" s="4">
        <f t="shared" si="0"/>
        <v>16.609640474436812</v>
      </c>
      <c r="G12" s="4">
        <f t="shared" si="1"/>
        <v>1660964.0474436812</v>
      </c>
      <c r="H12" s="5">
        <f>205/1000</f>
        <v>0.20499999999999999</v>
      </c>
      <c r="I12" s="5">
        <f t="shared" si="2"/>
        <v>0.20336108814005399</v>
      </c>
      <c r="L12"/>
      <c r="M12"/>
      <c r="N12"/>
    </row>
    <row r="13" spans="4:14" x14ac:dyDescent="0.25">
      <c r="D13" s="4">
        <f t="shared" ref="D13" si="4">E13^0</f>
        <v>1</v>
      </c>
      <c r="E13" s="4">
        <v>200000</v>
      </c>
      <c r="F13" s="4">
        <f t="shared" si="0"/>
        <v>17.609640474436812</v>
      </c>
      <c r="G13" s="4">
        <f t="shared" si="1"/>
        <v>3521928.0948873623</v>
      </c>
      <c r="H13" s="5">
        <f>410/1000</f>
        <v>0.41</v>
      </c>
      <c r="I13" s="5">
        <f t="shared" si="2"/>
        <v>0.41061946016093348</v>
      </c>
      <c r="K13" s="5">
        <v>1.9999999999999999E-7</v>
      </c>
      <c r="L13" s="1" t="s">
        <v>10</v>
      </c>
      <c r="M13" s="1" t="s">
        <v>14</v>
      </c>
    </row>
    <row r="16" spans="4:14" x14ac:dyDescent="0.25">
      <c r="D16"/>
      <c r="G16" s="1" t="s">
        <v>15</v>
      </c>
    </row>
    <row r="17" spans="4:17" x14ac:dyDescent="0.25">
      <c r="D17"/>
    </row>
    <row r="18" spans="4:17" x14ac:dyDescent="0.25"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23</v>
      </c>
      <c r="I18" s="1" t="s">
        <v>24</v>
      </c>
      <c r="J18" s="1" t="s">
        <v>25</v>
      </c>
    </row>
    <row r="19" spans="4:17" x14ac:dyDescent="0.25">
      <c r="D19" s="5">
        <f>E19^0</f>
        <v>1</v>
      </c>
      <c r="E19" s="5">
        <v>5000</v>
      </c>
      <c r="F19" s="5">
        <f>LOG(E19,2)</f>
        <v>12.287712379549451</v>
      </c>
      <c r="G19" s="5">
        <f>E19*F19</f>
        <v>61438.561897747255</v>
      </c>
      <c r="H19" s="5">
        <f>$K$9*D19+$K$10*F19+$K$11*G19</f>
        <v>1.0145074176174804E-2</v>
      </c>
      <c r="I19" s="5">
        <f>$K$13*G19</f>
        <v>1.228771237954945E-2</v>
      </c>
      <c r="J19" s="5">
        <f t="shared" ref="J19:J39" si="5">I19-H19</f>
        <v>2.1426382033746458E-3</v>
      </c>
      <c r="L19" s="1" t="s">
        <v>16</v>
      </c>
      <c r="M19" s="1" t="s">
        <v>10</v>
      </c>
      <c r="N19" s="1" t="s">
        <v>17</v>
      </c>
      <c r="O19" s="1" t="s">
        <v>10</v>
      </c>
      <c r="P19" s="5">
        <f>K13</f>
        <v>1.9999999999999999E-7</v>
      </c>
      <c r="Q19" s="1" t="s">
        <v>18</v>
      </c>
    </row>
    <row r="20" spans="4:17" x14ac:dyDescent="0.25">
      <c r="D20" s="5">
        <f t="shared" ref="D20:D39" si="6">E20^0</f>
        <v>1</v>
      </c>
      <c r="E20" s="5">
        <v>10000</v>
      </c>
      <c r="F20" s="5">
        <f t="shared" ref="F20:F39" si="7">LOG(E20,2)</f>
        <v>13.287712379549451</v>
      </c>
      <c r="G20" s="5">
        <f t="shared" ref="G20:G39" si="8">E20*F20</f>
        <v>132877.1237954945</v>
      </c>
      <c r="H20" s="5">
        <f t="shared" ref="H20:H39" si="9">$K$9*D20+$K$10*F20+$K$11*G20</f>
        <v>2.2287903457009983E-2</v>
      </c>
      <c r="I20" s="5">
        <f t="shared" ref="I20:I39" si="10">$K$13*G20</f>
        <v>2.6575424759098899E-2</v>
      </c>
      <c r="J20" s="5">
        <f t="shared" si="5"/>
        <v>4.2875213020889154E-3</v>
      </c>
    </row>
    <row r="21" spans="4:17" x14ac:dyDescent="0.25">
      <c r="D21" s="5">
        <f t="shared" si="6"/>
        <v>1</v>
      </c>
      <c r="E21" s="5">
        <v>20000</v>
      </c>
      <c r="F21" s="5">
        <f t="shared" si="7"/>
        <v>14.287712379549449</v>
      </c>
      <c r="G21" s="5">
        <f t="shared" si="8"/>
        <v>285754.24759098899</v>
      </c>
      <c r="H21" s="5">
        <f t="shared" si="9"/>
        <v>4.3310142018680338E-2</v>
      </c>
      <c r="I21" s="5">
        <f t="shared" si="10"/>
        <v>5.7150849518197794E-2</v>
      </c>
      <c r="J21" s="5">
        <f t="shared" si="5"/>
        <v>1.3840707499517456E-2</v>
      </c>
    </row>
    <row r="22" spans="4:17" x14ac:dyDescent="0.25">
      <c r="D22" s="5">
        <f t="shared" si="6"/>
        <v>1</v>
      </c>
      <c r="E22" s="5">
        <v>30000</v>
      </c>
      <c r="F22" s="5">
        <f t="shared" si="7"/>
        <v>14.872674880270607</v>
      </c>
      <c r="G22" s="5">
        <f t="shared" si="8"/>
        <v>446180.24640811823</v>
      </c>
      <c r="H22" s="5">
        <f t="shared" si="9"/>
        <v>6.3348484159599316E-2</v>
      </c>
      <c r="I22" s="5">
        <f t="shared" si="10"/>
        <v>8.9236049281623639E-2</v>
      </c>
      <c r="J22" s="5">
        <f t="shared" si="5"/>
        <v>2.5887565122024322E-2</v>
      </c>
    </row>
    <row r="23" spans="4:17" x14ac:dyDescent="0.25">
      <c r="D23" s="5">
        <f t="shared" si="6"/>
        <v>1</v>
      </c>
      <c r="E23" s="5">
        <v>40000</v>
      </c>
      <c r="F23" s="5">
        <f t="shared" si="7"/>
        <v>15.287712379549449</v>
      </c>
      <c r="G23" s="5">
        <f t="shared" si="8"/>
        <v>611508.49518197798</v>
      </c>
      <c r="H23" s="5">
        <f t="shared" si="9"/>
        <v>8.3181519142021043E-2</v>
      </c>
      <c r="I23" s="5">
        <f t="shared" si="10"/>
        <v>0.12230169903639559</v>
      </c>
      <c r="J23" s="5">
        <f t="shared" si="5"/>
        <v>3.9120179894374552E-2</v>
      </c>
    </row>
    <row r="24" spans="4:17" x14ac:dyDescent="0.25">
      <c r="D24" s="5">
        <f t="shared" si="6"/>
        <v>1</v>
      </c>
      <c r="E24" s="5">
        <v>50000</v>
      </c>
      <c r="F24" s="5">
        <f t="shared" si="7"/>
        <v>15.609640474436812</v>
      </c>
      <c r="G24" s="5">
        <f t="shared" si="8"/>
        <v>780482.02372184058</v>
      </c>
      <c r="H24" s="5">
        <f t="shared" si="9"/>
        <v>0.10300663212961425</v>
      </c>
      <c r="I24" s="5">
        <f t="shared" si="10"/>
        <v>0.15609640474436812</v>
      </c>
      <c r="J24" s="5">
        <f t="shared" si="5"/>
        <v>5.3089772614753866E-2</v>
      </c>
    </row>
    <row r="25" spans="4:17" x14ac:dyDescent="0.25">
      <c r="D25" s="5">
        <f t="shared" si="6"/>
        <v>1</v>
      </c>
      <c r="E25" s="5">
        <v>60000</v>
      </c>
      <c r="F25" s="5">
        <f t="shared" si="7"/>
        <v>15.872674880270607</v>
      </c>
      <c r="G25" s="5">
        <f t="shared" si="8"/>
        <v>952360.49281623645</v>
      </c>
      <c r="H25" s="5">
        <f t="shared" si="9"/>
        <v>0.12289206878596926</v>
      </c>
      <c r="I25" s="5">
        <f t="shared" si="10"/>
        <v>0.19047209856324729</v>
      </c>
      <c r="J25" s="5">
        <f t="shared" si="5"/>
        <v>6.7580029777278033E-2</v>
      </c>
    </row>
    <row r="26" spans="4:17" x14ac:dyDescent="0.25">
      <c r="D26" s="5">
        <f t="shared" si="6"/>
        <v>1</v>
      </c>
      <c r="E26" s="5">
        <v>70000</v>
      </c>
      <c r="F26" s="5">
        <f t="shared" si="7"/>
        <v>16.095067301607052</v>
      </c>
      <c r="G26" s="5">
        <f t="shared" si="8"/>
        <v>1126654.7111124936</v>
      </c>
      <c r="H26" s="5">
        <f t="shared" si="9"/>
        <v>0.14286395477571612</v>
      </c>
      <c r="I26" s="5">
        <f t="shared" si="10"/>
        <v>0.22533094222249872</v>
      </c>
      <c r="J26" s="5">
        <f t="shared" si="5"/>
        <v>8.2466987446782603E-2</v>
      </c>
    </row>
    <row r="27" spans="4:17" x14ac:dyDescent="0.25">
      <c r="D27" s="5">
        <f t="shared" si="6"/>
        <v>1</v>
      </c>
      <c r="E27" s="5">
        <v>80000</v>
      </c>
      <c r="F27" s="5">
        <f t="shared" si="7"/>
        <v>16.287712379549451</v>
      </c>
      <c r="G27" s="5">
        <f t="shared" si="8"/>
        <v>1303016.990363956</v>
      </c>
      <c r="H27" s="5">
        <f t="shared" si="9"/>
        <v>0.16293181338870247</v>
      </c>
      <c r="I27" s="5">
        <f t="shared" si="10"/>
        <v>0.2606033980727912</v>
      </c>
      <c r="J27" s="5">
        <f t="shared" si="5"/>
        <v>9.7671584684088736E-2</v>
      </c>
    </row>
    <row r="28" spans="4:17" x14ac:dyDescent="0.25">
      <c r="D28" s="5">
        <f t="shared" si="6"/>
        <v>1</v>
      </c>
      <c r="E28" s="5">
        <v>90000</v>
      </c>
      <c r="F28" s="5">
        <f t="shared" si="7"/>
        <v>16.457637380991763</v>
      </c>
      <c r="G28" s="5">
        <f t="shared" si="8"/>
        <v>1481187.3642892586</v>
      </c>
      <c r="H28" s="5">
        <f t="shared" si="9"/>
        <v>0.18309789487430556</v>
      </c>
      <c r="I28" s="5">
        <f t="shared" si="10"/>
        <v>0.29623747285785168</v>
      </c>
      <c r="J28" s="5">
        <f t="shared" si="5"/>
        <v>0.11313957798354612</v>
      </c>
    </row>
    <row r="29" spans="4:17" x14ac:dyDescent="0.25">
      <c r="D29" s="5">
        <f t="shared" si="6"/>
        <v>1</v>
      </c>
      <c r="E29" s="5">
        <v>100000</v>
      </c>
      <c r="F29" s="5">
        <f t="shared" si="7"/>
        <v>16.609640474436812</v>
      </c>
      <c r="G29" s="5">
        <f t="shared" si="8"/>
        <v>1660964.0474436812</v>
      </c>
      <c r="H29" s="5">
        <f t="shared" si="9"/>
        <v>0.20336108814005399</v>
      </c>
      <c r="I29" s="5">
        <f t="shared" si="10"/>
        <v>0.3321928094887362</v>
      </c>
      <c r="J29" s="5">
        <f t="shared" si="5"/>
        <v>0.1288317213486822</v>
      </c>
    </row>
    <row r="30" spans="4:17" x14ac:dyDescent="0.25">
      <c r="D30" s="5">
        <f t="shared" si="6"/>
        <v>1</v>
      </c>
      <c r="E30" s="5">
        <v>110000</v>
      </c>
      <c r="F30" s="5">
        <f t="shared" si="7"/>
        <v>16.747143998186747</v>
      </c>
      <c r="G30" s="5">
        <f t="shared" si="8"/>
        <v>1842185.8398005422</v>
      </c>
      <c r="H30" s="5">
        <f t="shared" si="9"/>
        <v>0.22371871719579831</v>
      </c>
      <c r="I30" s="5">
        <f t="shared" si="10"/>
        <v>0.36843716796010845</v>
      </c>
      <c r="J30" s="5">
        <f t="shared" si="5"/>
        <v>0.14471845076431014</v>
      </c>
    </row>
    <row r="31" spans="4:17" x14ac:dyDescent="0.25">
      <c r="D31" s="5">
        <f t="shared" si="6"/>
        <v>1</v>
      </c>
      <c r="E31" s="5">
        <v>120000</v>
      </c>
      <c r="F31" s="5">
        <f t="shared" si="7"/>
        <v>16.872674880270608</v>
      </c>
      <c r="G31" s="5">
        <f t="shared" si="8"/>
        <v>2024720.9856324729</v>
      </c>
      <c r="H31" s="5">
        <f t="shared" si="9"/>
        <v>0.24416741803870917</v>
      </c>
      <c r="I31" s="5">
        <f t="shared" si="10"/>
        <v>0.40494419712649454</v>
      </c>
      <c r="J31" s="5">
        <f t="shared" si="5"/>
        <v>0.16077677908778537</v>
      </c>
    </row>
    <row r="32" spans="4:17" x14ac:dyDescent="0.25">
      <c r="D32" s="5">
        <f t="shared" si="6"/>
        <v>1</v>
      </c>
      <c r="E32" s="5">
        <v>130000</v>
      </c>
      <c r="F32" s="5">
        <f t="shared" si="7"/>
        <v>16.988152097690541</v>
      </c>
      <c r="G32" s="5">
        <f t="shared" si="8"/>
        <v>2208459.7726997705</v>
      </c>
      <c r="H32" s="5">
        <f t="shared" si="9"/>
        <v>0.26470358325080062</v>
      </c>
      <c r="I32" s="5">
        <f t="shared" si="10"/>
        <v>0.44169195453995408</v>
      </c>
      <c r="J32" s="5">
        <f t="shared" si="5"/>
        <v>0.17698837128915346</v>
      </c>
    </row>
    <row r="33" spans="4:10" x14ac:dyDescent="0.25">
      <c r="D33" s="5">
        <f t="shared" si="6"/>
        <v>1</v>
      </c>
      <c r="E33" s="5">
        <v>140000</v>
      </c>
      <c r="F33" s="5">
        <f t="shared" si="7"/>
        <v>17.095067301607052</v>
      </c>
      <c r="G33" s="5">
        <f t="shared" si="8"/>
        <v>2393309.4222249873</v>
      </c>
      <c r="H33" s="5">
        <f t="shared" si="9"/>
        <v>0.28532359123773354</v>
      </c>
      <c r="I33" s="5">
        <f t="shared" si="10"/>
        <v>0.47866188444499747</v>
      </c>
      <c r="J33" s="5">
        <f t="shared" si="5"/>
        <v>0.19333829320726392</v>
      </c>
    </row>
    <row r="34" spans="4:10" x14ac:dyDescent="0.25">
      <c r="D34" s="5">
        <f t="shared" si="6"/>
        <v>1</v>
      </c>
      <c r="E34" s="5">
        <v>150000</v>
      </c>
      <c r="F34" s="5">
        <f t="shared" si="7"/>
        <v>17.194602975157967</v>
      </c>
      <c r="G34" s="5">
        <f t="shared" si="8"/>
        <v>2579190.4462736952</v>
      </c>
      <c r="H34" s="5">
        <f t="shared" si="9"/>
        <v>0.30602392349517782</v>
      </c>
      <c r="I34" s="5">
        <f t="shared" si="10"/>
        <v>0.51583808925473906</v>
      </c>
      <c r="J34" s="5">
        <f t="shared" si="5"/>
        <v>0.20981416575956124</v>
      </c>
    </row>
    <row r="35" spans="4:10" x14ac:dyDescent="0.25">
      <c r="D35" s="5">
        <f t="shared" si="6"/>
        <v>1</v>
      </c>
      <c r="E35" s="5">
        <v>160000</v>
      </c>
      <c r="F35" s="5">
        <f t="shared" si="7"/>
        <v>17.287712379549451</v>
      </c>
      <c r="G35" s="5">
        <f t="shared" si="8"/>
        <v>2766033.9807279119</v>
      </c>
      <c r="H35" s="5">
        <f t="shared" si="9"/>
        <v>0.32680122188206534</v>
      </c>
      <c r="I35" s="5">
        <f t="shared" si="10"/>
        <v>0.55320679614558232</v>
      </c>
      <c r="J35" s="5">
        <f t="shared" si="5"/>
        <v>0.22640557426351698</v>
      </c>
    </row>
    <row r="36" spans="4:10" x14ac:dyDescent="0.25">
      <c r="D36" s="5">
        <f t="shared" si="6"/>
        <v>1</v>
      </c>
      <c r="E36" s="5">
        <v>170000</v>
      </c>
      <c r="F36" s="5">
        <f t="shared" si="7"/>
        <v>17.37517522079979</v>
      </c>
      <c r="G36" s="5">
        <f t="shared" si="8"/>
        <v>2953779.787535964</v>
      </c>
      <c r="H36" s="5">
        <f t="shared" si="9"/>
        <v>0.34765231316042611</v>
      </c>
      <c r="I36" s="5">
        <f t="shared" si="10"/>
        <v>0.59075595750719279</v>
      </c>
      <c r="J36" s="5">
        <f t="shared" si="5"/>
        <v>0.24310364434676668</v>
      </c>
    </row>
    <row r="37" spans="4:10" x14ac:dyDescent="0.25">
      <c r="D37" s="5">
        <f t="shared" si="6"/>
        <v>1</v>
      </c>
      <c r="E37" s="5">
        <v>180000</v>
      </c>
      <c r="F37" s="5">
        <f t="shared" si="7"/>
        <v>17.457637380991763</v>
      </c>
      <c r="G37" s="5">
        <f t="shared" si="8"/>
        <v>3142374.7285785172</v>
      </c>
      <c r="H37" s="5">
        <f t="shared" si="9"/>
        <v>0.36857421557749198</v>
      </c>
      <c r="I37" s="5">
        <f t="shared" si="10"/>
        <v>0.62847494571570339</v>
      </c>
      <c r="J37" s="5">
        <f t="shared" si="5"/>
        <v>0.25990073013821141</v>
      </c>
    </row>
    <row r="38" spans="4:10" x14ac:dyDescent="0.25">
      <c r="D38" s="5">
        <f t="shared" si="6"/>
        <v>1</v>
      </c>
      <c r="E38" s="5">
        <v>190000</v>
      </c>
      <c r="F38" s="5">
        <f t="shared" si="7"/>
        <v>17.535639892993036</v>
      </c>
      <c r="G38" s="5">
        <f t="shared" si="8"/>
        <v>3331771.5796686769</v>
      </c>
      <c r="H38" s="5">
        <f t="shared" si="9"/>
        <v>0.3895641357021547</v>
      </c>
      <c r="I38" s="5">
        <f t="shared" si="10"/>
        <v>0.6663543159337354</v>
      </c>
      <c r="J38" s="5">
        <f t="shared" si="5"/>
        <v>0.2767901802315807</v>
      </c>
    </row>
    <row r="39" spans="4:10" x14ac:dyDescent="0.25">
      <c r="D39" s="5">
        <f t="shared" si="6"/>
        <v>1</v>
      </c>
      <c r="E39" s="5">
        <v>200000</v>
      </c>
      <c r="F39" s="5">
        <f t="shared" si="7"/>
        <v>17.609640474436812</v>
      </c>
      <c r="G39" s="5">
        <f t="shared" si="8"/>
        <v>3521928.0948873623</v>
      </c>
      <c r="H39" s="5">
        <f t="shared" si="9"/>
        <v>0.41061946016093348</v>
      </c>
      <c r="I39" s="5">
        <f t="shared" si="10"/>
        <v>0.70438561897747243</v>
      </c>
      <c r="J39" s="5">
        <f t="shared" si="5"/>
        <v>0.29376615881653895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6180-B7B8-4994-8036-B5E94CD356C6}">
  <dimension ref="D4:Q39"/>
  <sheetViews>
    <sheetView workbookViewId="0">
      <selection activeCell="K28" sqref="K28"/>
    </sheetView>
  </sheetViews>
  <sheetFormatPr defaultRowHeight="15" x14ac:dyDescent="0.25"/>
  <cols>
    <col min="1" max="3" width="9.140625" style="1"/>
    <col min="4" max="5" width="14" style="1" bestFit="1" customWidth="1"/>
    <col min="6" max="6" width="16.42578125" style="1" customWidth="1"/>
    <col min="7" max="7" width="17.7109375" style="1" bestFit="1" customWidth="1"/>
    <col min="8" max="8" width="20.5703125" style="1" bestFit="1" customWidth="1"/>
    <col min="9" max="9" width="17.7109375" style="1" bestFit="1" customWidth="1"/>
    <col min="10" max="10" width="10.42578125" style="1" bestFit="1" customWidth="1"/>
    <col min="11" max="12" width="9.140625" style="1"/>
    <col min="13" max="14" width="14.85546875" style="1" bestFit="1" customWidth="1"/>
    <col min="15" max="16384" width="9.140625" style="1"/>
  </cols>
  <sheetData>
    <row r="4" spans="4:14" x14ac:dyDescent="0.25">
      <c r="F4" s="2" t="s">
        <v>0</v>
      </c>
    </row>
    <row r="5" spans="4:14" x14ac:dyDescent="0.25">
      <c r="F5" s="3"/>
    </row>
    <row r="6" spans="4:14" x14ac:dyDescent="0.25">
      <c r="F6" s="3"/>
      <c r="H6" s="1" t="s">
        <v>1</v>
      </c>
      <c r="I6" s="1" t="s">
        <v>2</v>
      </c>
    </row>
    <row r="7" spans="4:14" x14ac:dyDescent="0.25">
      <c r="I7" s="1" t="s">
        <v>3</v>
      </c>
      <c r="L7" s="1" t="s">
        <v>4</v>
      </c>
    </row>
    <row r="8" spans="4:14" x14ac:dyDescent="0.25">
      <c r="D8" s="3" t="s">
        <v>5</v>
      </c>
      <c r="E8" s="3" t="s">
        <v>6</v>
      </c>
      <c r="F8" s="3" t="s">
        <v>7</v>
      </c>
      <c r="G8" s="3" t="s">
        <v>8</v>
      </c>
      <c r="H8" s="3" t="s">
        <v>26</v>
      </c>
      <c r="I8" s="3" t="s">
        <v>26</v>
      </c>
    </row>
    <row r="9" spans="4:14" x14ac:dyDescent="0.25">
      <c r="D9" s="4">
        <f>E10^0</f>
        <v>1</v>
      </c>
      <c r="E9" s="4">
        <v>5000</v>
      </c>
      <c r="F9" s="4">
        <f>LOG(E9,2)</f>
        <v>12.287712379549451</v>
      </c>
      <c r="G9" s="4">
        <f>E9*F9</f>
        <v>61438.561897747255</v>
      </c>
      <c r="H9" s="5">
        <f>1222166</f>
        <v>1222166</v>
      </c>
      <c r="I9" s="5">
        <f>$K$9*D9+$K$10*F9+$K$11*G9</f>
        <v>1208241.9374165854</v>
      </c>
      <c r="K9" s="5">
        <v>-576724</v>
      </c>
      <c r="L9" s="6" t="s">
        <v>10</v>
      </c>
      <c r="M9" s="1" t="s">
        <v>11</v>
      </c>
    </row>
    <row r="10" spans="4:14" x14ac:dyDescent="0.25">
      <c r="D10" s="4">
        <f>E10^0</f>
        <v>1</v>
      </c>
      <c r="E10" s="4">
        <v>25000</v>
      </c>
      <c r="F10" s="4">
        <f t="shared" ref="F10:F13" si="0">LOG(E10,2)</f>
        <v>14.609640474436812</v>
      </c>
      <c r="G10" s="4">
        <f t="shared" ref="G10:G13" si="1">E10*F10</f>
        <v>365241.01186092029</v>
      </c>
      <c r="H10" s="5">
        <f>7188902</f>
        <v>7188902</v>
      </c>
      <c r="I10" s="5">
        <f t="shared" ref="I10:I13" si="2">$K$9*D10+$K$10*F10+$K$11*G10</f>
        <v>7218721.5665230853</v>
      </c>
      <c r="K10" s="5">
        <v>48184.800000000003</v>
      </c>
      <c r="L10" s="6" t="s">
        <v>10</v>
      </c>
      <c r="M10" s="1" t="s">
        <v>12</v>
      </c>
    </row>
    <row r="11" spans="4:14" x14ac:dyDescent="0.25">
      <c r="D11" s="4">
        <f t="shared" ref="D11" si="3">E11^0</f>
        <v>1</v>
      </c>
      <c r="E11" s="4">
        <v>50000</v>
      </c>
      <c r="F11" s="4">
        <f t="shared" si="0"/>
        <v>15.609640474436812</v>
      </c>
      <c r="G11" s="4">
        <f t="shared" si="1"/>
        <v>780482.02372184058</v>
      </c>
      <c r="H11" s="5">
        <f>15302161</f>
        <v>15302161</v>
      </c>
      <c r="I11" s="5">
        <f t="shared" si="2"/>
        <v>15329184.328713529</v>
      </c>
      <c r="K11" s="5">
        <v>19.415900000000001</v>
      </c>
      <c r="L11" s="6" t="s">
        <v>10</v>
      </c>
      <c r="M11" s="1" t="s">
        <v>13</v>
      </c>
    </row>
    <row r="12" spans="4:14" x14ac:dyDescent="0.25">
      <c r="D12" s="4">
        <f>E12^0</f>
        <v>1</v>
      </c>
      <c r="E12" s="4">
        <v>100000</v>
      </c>
      <c r="F12" s="4">
        <f t="shared" si="0"/>
        <v>16.609640474436812</v>
      </c>
      <c r="G12" s="4">
        <f t="shared" si="1"/>
        <v>1660964.0474436812</v>
      </c>
      <c r="H12" s="5">
        <f>32455470</f>
        <v>32455470</v>
      </c>
      <c r="I12" s="5">
        <f t="shared" si="2"/>
        <v>32472720.053094413</v>
      </c>
      <c r="L12"/>
      <c r="M12"/>
      <c r="N12"/>
    </row>
    <row r="13" spans="4:14" x14ac:dyDescent="0.25">
      <c r="D13" s="4">
        <f t="shared" ref="D13" si="4">E13^0</f>
        <v>1</v>
      </c>
      <c r="E13" s="4">
        <v>200000</v>
      </c>
      <c r="F13" s="4">
        <f t="shared" si="0"/>
        <v>17.609640474436812</v>
      </c>
      <c r="G13" s="4">
        <f t="shared" si="1"/>
        <v>3521928.0948873623</v>
      </c>
      <c r="H13" s="5">
        <f>68611852</f>
        <v>68611852</v>
      </c>
      <c r="I13" s="5">
        <f t="shared" si="2"/>
        <v>68653196.701856181</v>
      </c>
      <c r="K13" s="5">
        <f>25</f>
        <v>25</v>
      </c>
      <c r="L13" s="1" t="s">
        <v>10</v>
      </c>
      <c r="M13" s="1" t="s">
        <v>14</v>
      </c>
    </row>
    <row r="16" spans="4:14" x14ac:dyDescent="0.25">
      <c r="D16"/>
      <c r="G16" s="1" t="s">
        <v>15</v>
      </c>
    </row>
    <row r="17" spans="4:17" x14ac:dyDescent="0.25">
      <c r="D17"/>
    </row>
    <row r="18" spans="4:17" x14ac:dyDescent="0.25">
      <c r="D18" s="1" t="s">
        <v>19</v>
      </c>
      <c r="E18" s="1" t="s">
        <v>20</v>
      </c>
      <c r="F18" s="1" t="s">
        <v>21</v>
      </c>
      <c r="G18" s="1" t="s">
        <v>22</v>
      </c>
      <c r="H18" s="1" t="s">
        <v>27</v>
      </c>
      <c r="I18" s="1" t="s">
        <v>24</v>
      </c>
      <c r="J18" s="1" t="s">
        <v>25</v>
      </c>
    </row>
    <row r="19" spans="4:17" x14ac:dyDescent="0.25">
      <c r="D19" s="5">
        <f>E19^0</f>
        <v>1</v>
      </c>
      <c r="E19" s="5">
        <v>5000</v>
      </c>
      <c r="F19" s="5">
        <f>LOG(E19,2)</f>
        <v>12.287712379549451</v>
      </c>
      <c r="G19" s="5">
        <f>E19*F19</f>
        <v>61438.561897747255</v>
      </c>
      <c r="H19" s="5">
        <f>$K$9*D19+$K$10*F19+$K$11*G19</f>
        <v>1208241.9374165854</v>
      </c>
      <c r="I19" s="5">
        <f>$K$13*G19</f>
        <v>1535964.0474436814</v>
      </c>
      <c r="J19" s="5">
        <f t="shared" ref="J19:J39" si="5">I19-H19</f>
        <v>327722.110027096</v>
      </c>
      <c r="L19" s="1" t="s">
        <v>16</v>
      </c>
      <c r="M19" s="1" t="s">
        <v>10</v>
      </c>
      <c r="N19" s="1" t="s">
        <v>17</v>
      </c>
      <c r="O19" s="1" t="s">
        <v>10</v>
      </c>
      <c r="P19" s="5">
        <f>K13</f>
        <v>25</v>
      </c>
      <c r="Q19" s="1" t="s">
        <v>18</v>
      </c>
    </row>
    <row r="20" spans="4:17" x14ac:dyDescent="0.25">
      <c r="D20" s="5">
        <f t="shared" ref="D20:D39" si="6">E20^0</f>
        <v>1</v>
      </c>
      <c r="E20" s="5">
        <v>10000</v>
      </c>
      <c r="F20" s="5">
        <f t="shared" ref="F20:F39" si="7">LOG(E20,2)</f>
        <v>13.287712379549451</v>
      </c>
      <c r="G20" s="5">
        <f t="shared" ref="G20:G39" si="8">E20*F20</f>
        <v>132877.1237954945</v>
      </c>
      <c r="H20" s="5">
        <f t="shared" ref="H20:H39" si="9">$K$9*D20+$K$10*F20+$K$11*G20</f>
        <v>2643470.7113670558</v>
      </c>
      <c r="I20" s="5">
        <f t="shared" ref="I20:I39" si="10">$K$13*G20</f>
        <v>3321928.0948873623</v>
      </c>
      <c r="J20" s="5">
        <f t="shared" si="5"/>
        <v>678457.38352030655</v>
      </c>
    </row>
    <row r="21" spans="4:17" x14ac:dyDescent="0.25">
      <c r="D21" s="5">
        <f t="shared" si="6"/>
        <v>1</v>
      </c>
      <c r="E21" s="5">
        <v>20000</v>
      </c>
      <c r="F21" s="5">
        <f t="shared" si="7"/>
        <v>14.287712379549449</v>
      </c>
      <c r="G21" s="5">
        <f t="shared" si="8"/>
        <v>285754.24759098899</v>
      </c>
      <c r="H21" s="5">
        <f t="shared" si="9"/>
        <v>5659902.4592679972</v>
      </c>
      <c r="I21" s="5">
        <f t="shared" si="10"/>
        <v>7143856.1897747247</v>
      </c>
      <c r="J21" s="5">
        <f t="shared" si="5"/>
        <v>1483953.7305067275</v>
      </c>
    </row>
    <row r="22" spans="4:17" x14ac:dyDescent="0.25">
      <c r="D22" s="5">
        <f t="shared" si="6"/>
        <v>1</v>
      </c>
      <c r="E22" s="5">
        <v>30000</v>
      </c>
      <c r="F22" s="5">
        <f t="shared" si="7"/>
        <v>14.872674880270607</v>
      </c>
      <c r="G22" s="5">
        <f t="shared" si="8"/>
        <v>446180.24640811823</v>
      </c>
      <c r="H22" s="5">
        <f t="shared" si="9"/>
        <v>8802903.9108062461</v>
      </c>
      <c r="I22" s="5">
        <f t="shared" si="10"/>
        <v>11154506.160202956</v>
      </c>
      <c r="J22" s="5">
        <f t="shared" si="5"/>
        <v>2351602.2493967097</v>
      </c>
    </row>
    <row r="23" spans="4:17" x14ac:dyDescent="0.25">
      <c r="D23" s="5">
        <f t="shared" si="6"/>
        <v>1</v>
      </c>
      <c r="E23" s="5">
        <v>40000</v>
      </c>
      <c r="F23" s="5">
        <f t="shared" si="7"/>
        <v>15.287712379549449</v>
      </c>
      <c r="G23" s="5">
        <f t="shared" si="8"/>
        <v>611508.49518197798</v>
      </c>
      <c r="H23" s="5">
        <f t="shared" si="9"/>
        <v>12032899.15506988</v>
      </c>
      <c r="I23" s="5">
        <f t="shared" si="10"/>
        <v>15287712.379549449</v>
      </c>
      <c r="J23" s="5">
        <f t="shared" si="5"/>
        <v>3254813.2244795691</v>
      </c>
    </row>
    <row r="24" spans="4:17" x14ac:dyDescent="0.25">
      <c r="D24" s="5">
        <f t="shared" si="6"/>
        <v>1</v>
      </c>
      <c r="E24" s="5">
        <v>50000</v>
      </c>
      <c r="F24" s="5">
        <f t="shared" si="7"/>
        <v>15.609640474436812</v>
      </c>
      <c r="G24" s="5">
        <f t="shared" si="8"/>
        <v>780482.02372184058</v>
      </c>
      <c r="H24" s="5">
        <f t="shared" si="9"/>
        <v>15329184.328713529</v>
      </c>
      <c r="I24" s="5">
        <f t="shared" si="10"/>
        <v>19512050.593046013</v>
      </c>
      <c r="J24" s="5">
        <f t="shared" si="5"/>
        <v>4182866.2643324845</v>
      </c>
    </row>
    <row r="25" spans="4:17" x14ac:dyDescent="0.25">
      <c r="D25" s="5">
        <f t="shared" si="6"/>
        <v>1</v>
      </c>
      <c r="E25" s="5">
        <v>60000</v>
      </c>
      <c r="F25" s="5">
        <f t="shared" si="7"/>
        <v>15.872674880270607</v>
      </c>
      <c r="G25" s="5">
        <f t="shared" si="8"/>
        <v>952360.49281623645</v>
      </c>
      <c r="H25" s="5">
        <f t="shared" si="9"/>
        <v>18679033.757041629</v>
      </c>
      <c r="I25" s="5">
        <f t="shared" si="10"/>
        <v>23809012.320405912</v>
      </c>
      <c r="J25" s="5">
        <f t="shared" si="5"/>
        <v>5129978.5633642823</v>
      </c>
    </row>
    <row r="26" spans="4:17" x14ac:dyDescent="0.25">
      <c r="D26" s="5">
        <f t="shared" si="6"/>
        <v>1</v>
      </c>
      <c r="E26" s="5">
        <v>70000</v>
      </c>
      <c r="F26" s="5">
        <f t="shared" si="7"/>
        <v>16.095067301607052</v>
      </c>
      <c r="G26" s="5">
        <f t="shared" si="8"/>
        <v>1126654.7111124936</v>
      </c>
      <c r="H26" s="5">
        <f t="shared" si="9"/>
        <v>22073828.80440354</v>
      </c>
      <c r="I26" s="5">
        <f t="shared" si="10"/>
        <v>28166367.777812339</v>
      </c>
      <c r="J26" s="5">
        <f t="shared" si="5"/>
        <v>6092538.9734087996</v>
      </c>
    </row>
    <row r="27" spans="4:17" x14ac:dyDescent="0.25">
      <c r="D27" s="5">
        <f t="shared" si="6"/>
        <v>1</v>
      </c>
      <c r="E27" s="5">
        <v>80000</v>
      </c>
      <c r="F27" s="5">
        <f t="shared" si="7"/>
        <v>16.287712379549451</v>
      </c>
      <c r="G27" s="5">
        <f t="shared" si="8"/>
        <v>1303016.990363956</v>
      </c>
      <c r="H27" s="5">
        <f t="shared" si="9"/>
        <v>25507343.746673647</v>
      </c>
      <c r="I27" s="5">
        <f t="shared" si="10"/>
        <v>32575424.759098899</v>
      </c>
      <c r="J27" s="5">
        <f t="shared" si="5"/>
        <v>7068081.0124252513</v>
      </c>
    </row>
    <row r="28" spans="4:17" x14ac:dyDescent="0.25">
      <c r="D28" s="5">
        <f t="shared" si="6"/>
        <v>1</v>
      </c>
      <c r="E28" s="5">
        <v>90000</v>
      </c>
      <c r="F28" s="5">
        <f t="shared" si="7"/>
        <v>16.457637380991763</v>
      </c>
      <c r="G28" s="5">
        <f t="shared" si="8"/>
        <v>1481187.3642892586</v>
      </c>
      <c r="H28" s="5">
        <f t="shared" si="9"/>
        <v>28974869.711979426</v>
      </c>
      <c r="I28" s="5">
        <f t="shared" si="10"/>
        <v>37029684.107231468</v>
      </c>
      <c r="J28" s="5">
        <f t="shared" si="5"/>
        <v>8054814.3952520415</v>
      </c>
    </row>
    <row r="29" spans="4:17" x14ac:dyDescent="0.25">
      <c r="D29" s="5">
        <f t="shared" si="6"/>
        <v>1</v>
      </c>
      <c r="E29" s="5">
        <v>100000</v>
      </c>
      <c r="F29" s="5">
        <f t="shared" si="7"/>
        <v>16.609640474436812</v>
      </c>
      <c r="G29" s="5">
        <f t="shared" si="8"/>
        <v>1660964.0474436812</v>
      </c>
      <c r="H29" s="5">
        <f t="shared" si="9"/>
        <v>32472720.053094413</v>
      </c>
      <c r="I29" s="5">
        <f t="shared" si="10"/>
        <v>41524101.186092027</v>
      </c>
      <c r="J29" s="5">
        <f t="shared" si="5"/>
        <v>9051381.1329976134</v>
      </c>
    </row>
    <row r="30" spans="4:17" x14ac:dyDescent="0.25">
      <c r="D30" s="5">
        <f t="shared" si="6"/>
        <v>1</v>
      </c>
      <c r="E30" s="5">
        <v>110000</v>
      </c>
      <c r="F30" s="5">
        <f t="shared" si="7"/>
        <v>16.747143998186747</v>
      </c>
      <c r="G30" s="5">
        <f t="shared" si="8"/>
        <v>1842185.8398005422</v>
      </c>
      <c r="H30" s="5">
        <f t="shared" si="9"/>
        <v>35997929.831107177</v>
      </c>
      <c r="I30" s="5">
        <f t="shared" si="10"/>
        <v>46054645.995013557</v>
      </c>
      <c r="J30" s="5">
        <f t="shared" si="5"/>
        <v>10056716.163906381</v>
      </c>
    </row>
    <row r="31" spans="4:17" x14ac:dyDescent="0.25">
      <c r="D31" s="5">
        <f t="shared" si="6"/>
        <v>1</v>
      </c>
      <c r="E31" s="5">
        <v>120000</v>
      </c>
      <c r="F31" s="5">
        <f t="shared" si="7"/>
        <v>16.872674880270608</v>
      </c>
      <c r="G31" s="5">
        <f t="shared" si="8"/>
        <v>2024720.9856324729</v>
      </c>
      <c r="H31" s="5">
        <f t="shared" si="9"/>
        <v>39548062.649512395</v>
      </c>
      <c r="I31" s="5">
        <f t="shared" si="10"/>
        <v>50618024.640811823</v>
      </c>
      <c r="J31" s="5">
        <f t="shared" si="5"/>
        <v>11069961.991299428</v>
      </c>
    </row>
    <row r="32" spans="4:17" x14ac:dyDescent="0.25">
      <c r="D32" s="5">
        <f t="shared" si="6"/>
        <v>1</v>
      </c>
      <c r="E32" s="5">
        <v>130000</v>
      </c>
      <c r="F32" s="5">
        <f t="shared" si="7"/>
        <v>16.988152097690541</v>
      </c>
      <c r="G32" s="5">
        <f t="shared" si="8"/>
        <v>2208459.7726997705</v>
      </c>
      <c r="H32" s="5">
        <f t="shared" si="9"/>
        <v>43121080.811958276</v>
      </c>
      <c r="I32" s="5">
        <f t="shared" si="10"/>
        <v>55211494.317494266</v>
      </c>
      <c r="J32" s="5">
        <f t="shared" si="5"/>
        <v>12090413.50553599</v>
      </c>
    </row>
    <row r="33" spans="4:10" x14ac:dyDescent="0.25">
      <c r="D33" s="5">
        <f t="shared" si="6"/>
        <v>1</v>
      </c>
      <c r="E33" s="5">
        <v>140000</v>
      </c>
      <c r="F33" s="5">
        <f t="shared" si="7"/>
        <v>17.095067301607052</v>
      </c>
      <c r="G33" s="5">
        <f t="shared" si="8"/>
        <v>2393309.4222249873</v>
      </c>
      <c r="H33" s="5">
        <f t="shared" si="9"/>
        <v>46715254.80989261</v>
      </c>
      <c r="I33" s="5">
        <f t="shared" si="10"/>
        <v>59832735.555624679</v>
      </c>
      <c r="J33" s="5">
        <f t="shared" si="5"/>
        <v>13117480.745732069</v>
      </c>
    </row>
    <row r="34" spans="4:10" x14ac:dyDescent="0.25">
      <c r="D34" s="5">
        <f t="shared" si="6"/>
        <v>1</v>
      </c>
      <c r="E34" s="5">
        <v>150000</v>
      </c>
      <c r="F34" s="5">
        <f t="shared" si="7"/>
        <v>17.194602975157967</v>
      </c>
      <c r="G34" s="5">
        <f t="shared" si="8"/>
        <v>2579190.4462736952</v>
      </c>
      <c r="H34" s="5">
        <f t="shared" si="9"/>
        <v>50329098.29124283</v>
      </c>
      <c r="I34" s="5">
        <f t="shared" si="10"/>
        <v>64479761.156842381</v>
      </c>
      <c r="J34" s="5">
        <f t="shared" si="5"/>
        <v>14150662.86559955</v>
      </c>
    </row>
    <row r="35" spans="4:10" x14ac:dyDescent="0.25">
      <c r="D35" s="5">
        <f t="shared" si="6"/>
        <v>1</v>
      </c>
      <c r="E35" s="5">
        <v>160000</v>
      </c>
      <c r="F35" s="5">
        <f t="shared" si="7"/>
        <v>17.287712379549451</v>
      </c>
      <c r="G35" s="5">
        <f t="shared" si="8"/>
        <v>2766033.9807279119</v>
      </c>
      <c r="H35" s="5">
        <f t="shared" si="9"/>
        <v>53961320.129881181</v>
      </c>
      <c r="I35" s="5">
        <f t="shared" si="10"/>
        <v>69150849.518197805</v>
      </c>
      <c r="J35" s="5">
        <f t="shared" si="5"/>
        <v>15189529.388316624</v>
      </c>
    </row>
    <row r="36" spans="4:10" x14ac:dyDescent="0.25">
      <c r="D36" s="5">
        <f t="shared" si="6"/>
        <v>1</v>
      </c>
      <c r="E36" s="5">
        <v>170000</v>
      </c>
      <c r="F36" s="5">
        <f t="shared" si="7"/>
        <v>17.37517522079979</v>
      </c>
      <c r="G36" s="5">
        <f t="shared" si="8"/>
        <v>2953779.787535964</v>
      </c>
      <c r="H36" s="5">
        <f t="shared" si="9"/>
        <v>57610788.319798715</v>
      </c>
      <c r="I36" s="5">
        <f t="shared" si="10"/>
        <v>73844494.688399106</v>
      </c>
      <c r="J36" s="5">
        <f t="shared" si="5"/>
        <v>16233706.368600391</v>
      </c>
    </row>
    <row r="37" spans="4:10" x14ac:dyDescent="0.25">
      <c r="D37" s="5">
        <f t="shared" si="6"/>
        <v>1</v>
      </c>
      <c r="E37" s="5">
        <v>180000</v>
      </c>
      <c r="F37" s="5">
        <f t="shared" si="7"/>
        <v>17.457637380991763</v>
      </c>
      <c r="G37" s="5">
        <f t="shared" si="8"/>
        <v>3142374.7285785172</v>
      </c>
      <c r="H37" s="5">
        <f t="shared" si="9"/>
        <v>61276502.258283243</v>
      </c>
      <c r="I37" s="5">
        <f t="shared" si="10"/>
        <v>78559368.214462936</v>
      </c>
      <c r="J37" s="5">
        <f t="shared" si="5"/>
        <v>17282865.956179693</v>
      </c>
    </row>
    <row r="38" spans="4:10" x14ac:dyDescent="0.25">
      <c r="D38" s="5">
        <f t="shared" si="6"/>
        <v>1</v>
      </c>
      <c r="E38" s="5">
        <v>190000</v>
      </c>
      <c r="F38" s="5">
        <f t="shared" si="7"/>
        <v>17.535639892993036</v>
      </c>
      <c r="G38" s="5">
        <f t="shared" si="8"/>
        <v>3331771.5796686769</v>
      </c>
      <c r="H38" s="5">
        <f t="shared" si="9"/>
        <v>64957571.114804961</v>
      </c>
      <c r="I38" s="5">
        <f t="shared" si="10"/>
        <v>83294289.491716921</v>
      </c>
      <c r="J38" s="5">
        <f t="shared" si="5"/>
        <v>18336718.376911961</v>
      </c>
    </row>
    <row r="39" spans="4:10" x14ac:dyDescent="0.25">
      <c r="D39" s="5">
        <f t="shared" si="6"/>
        <v>1</v>
      </c>
      <c r="E39" s="5">
        <v>200000</v>
      </c>
      <c r="F39" s="5">
        <f t="shared" si="7"/>
        <v>17.609640474436812</v>
      </c>
      <c r="G39" s="5">
        <f t="shared" si="8"/>
        <v>3521928.0948873623</v>
      </c>
      <c r="H39" s="5">
        <f t="shared" si="9"/>
        <v>68653196.701856181</v>
      </c>
      <c r="I39" s="5">
        <f t="shared" si="10"/>
        <v>88048202.372184053</v>
      </c>
      <c r="J39" s="5">
        <f t="shared" si="5"/>
        <v>19395005.670327872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F95C-1C50-4261-B3F2-3E5B98598D78}">
  <dimension ref="D4:O43"/>
  <sheetViews>
    <sheetView tabSelected="1" workbookViewId="0">
      <selection activeCell="B12" sqref="B12"/>
    </sheetView>
  </sheetViews>
  <sheetFormatPr defaultRowHeight="15" x14ac:dyDescent="0.25"/>
  <cols>
    <col min="1" max="3" width="9.140625" style="1"/>
    <col min="4" max="5" width="14" style="1" bestFit="1" customWidth="1"/>
    <col min="6" max="6" width="16.42578125" style="1" customWidth="1"/>
    <col min="7" max="7" width="17.7109375" style="1" bestFit="1" customWidth="1"/>
    <col min="8" max="8" width="12.5703125" style="1" customWidth="1"/>
    <col min="9" max="9" width="11" style="1" customWidth="1"/>
    <col min="10" max="10" width="8.42578125" style="1" customWidth="1"/>
    <col min="11" max="11" width="12.28515625" style="1" bestFit="1" customWidth="1"/>
    <col min="12" max="12" width="9.140625" style="1"/>
    <col min="13" max="14" width="14.85546875" style="1" bestFit="1" customWidth="1"/>
    <col min="15" max="16384" width="9.140625" style="1"/>
  </cols>
  <sheetData>
    <row r="4" spans="4:12" x14ac:dyDescent="0.25">
      <c r="F4" s="9" t="s">
        <v>28</v>
      </c>
      <c r="G4" s="9"/>
      <c r="H4" s="9"/>
    </row>
    <row r="5" spans="4:12" x14ac:dyDescent="0.25">
      <c r="F5" s="9" t="s">
        <v>29</v>
      </c>
      <c r="G5" s="9"/>
      <c r="H5" s="9"/>
    </row>
    <row r="6" spans="4:12" x14ac:dyDescent="0.25">
      <c r="F6" s="9" t="s">
        <v>30</v>
      </c>
      <c r="G6" s="9"/>
      <c r="H6" s="9"/>
    </row>
    <row r="7" spans="4:12" x14ac:dyDescent="0.25">
      <c r="F7" s="9" t="s">
        <v>35</v>
      </c>
      <c r="G7" s="9"/>
      <c r="H7" s="9"/>
    </row>
    <row r="8" spans="4:12" x14ac:dyDescent="0.25">
      <c r="F8" s="3"/>
      <c r="G8" s="3"/>
      <c r="H8" s="3"/>
    </row>
    <row r="9" spans="4:12" x14ac:dyDescent="0.25">
      <c r="F9" s="3"/>
    </row>
    <row r="10" spans="4:12" x14ac:dyDescent="0.25">
      <c r="F10" s="1" t="s">
        <v>1</v>
      </c>
      <c r="G10" s="1" t="s">
        <v>2</v>
      </c>
    </row>
    <row r="11" spans="4:12" x14ac:dyDescent="0.25">
      <c r="G11" s="1" t="s">
        <v>3</v>
      </c>
      <c r="H11" s="8"/>
      <c r="I11" s="8"/>
      <c r="J11" s="7" t="s">
        <v>4</v>
      </c>
      <c r="K11" s="7"/>
      <c r="L11" s="7"/>
    </row>
    <row r="12" spans="4:12" x14ac:dyDescent="0.25">
      <c r="D12" s="3" t="s">
        <v>5</v>
      </c>
      <c r="E12" s="3" t="s">
        <v>6</v>
      </c>
      <c r="F12" s="3" t="s">
        <v>9</v>
      </c>
      <c r="G12" s="1" t="s">
        <v>9</v>
      </c>
    </row>
    <row r="13" spans="4:12" x14ac:dyDescent="0.25">
      <c r="D13" s="4">
        <f>E14^0</f>
        <v>1</v>
      </c>
      <c r="E13" s="4">
        <v>5000</v>
      </c>
      <c r="F13" s="5">
        <f>5/10000</f>
        <v>5.0000000000000001E-4</v>
      </c>
      <c r="G13" s="5">
        <f>$I$13*D13+$I$14*E13</f>
        <v>1.0001024999999998E-3</v>
      </c>
      <c r="H13" s="6"/>
      <c r="I13" s="10">
        <v>5.5644799999999997E-4</v>
      </c>
      <c r="J13" s="6" t="s">
        <v>10</v>
      </c>
      <c r="K13" s="1" t="s">
        <v>11</v>
      </c>
    </row>
    <row r="14" spans="4:12" x14ac:dyDescent="0.25">
      <c r="D14" s="4">
        <f>E14^0</f>
        <v>1</v>
      </c>
      <c r="E14" s="4">
        <v>25000</v>
      </c>
      <c r="F14" s="5">
        <f>30/10000</f>
        <v>3.0000000000000001E-3</v>
      </c>
      <c r="G14" s="5">
        <f t="shared" ref="G14:G17" si="0">$I$13*D14+$I$14*E14</f>
        <v>2.7747205000000002E-3</v>
      </c>
      <c r="H14" s="6"/>
      <c r="I14" s="10">
        <v>8.8730899999999997E-8</v>
      </c>
      <c r="J14" s="6" t="s">
        <v>10</v>
      </c>
      <c r="K14" s="1" t="s">
        <v>12</v>
      </c>
    </row>
    <row r="15" spans="4:12" x14ac:dyDescent="0.25">
      <c r="D15" s="4">
        <f t="shared" ref="D15" si="1">E15^0</f>
        <v>1</v>
      </c>
      <c r="E15" s="4">
        <v>50000</v>
      </c>
      <c r="F15" s="5">
        <f>50/10000</f>
        <v>5.0000000000000001E-3</v>
      </c>
      <c r="G15" s="5">
        <f t="shared" si="0"/>
        <v>4.9929930000000003E-3</v>
      </c>
      <c r="H15" s="6"/>
    </row>
    <row r="16" spans="4:12" x14ac:dyDescent="0.25">
      <c r="D16" s="4">
        <f>E16^0</f>
        <v>1</v>
      </c>
      <c r="E16" s="4">
        <v>100000</v>
      </c>
      <c r="F16" s="5">
        <f>100/10000</f>
        <v>0.01</v>
      </c>
      <c r="G16" s="5">
        <f t="shared" si="0"/>
        <v>9.4295379999999995E-3</v>
      </c>
      <c r="H16"/>
      <c r="I16"/>
      <c r="J16"/>
      <c r="K16"/>
    </row>
    <row r="17" spans="4:15" x14ac:dyDescent="0.25">
      <c r="D17" s="4">
        <f t="shared" ref="D17" si="2">E17^0</f>
        <v>1</v>
      </c>
      <c r="E17" s="4">
        <v>200000</v>
      </c>
      <c r="F17" s="5">
        <f>180/10000</f>
        <v>1.7999999999999999E-2</v>
      </c>
      <c r="G17" s="5">
        <f t="shared" si="0"/>
        <v>1.8302628000000001E-2</v>
      </c>
      <c r="I17" s="10">
        <f>0.00000025</f>
        <v>2.4999999999999999E-7</v>
      </c>
      <c r="J17" s="6" t="s">
        <v>10</v>
      </c>
      <c r="K17" s="1" t="s">
        <v>31</v>
      </c>
    </row>
    <row r="20" spans="4:15" x14ac:dyDescent="0.25">
      <c r="D20"/>
      <c r="F20" s="1" t="s">
        <v>32</v>
      </c>
    </row>
    <row r="21" spans="4:15" x14ac:dyDescent="0.25">
      <c r="D21"/>
    </row>
    <row r="22" spans="4:15" x14ac:dyDescent="0.25">
      <c r="D22" s="1" t="s">
        <v>19</v>
      </c>
      <c r="E22" s="1" t="s">
        <v>20</v>
      </c>
      <c r="F22" s="1" t="s">
        <v>23</v>
      </c>
      <c r="G22" s="1" t="s">
        <v>36</v>
      </c>
      <c r="H22" s="1" t="s">
        <v>25</v>
      </c>
      <c r="J22" s="1" t="s">
        <v>16</v>
      </c>
      <c r="K22" s="1" t="s">
        <v>10</v>
      </c>
      <c r="L22" s="1" t="s">
        <v>33</v>
      </c>
      <c r="M22" s="1" t="s">
        <v>10</v>
      </c>
      <c r="N22" s="5">
        <f>I17</f>
        <v>2.4999999999999999E-7</v>
      </c>
      <c r="O22" s="1" t="s">
        <v>34</v>
      </c>
    </row>
    <row r="23" spans="4:15" x14ac:dyDescent="0.25">
      <c r="D23" s="5">
        <f>E23^0</f>
        <v>1</v>
      </c>
      <c r="E23" s="5">
        <v>5000</v>
      </c>
      <c r="F23" s="5">
        <f>$I$13*D23+$I$14*E23</f>
        <v>1.0001024999999998E-3</v>
      </c>
      <c r="G23" s="5">
        <f>$I$17*E23</f>
        <v>1.25E-3</v>
      </c>
      <c r="H23" s="5">
        <f t="shared" ref="H23:H43" si="3">G23-F23</f>
        <v>2.4989750000000018E-4</v>
      </c>
      <c r="I23" s="5"/>
    </row>
    <row r="24" spans="4:15" x14ac:dyDescent="0.25">
      <c r="D24" s="5">
        <f t="shared" ref="D24:D43" si="4">E24^0</f>
        <v>1</v>
      </c>
      <c r="E24" s="5">
        <v>10000</v>
      </c>
      <c r="F24" s="5">
        <f t="shared" ref="F24:F43" si="5">$I$13*D24+$I$14*E24</f>
        <v>1.4437569999999999E-3</v>
      </c>
      <c r="G24" s="5">
        <f t="shared" ref="G24:G43" si="6">$I$17*E24</f>
        <v>2.5000000000000001E-3</v>
      </c>
      <c r="H24" s="5">
        <f t="shared" si="3"/>
        <v>1.0562430000000001E-3</v>
      </c>
      <c r="I24" s="5"/>
    </row>
    <row r="25" spans="4:15" x14ac:dyDescent="0.25">
      <c r="D25" s="5">
        <f t="shared" si="4"/>
        <v>1</v>
      </c>
      <c r="E25" s="5">
        <v>20000</v>
      </c>
      <c r="F25" s="5">
        <f t="shared" si="5"/>
        <v>2.3310659999999997E-3</v>
      </c>
      <c r="G25" s="5">
        <f t="shared" si="6"/>
        <v>5.0000000000000001E-3</v>
      </c>
      <c r="H25" s="5">
        <f t="shared" si="3"/>
        <v>2.6689340000000004E-3</v>
      </c>
      <c r="I25" s="5"/>
    </row>
    <row r="26" spans="4:15" x14ac:dyDescent="0.25">
      <c r="D26" s="5">
        <f t="shared" si="4"/>
        <v>1</v>
      </c>
      <c r="E26" s="5">
        <v>30000</v>
      </c>
      <c r="F26" s="5">
        <f t="shared" si="5"/>
        <v>3.2183749999999999E-3</v>
      </c>
      <c r="G26" s="5">
        <f t="shared" si="6"/>
        <v>7.4999999999999997E-3</v>
      </c>
      <c r="H26" s="5">
        <f t="shared" si="3"/>
        <v>4.2816249999999998E-3</v>
      </c>
      <c r="I26" s="5"/>
    </row>
    <row r="27" spans="4:15" x14ac:dyDescent="0.25">
      <c r="D27" s="5">
        <f t="shared" si="4"/>
        <v>1</v>
      </c>
      <c r="E27" s="5">
        <v>40000</v>
      </c>
      <c r="F27" s="5">
        <f t="shared" si="5"/>
        <v>4.1056840000000001E-3</v>
      </c>
      <c r="G27" s="5">
        <f t="shared" si="6"/>
        <v>0.01</v>
      </c>
      <c r="H27" s="5">
        <f t="shared" si="3"/>
        <v>5.8943160000000001E-3</v>
      </c>
      <c r="I27" s="5"/>
    </row>
    <row r="28" spans="4:15" x14ac:dyDescent="0.25">
      <c r="D28" s="5">
        <f t="shared" si="4"/>
        <v>1</v>
      </c>
      <c r="E28" s="5">
        <v>50000</v>
      </c>
      <c r="F28" s="5">
        <f t="shared" si="5"/>
        <v>4.9929930000000003E-3</v>
      </c>
      <c r="G28" s="5">
        <f t="shared" si="6"/>
        <v>1.2499999999999999E-2</v>
      </c>
      <c r="H28" s="5">
        <f t="shared" si="3"/>
        <v>7.5070069999999987E-3</v>
      </c>
      <c r="I28" s="5"/>
    </row>
    <row r="29" spans="4:15" x14ac:dyDescent="0.25">
      <c r="D29" s="5">
        <f t="shared" si="4"/>
        <v>1</v>
      </c>
      <c r="E29" s="5">
        <v>60000</v>
      </c>
      <c r="F29" s="5">
        <f t="shared" si="5"/>
        <v>5.8803019999999996E-3</v>
      </c>
      <c r="G29" s="5">
        <f t="shared" si="6"/>
        <v>1.4999999999999999E-2</v>
      </c>
      <c r="H29" s="5">
        <f t="shared" si="3"/>
        <v>9.119697999999999E-3</v>
      </c>
      <c r="I29" s="5"/>
    </row>
    <row r="30" spans="4:15" x14ac:dyDescent="0.25">
      <c r="D30" s="5">
        <f t="shared" si="4"/>
        <v>1</v>
      </c>
      <c r="E30" s="5">
        <v>70000</v>
      </c>
      <c r="F30" s="5">
        <f t="shared" si="5"/>
        <v>6.7676109999999998E-3</v>
      </c>
      <c r="G30" s="5">
        <f t="shared" si="6"/>
        <v>1.7499999999999998E-2</v>
      </c>
      <c r="H30" s="5">
        <f t="shared" si="3"/>
        <v>1.0732388999999998E-2</v>
      </c>
      <c r="I30" s="5"/>
    </row>
    <row r="31" spans="4:15" x14ac:dyDescent="0.25">
      <c r="D31" s="5">
        <f t="shared" si="4"/>
        <v>1</v>
      </c>
      <c r="E31" s="5">
        <v>80000</v>
      </c>
      <c r="F31" s="5">
        <f t="shared" si="5"/>
        <v>7.65492E-3</v>
      </c>
      <c r="G31" s="5">
        <f t="shared" si="6"/>
        <v>0.02</v>
      </c>
      <c r="H31" s="5">
        <f t="shared" si="3"/>
        <v>1.2345080000000001E-2</v>
      </c>
      <c r="I31" s="5"/>
    </row>
    <row r="32" spans="4:15" x14ac:dyDescent="0.25">
      <c r="D32" s="5">
        <f t="shared" si="4"/>
        <v>1</v>
      </c>
      <c r="E32" s="5">
        <v>90000</v>
      </c>
      <c r="F32" s="5">
        <f t="shared" si="5"/>
        <v>8.5422289999999984E-3</v>
      </c>
      <c r="G32" s="5">
        <f t="shared" si="6"/>
        <v>2.2499999999999999E-2</v>
      </c>
      <c r="H32" s="5">
        <f t="shared" si="3"/>
        <v>1.3957771000000001E-2</v>
      </c>
      <c r="I32" s="5"/>
    </row>
    <row r="33" spans="4:9" x14ac:dyDescent="0.25">
      <c r="D33" s="5">
        <f t="shared" si="4"/>
        <v>1</v>
      </c>
      <c r="E33" s="5">
        <v>100000</v>
      </c>
      <c r="F33" s="5">
        <f t="shared" si="5"/>
        <v>9.4295379999999995E-3</v>
      </c>
      <c r="G33" s="5">
        <f t="shared" si="6"/>
        <v>2.4999999999999998E-2</v>
      </c>
      <c r="H33" s="5">
        <f t="shared" si="3"/>
        <v>1.5570461999999998E-2</v>
      </c>
      <c r="I33" s="5"/>
    </row>
    <row r="34" spans="4:9" x14ac:dyDescent="0.25">
      <c r="D34" s="5">
        <f t="shared" si="4"/>
        <v>1</v>
      </c>
      <c r="E34" s="5">
        <v>110000</v>
      </c>
      <c r="F34" s="5">
        <f t="shared" si="5"/>
        <v>1.0316846999999999E-2</v>
      </c>
      <c r="G34" s="5">
        <f t="shared" si="6"/>
        <v>2.75E-2</v>
      </c>
      <c r="H34" s="5">
        <f t="shared" si="3"/>
        <v>1.7183153E-2</v>
      </c>
      <c r="I34" s="5"/>
    </row>
    <row r="35" spans="4:9" x14ac:dyDescent="0.25">
      <c r="D35" s="5">
        <f t="shared" si="4"/>
        <v>1</v>
      </c>
      <c r="E35" s="5">
        <v>120000</v>
      </c>
      <c r="F35" s="5">
        <f t="shared" si="5"/>
        <v>1.1204155999999998E-2</v>
      </c>
      <c r="G35" s="5">
        <f t="shared" si="6"/>
        <v>0.03</v>
      </c>
      <c r="H35" s="5">
        <f t="shared" si="3"/>
        <v>1.8795843999999999E-2</v>
      </c>
      <c r="I35" s="5"/>
    </row>
    <row r="36" spans="4:9" x14ac:dyDescent="0.25">
      <c r="D36" s="5">
        <f t="shared" si="4"/>
        <v>1</v>
      </c>
      <c r="E36" s="5">
        <v>130000</v>
      </c>
      <c r="F36" s="5">
        <f t="shared" si="5"/>
        <v>1.2091464999999999E-2</v>
      </c>
      <c r="G36" s="5">
        <f t="shared" si="6"/>
        <v>3.2500000000000001E-2</v>
      </c>
      <c r="H36" s="5">
        <f t="shared" si="3"/>
        <v>2.0408535000000002E-2</v>
      </c>
      <c r="I36" s="5"/>
    </row>
    <row r="37" spans="4:9" x14ac:dyDescent="0.25">
      <c r="D37" s="5">
        <f t="shared" si="4"/>
        <v>1</v>
      </c>
      <c r="E37" s="5">
        <v>140000</v>
      </c>
      <c r="F37" s="5">
        <f t="shared" si="5"/>
        <v>1.2978773999999998E-2</v>
      </c>
      <c r="G37" s="5">
        <f t="shared" si="6"/>
        <v>3.4999999999999996E-2</v>
      </c>
      <c r="H37" s="5">
        <f t="shared" si="3"/>
        <v>2.2021225999999998E-2</v>
      </c>
      <c r="I37" s="5"/>
    </row>
    <row r="38" spans="4:9" x14ac:dyDescent="0.25">
      <c r="D38" s="5">
        <f t="shared" si="4"/>
        <v>1</v>
      </c>
      <c r="E38" s="5">
        <v>150000</v>
      </c>
      <c r="F38" s="5">
        <f t="shared" si="5"/>
        <v>1.3866083E-2</v>
      </c>
      <c r="G38" s="5">
        <f t="shared" si="6"/>
        <v>3.7499999999999999E-2</v>
      </c>
      <c r="H38" s="5">
        <f t="shared" si="3"/>
        <v>2.3633916999999997E-2</v>
      </c>
      <c r="I38" s="5"/>
    </row>
    <row r="39" spans="4:9" x14ac:dyDescent="0.25">
      <c r="D39" s="5">
        <f t="shared" si="4"/>
        <v>1</v>
      </c>
      <c r="E39" s="5">
        <v>160000</v>
      </c>
      <c r="F39" s="5">
        <f t="shared" si="5"/>
        <v>1.4753391999999999E-2</v>
      </c>
      <c r="G39" s="5">
        <f t="shared" si="6"/>
        <v>0.04</v>
      </c>
      <c r="H39" s="5">
        <f t="shared" si="3"/>
        <v>2.5246608000000004E-2</v>
      </c>
      <c r="I39" s="5"/>
    </row>
    <row r="40" spans="4:9" x14ac:dyDescent="0.25">
      <c r="D40" s="5">
        <f t="shared" si="4"/>
        <v>1</v>
      </c>
      <c r="E40" s="5">
        <v>170000</v>
      </c>
      <c r="F40" s="5">
        <f t="shared" si="5"/>
        <v>1.5640701E-2</v>
      </c>
      <c r="G40" s="5">
        <f t="shared" si="6"/>
        <v>4.2499999999999996E-2</v>
      </c>
      <c r="H40" s="5">
        <f t="shared" si="3"/>
        <v>2.6859298999999996E-2</v>
      </c>
      <c r="I40" s="5"/>
    </row>
    <row r="41" spans="4:9" x14ac:dyDescent="0.25">
      <c r="D41" s="5">
        <f t="shared" si="4"/>
        <v>1</v>
      </c>
      <c r="E41" s="5">
        <v>180000</v>
      </c>
      <c r="F41" s="5">
        <f t="shared" si="5"/>
        <v>1.6528009999999999E-2</v>
      </c>
      <c r="G41" s="5">
        <f t="shared" si="6"/>
        <v>4.4999999999999998E-2</v>
      </c>
      <c r="H41" s="5">
        <f t="shared" si="3"/>
        <v>2.8471989999999999E-2</v>
      </c>
      <c r="I41" s="5"/>
    </row>
    <row r="42" spans="4:9" x14ac:dyDescent="0.25">
      <c r="D42" s="5">
        <f t="shared" si="4"/>
        <v>1</v>
      </c>
      <c r="E42" s="5">
        <v>190000</v>
      </c>
      <c r="F42" s="5">
        <f t="shared" si="5"/>
        <v>1.7415319000000002E-2</v>
      </c>
      <c r="G42" s="5">
        <f t="shared" si="6"/>
        <v>4.7500000000000001E-2</v>
      </c>
      <c r="H42" s="5">
        <f t="shared" si="3"/>
        <v>3.0084680999999999E-2</v>
      </c>
      <c r="I42" s="5"/>
    </row>
    <row r="43" spans="4:9" x14ac:dyDescent="0.25">
      <c r="D43" s="5">
        <f t="shared" si="4"/>
        <v>1</v>
      </c>
      <c r="E43" s="5">
        <v>200000</v>
      </c>
      <c r="F43" s="5">
        <f t="shared" si="5"/>
        <v>1.8302628000000001E-2</v>
      </c>
      <c r="G43" s="5">
        <f t="shared" si="6"/>
        <v>4.9999999999999996E-2</v>
      </c>
      <c r="H43" s="5">
        <f t="shared" si="3"/>
        <v>3.1697371999999994E-2</v>
      </c>
      <c r="I43" s="5"/>
    </row>
  </sheetData>
  <mergeCells count="5">
    <mergeCell ref="J11:L11"/>
    <mergeCell ref="F4:H4"/>
    <mergeCell ref="F5:H5"/>
    <mergeCell ref="F6:H6"/>
    <mergeCell ref="F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F14B-ABFE-4B78-9FCA-7CE15DA87687}">
  <dimension ref="D4:O43"/>
  <sheetViews>
    <sheetView workbookViewId="0">
      <selection activeCell="C5" sqref="C5"/>
    </sheetView>
  </sheetViews>
  <sheetFormatPr defaultRowHeight="15" x14ac:dyDescent="0.25"/>
  <cols>
    <col min="1" max="3" width="9.140625" style="1"/>
    <col min="4" max="5" width="14" style="1" bestFit="1" customWidth="1"/>
    <col min="6" max="6" width="20.7109375" style="1" customWidth="1"/>
    <col min="7" max="7" width="17.7109375" style="1" bestFit="1" customWidth="1"/>
    <col min="8" max="8" width="12.5703125" style="1" customWidth="1"/>
    <col min="9" max="9" width="11" style="1" customWidth="1"/>
    <col min="10" max="10" width="8.42578125" style="1" customWidth="1"/>
    <col min="11" max="11" width="12.28515625" style="1" bestFit="1" customWidth="1"/>
    <col min="12" max="12" width="9.140625" style="1"/>
    <col min="13" max="14" width="14.85546875" style="1" bestFit="1" customWidth="1"/>
    <col min="15" max="16384" width="9.140625" style="1"/>
  </cols>
  <sheetData>
    <row r="4" spans="4:12" x14ac:dyDescent="0.25">
      <c r="F4" s="9" t="s">
        <v>28</v>
      </c>
      <c r="G4" s="9"/>
      <c r="H4" s="9"/>
    </row>
    <row r="5" spans="4:12" x14ac:dyDescent="0.25">
      <c r="F5" s="9" t="s">
        <v>29</v>
      </c>
      <c r="G5" s="9"/>
      <c r="H5" s="9"/>
    </row>
    <row r="6" spans="4:12" x14ac:dyDescent="0.25">
      <c r="F6" s="9" t="s">
        <v>30</v>
      </c>
      <c r="G6" s="9"/>
      <c r="H6" s="9"/>
    </row>
    <row r="7" spans="4:12" x14ac:dyDescent="0.25">
      <c r="F7" s="9" t="s">
        <v>35</v>
      </c>
      <c r="G7" s="9"/>
      <c r="H7" s="9"/>
    </row>
    <row r="8" spans="4:12" x14ac:dyDescent="0.25">
      <c r="F8" s="3"/>
      <c r="G8" s="3"/>
      <c r="H8" s="3"/>
    </row>
    <row r="9" spans="4:12" x14ac:dyDescent="0.25">
      <c r="F9" s="3"/>
    </row>
    <row r="10" spans="4:12" x14ac:dyDescent="0.25">
      <c r="F10" s="1" t="s">
        <v>1</v>
      </c>
      <c r="G10" s="1" t="s">
        <v>2</v>
      </c>
    </row>
    <row r="11" spans="4:12" x14ac:dyDescent="0.25">
      <c r="G11" s="1" t="s">
        <v>3</v>
      </c>
      <c r="H11" s="8"/>
      <c r="I11" s="8"/>
      <c r="J11" s="7" t="s">
        <v>4</v>
      </c>
      <c r="K11" s="7"/>
      <c r="L11" s="7"/>
    </row>
    <row r="12" spans="4:12" x14ac:dyDescent="0.25">
      <c r="D12" s="3" t="s">
        <v>5</v>
      </c>
      <c r="E12" s="3" t="s">
        <v>6</v>
      </c>
      <c r="F12" s="3" t="s">
        <v>26</v>
      </c>
      <c r="G12" s="3" t="s">
        <v>26</v>
      </c>
    </row>
    <row r="13" spans="4:12" x14ac:dyDescent="0.25">
      <c r="D13" s="4">
        <f>E14^0</f>
        <v>1</v>
      </c>
      <c r="E13" s="4">
        <v>5000</v>
      </c>
      <c r="F13" s="5">
        <f>159978</f>
        <v>159978</v>
      </c>
      <c r="G13" s="5">
        <f>$I$13*D13+$I$14*E13</f>
        <v>160000.01282639999</v>
      </c>
      <c r="H13" s="6"/>
      <c r="I13" s="10">
        <v>1.28264E-2</v>
      </c>
      <c r="J13" s="6" t="s">
        <v>10</v>
      </c>
      <c r="K13" s="1" t="s">
        <v>11</v>
      </c>
    </row>
    <row r="14" spans="4:12" x14ac:dyDescent="0.25">
      <c r="D14" s="4">
        <f>E14^0</f>
        <v>1</v>
      </c>
      <c r="E14" s="4">
        <v>25000</v>
      </c>
      <c r="F14" s="5">
        <f>800032</f>
        <v>800032</v>
      </c>
      <c r="G14" s="5">
        <f t="shared" ref="G14:G17" si="0">$I$13*D14+$I$14*E14</f>
        <v>800000.01282639999</v>
      </c>
      <c r="H14" s="6"/>
      <c r="I14" s="10">
        <v>32</v>
      </c>
      <c r="J14" s="6" t="s">
        <v>10</v>
      </c>
      <c r="K14" s="1" t="s">
        <v>12</v>
      </c>
    </row>
    <row r="15" spans="4:12" x14ac:dyDescent="0.25">
      <c r="D15" s="4">
        <f t="shared" ref="D15" si="1">E15^0</f>
        <v>1</v>
      </c>
      <c r="E15" s="4">
        <v>50000</v>
      </c>
      <c r="F15" s="5">
        <f>1600036</f>
        <v>1600036</v>
      </c>
      <c r="G15" s="5">
        <f t="shared" si="0"/>
        <v>1600000.0128264001</v>
      </c>
      <c r="H15" s="6"/>
    </row>
    <row r="16" spans="4:12" x14ac:dyDescent="0.25">
      <c r="D16" s="4">
        <f>E16^0</f>
        <v>1</v>
      </c>
      <c r="E16" s="4">
        <v>100000</v>
      </c>
      <c r="F16" s="5">
        <f>3200006</f>
        <v>3200006</v>
      </c>
      <c r="G16" s="5">
        <f t="shared" si="0"/>
        <v>3200000.0128263999</v>
      </c>
      <c r="H16"/>
      <c r="I16"/>
      <c r="J16"/>
      <c r="K16"/>
    </row>
    <row r="17" spans="4:15" x14ac:dyDescent="0.25">
      <c r="D17" s="4">
        <f t="shared" ref="D17" si="2">E17^0</f>
        <v>1</v>
      </c>
      <c r="E17" s="4">
        <v>200000</v>
      </c>
      <c r="F17" s="5">
        <f>6400030</f>
        <v>6400030</v>
      </c>
      <c r="G17" s="5">
        <f t="shared" si="0"/>
        <v>6400000.0128263999</v>
      </c>
      <c r="I17" s="10">
        <f>40</f>
        <v>40</v>
      </c>
      <c r="J17" s="6" t="s">
        <v>10</v>
      </c>
      <c r="K17" s="1" t="s">
        <v>31</v>
      </c>
    </row>
    <row r="20" spans="4:15" x14ac:dyDescent="0.25">
      <c r="D20"/>
      <c r="F20" s="1" t="s">
        <v>32</v>
      </c>
    </row>
    <row r="21" spans="4:15" x14ac:dyDescent="0.25">
      <c r="D21"/>
    </row>
    <row r="22" spans="4:15" x14ac:dyDescent="0.25">
      <c r="D22" s="1" t="s">
        <v>19</v>
      </c>
      <c r="E22" s="1" t="s">
        <v>20</v>
      </c>
      <c r="F22" s="1" t="s">
        <v>27</v>
      </c>
      <c r="G22" s="1" t="s">
        <v>36</v>
      </c>
      <c r="H22" s="1" t="s">
        <v>25</v>
      </c>
      <c r="J22" s="1" t="s">
        <v>16</v>
      </c>
      <c r="K22" s="1" t="s">
        <v>10</v>
      </c>
      <c r="L22" s="1" t="s">
        <v>33</v>
      </c>
      <c r="M22" s="1" t="s">
        <v>10</v>
      </c>
      <c r="N22" s="5">
        <f>I17</f>
        <v>40</v>
      </c>
      <c r="O22" s="1" t="s">
        <v>34</v>
      </c>
    </row>
    <row r="23" spans="4:15" x14ac:dyDescent="0.25">
      <c r="D23" s="5">
        <f>E23^0</f>
        <v>1</v>
      </c>
      <c r="E23" s="5">
        <v>5000</v>
      </c>
      <c r="F23" s="5">
        <f>$I$13*D23+$I$14*E23</f>
        <v>160000.01282639999</v>
      </c>
      <c r="G23" s="5">
        <f>$I$17*E23</f>
        <v>200000</v>
      </c>
      <c r="H23" s="5">
        <f t="shared" ref="H23:H43" si="3">G23-F23</f>
        <v>39999.987173600006</v>
      </c>
      <c r="I23" s="5"/>
    </row>
    <row r="24" spans="4:15" x14ac:dyDescent="0.25">
      <c r="D24" s="5">
        <f t="shared" ref="D24:D43" si="4">E24^0</f>
        <v>1</v>
      </c>
      <c r="E24" s="5">
        <v>10000</v>
      </c>
      <c r="F24" s="5">
        <f t="shared" ref="F24:F43" si="5">$I$13*D24+$I$14*E24</f>
        <v>320000.01282639999</v>
      </c>
      <c r="G24" s="5">
        <f t="shared" ref="G24:G43" si="6">$I$17*E24</f>
        <v>400000</v>
      </c>
      <c r="H24" s="5">
        <f t="shared" si="3"/>
        <v>79999.987173600006</v>
      </c>
      <c r="I24" s="5"/>
    </row>
    <row r="25" spans="4:15" x14ac:dyDescent="0.25">
      <c r="D25" s="5">
        <f t="shared" si="4"/>
        <v>1</v>
      </c>
      <c r="E25" s="5">
        <v>20000</v>
      </c>
      <c r="F25" s="5">
        <f t="shared" si="5"/>
        <v>640000.01282639999</v>
      </c>
      <c r="G25" s="5">
        <f t="shared" si="6"/>
        <v>800000</v>
      </c>
      <c r="H25" s="5">
        <f t="shared" si="3"/>
        <v>159999.98717360001</v>
      </c>
      <c r="I25" s="5"/>
    </row>
    <row r="26" spans="4:15" x14ac:dyDescent="0.25">
      <c r="D26" s="5">
        <f t="shared" si="4"/>
        <v>1</v>
      </c>
      <c r="E26" s="5">
        <v>30000</v>
      </c>
      <c r="F26" s="5">
        <f t="shared" si="5"/>
        <v>960000.01282639999</v>
      </c>
      <c r="G26" s="5">
        <f t="shared" si="6"/>
        <v>1200000</v>
      </c>
      <c r="H26" s="5">
        <f t="shared" si="3"/>
        <v>239999.98717360001</v>
      </c>
      <c r="I26" s="5"/>
    </row>
    <row r="27" spans="4:15" x14ac:dyDescent="0.25">
      <c r="D27" s="5">
        <f t="shared" si="4"/>
        <v>1</v>
      </c>
      <c r="E27" s="5">
        <v>40000</v>
      </c>
      <c r="F27" s="5">
        <f t="shared" si="5"/>
        <v>1280000.0128264001</v>
      </c>
      <c r="G27" s="5">
        <f t="shared" si="6"/>
        <v>1600000</v>
      </c>
      <c r="H27" s="5">
        <f t="shared" si="3"/>
        <v>319999.98717359989</v>
      </c>
      <c r="I27" s="5"/>
    </row>
    <row r="28" spans="4:15" x14ac:dyDescent="0.25">
      <c r="D28" s="5">
        <f t="shared" si="4"/>
        <v>1</v>
      </c>
      <c r="E28" s="5">
        <v>50000</v>
      </c>
      <c r="F28" s="5">
        <f t="shared" si="5"/>
        <v>1600000.0128264001</v>
      </c>
      <c r="G28" s="5">
        <f t="shared" si="6"/>
        <v>2000000</v>
      </c>
      <c r="H28" s="5">
        <f t="shared" si="3"/>
        <v>399999.98717359989</v>
      </c>
      <c r="I28" s="5"/>
    </row>
    <row r="29" spans="4:15" x14ac:dyDescent="0.25">
      <c r="D29" s="5">
        <f t="shared" si="4"/>
        <v>1</v>
      </c>
      <c r="E29" s="5">
        <v>60000</v>
      </c>
      <c r="F29" s="5">
        <f t="shared" si="5"/>
        <v>1920000.0128264001</v>
      </c>
      <c r="G29" s="5">
        <f t="shared" si="6"/>
        <v>2400000</v>
      </c>
      <c r="H29" s="5">
        <f t="shared" si="3"/>
        <v>479999.98717359989</v>
      </c>
      <c r="I29" s="5"/>
    </row>
    <row r="30" spans="4:15" x14ac:dyDescent="0.25">
      <c r="D30" s="5">
        <f t="shared" si="4"/>
        <v>1</v>
      </c>
      <c r="E30" s="5">
        <v>70000</v>
      </c>
      <c r="F30" s="5">
        <f t="shared" si="5"/>
        <v>2240000.0128263999</v>
      </c>
      <c r="G30" s="5">
        <f t="shared" si="6"/>
        <v>2800000</v>
      </c>
      <c r="H30" s="5">
        <f t="shared" si="3"/>
        <v>559999.98717360012</v>
      </c>
      <c r="I30" s="5"/>
    </row>
    <row r="31" spans="4:15" x14ac:dyDescent="0.25">
      <c r="D31" s="5">
        <f t="shared" si="4"/>
        <v>1</v>
      </c>
      <c r="E31" s="5">
        <v>80000</v>
      </c>
      <c r="F31" s="5">
        <f t="shared" si="5"/>
        <v>2560000.0128263999</v>
      </c>
      <c r="G31" s="5">
        <f t="shared" si="6"/>
        <v>3200000</v>
      </c>
      <c r="H31" s="5">
        <f t="shared" si="3"/>
        <v>639999.98717360012</v>
      </c>
      <c r="I31" s="5"/>
    </row>
    <row r="32" spans="4:15" x14ac:dyDescent="0.25">
      <c r="D32" s="5">
        <f t="shared" si="4"/>
        <v>1</v>
      </c>
      <c r="E32" s="5">
        <v>90000</v>
      </c>
      <c r="F32" s="5">
        <f t="shared" si="5"/>
        <v>2880000.0128263999</v>
      </c>
      <c r="G32" s="5">
        <f t="shared" si="6"/>
        <v>3600000</v>
      </c>
      <c r="H32" s="5">
        <f t="shared" si="3"/>
        <v>719999.98717360012</v>
      </c>
      <c r="I32" s="5"/>
    </row>
    <row r="33" spans="4:9" x14ac:dyDescent="0.25">
      <c r="D33" s="5">
        <f t="shared" si="4"/>
        <v>1</v>
      </c>
      <c r="E33" s="5">
        <v>100000</v>
      </c>
      <c r="F33" s="5">
        <f t="shared" si="5"/>
        <v>3200000.0128263999</v>
      </c>
      <c r="G33" s="5">
        <f t="shared" si="6"/>
        <v>4000000</v>
      </c>
      <c r="H33" s="5">
        <f t="shared" si="3"/>
        <v>799999.98717360012</v>
      </c>
      <c r="I33" s="5"/>
    </row>
    <row r="34" spans="4:9" x14ac:dyDescent="0.25">
      <c r="D34" s="5">
        <f t="shared" si="4"/>
        <v>1</v>
      </c>
      <c r="E34" s="5">
        <v>110000</v>
      </c>
      <c r="F34" s="5">
        <f t="shared" si="5"/>
        <v>3520000.0128263999</v>
      </c>
      <c r="G34" s="5">
        <f t="shared" si="6"/>
        <v>4400000</v>
      </c>
      <c r="H34" s="5">
        <f t="shared" si="3"/>
        <v>879999.98717360012</v>
      </c>
      <c r="I34" s="5"/>
    </row>
    <row r="35" spans="4:9" x14ac:dyDescent="0.25">
      <c r="D35" s="5">
        <f t="shared" si="4"/>
        <v>1</v>
      </c>
      <c r="E35" s="5">
        <v>120000</v>
      </c>
      <c r="F35" s="5">
        <f t="shared" si="5"/>
        <v>3840000.0128263999</v>
      </c>
      <c r="G35" s="5">
        <f t="shared" si="6"/>
        <v>4800000</v>
      </c>
      <c r="H35" s="5">
        <f t="shared" si="3"/>
        <v>959999.98717360012</v>
      </c>
      <c r="I35" s="5"/>
    </row>
    <row r="36" spans="4:9" x14ac:dyDescent="0.25">
      <c r="D36" s="5">
        <f t="shared" si="4"/>
        <v>1</v>
      </c>
      <c r="E36" s="5">
        <v>130000</v>
      </c>
      <c r="F36" s="5">
        <f t="shared" si="5"/>
        <v>4160000.0128263999</v>
      </c>
      <c r="G36" s="5">
        <f t="shared" si="6"/>
        <v>5200000</v>
      </c>
      <c r="H36" s="5">
        <f t="shared" si="3"/>
        <v>1039999.9871736001</v>
      </c>
      <c r="I36" s="5"/>
    </row>
    <row r="37" spans="4:9" x14ac:dyDescent="0.25">
      <c r="D37" s="5">
        <f t="shared" si="4"/>
        <v>1</v>
      </c>
      <c r="E37" s="5">
        <v>140000</v>
      </c>
      <c r="F37" s="5">
        <f t="shared" si="5"/>
        <v>4480000.0128263999</v>
      </c>
      <c r="G37" s="5">
        <f t="shared" si="6"/>
        <v>5600000</v>
      </c>
      <c r="H37" s="5">
        <f t="shared" si="3"/>
        <v>1119999.9871736001</v>
      </c>
      <c r="I37" s="5"/>
    </row>
    <row r="38" spans="4:9" x14ac:dyDescent="0.25">
      <c r="D38" s="5">
        <f t="shared" si="4"/>
        <v>1</v>
      </c>
      <c r="E38" s="5">
        <v>150000</v>
      </c>
      <c r="F38" s="5">
        <f t="shared" si="5"/>
        <v>4800000.0128263999</v>
      </c>
      <c r="G38" s="5">
        <f t="shared" si="6"/>
        <v>6000000</v>
      </c>
      <c r="H38" s="5">
        <f t="shared" si="3"/>
        <v>1199999.9871736001</v>
      </c>
      <c r="I38" s="5"/>
    </row>
    <row r="39" spans="4:9" x14ac:dyDescent="0.25">
      <c r="D39" s="5">
        <f t="shared" si="4"/>
        <v>1</v>
      </c>
      <c r="E39" s="5">
        <v>160000</v>
      </c>
      <c r="F39" s="5">
        <f t="shared" si="5"/>
        <v>5120000.0128263999</v>
      </c>
      <c r="G39" s="5">
        <f t="shared" si="6"/>
        <v>6400000</v>
      </c>
      <c r="H39" s="5">
        <f t="shared" si="3"/>
        <v>1279999.9871736001</v>
      </c>
      <c r="I39" s="5"/>
    </row>
    <row r="40" spans="4:9" x14ac:dyDescent="0.25">
      <c r="D40" s="5">
        <f t="shared" si="4"/>
        <v>1</v>
      </c>
      <c r="E40" s="5">
        <v>170000</v>
      </c>
      <c r="F40" s="5">
        <f t="shared" si="5"/>
        <v>5440000.0128263999</v>
      </c>
      <c r="G40" s="5">
        <f t="shared" si="6"/>
        <v>6800000</v>
      </c>
      <c r="H40" s="5">
        <f t="shared" si="3"/>
        <v>1359999.9871736001</v>
      </c>
      <c r="I40" s="5"/>
    </row>
    <row r="41" spans="4:9" x14ac:dyDescent="0.25">
      <c r="D41" s="5">
        <f t="shared" si="4"/>
        <v>1</v>
      </c>
      <c r="E41" s="5">
        <v>180000</v>
      </c>
      <c r="F41" s="5">
        <f t="shared" si="5"/>
        <v>5760000.0128263999</v>
      </c>
      <c r="G41" s="5">
        <f t="shared" si="6"/>
        <v>7200000</v>
      </c>
      <c r="H41" s="5">
        <f t="shared" si="3"/>
        <v>1439999.9871736001</v>
      </c>
      <c r="I41" s="5"/>
    </row>
    <row r="42" spans="4:9" x14ac:dyDescent="0.25">
      <c r="D42" s="5">
        <f t="shared" si="4"/>
        <v>1</v>
      </c>
      <c r="E42" s="5">
        <v>190000</v>
      </c>
      <c r="F42" s="5">
        <f t="shared" si="5"/>
        <v>6080000.0128263999</v>
      </c>
      <c r="G42" s="5">
        <f t="shared" si="6"/>
        <v>7600000</v>
      </c>
      <c r="H42" s="5">
        <f t="shared" si="3"/>
        <v>1519999.9871736001</v>
      </c>
      <c r="I42" s="5"/>
    </row>
    <row r="43" spans="4:9" x14ac:dyDescent="0.25">
      <c r="D43" s="5">
        <f t="shared" si="4"/>
        <v>1</v>
      </c>
      <c r="E43" s="5">
        <v>200000</v>
      </c>
      <c r="F43" s="5">
        <f t="shared" si="5"/>
        <v>6400000.0128263999</v>
      </c>
      <c r="G43" s="5">
        <f t="shared" si="6"/>
        <v>8000000</v>
      </c>
      <c r="H43" s="5">
        <f t="shared" si="3"/>
        <v>1599999.9871736001</v>
      </c>
      <c r="I43" s="5"/>
    </row>
  </sheetData>
  <mergeCells count="5">
    <mergeCell ref="F4:H4"/>
    <mergeCell ref="F5:H5"/>
    <mergeCell ref="F6:H6"/>
    <mergeCell ref="F7:H7"/>
    <mergeCell ref="J11:L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Merge_Sort_Timing</vt:lpstr>
      <vt:lpstr>Merge_Sort_Operational</vt:lpstr>
      <vt:lpstr>Selection_Sort_Timing</vt:lpstr>
      <vt:lpstr>Selection_Sort_Operational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2022-12-11T20:26:32Z</dcterms:created>
  <dcterms:modified xsi:type="dcterms:W3CDTF">2022-12-11T22:20:52Z</dcterms:modified>
</cp:coreProperties>
</file>