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4.xml" ContentType="application/vnd.openxmlformats-officedocument.drawing+xml"/>
  <Override PartName="/xl/ctrlProps/ctrlProp10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khil\Desktop\excel\"/>
    </mc:Choice>
  </mc:AlternateContent>
  <xr:revisionPtr revIDLastSave="0" documentId="13_ncr:1_{02BCCA4D-AC1B-4B9F-A230-889F3299E93A}" xr6:coauthVersionLast="43" xr6:coauthVersionMax="44" xr10:uidLastSave="{00000000-0000-0000-0000-000000000000}"/>
  <bookViews>
    <workbookView xWindow="-108" yWindow="-108" windowWidth="23256" windowHeight="12576" tabRatio="790" firstSheet="1" activeTab="10" xr2:uid="{00000000-000D-0000-FFFF-FFFF00000000}"/>
  </bookViews>
  <sheets>
    <sheet name="ChartsDataSheet" sheetId="73" state="veryHidden" r:id="rId1"/>
    <sheet name="data" sheetId="61" r:id="rId2"/>
    <sheet name="Raw User data" sheetId="74" r:id="rId3"/>
    <sheet name="Time to answer" sheetId="76" r:id="rId4"/>
    <sheet name="Abondon rate" sheetId="77" r:id="rId5"/>
    <sheet name="FCR" sheetId="78" r:id="rId6"/>
    <sheet name="max" sheetId="81" r:id="rId7"/>
    <sheet name="average" sheetId="79" r:id="rId8"/>
    <sheet name="Sheet2" sheetId="80" r:id="rId9"/>
    <sheet name="QUATER" sheetId="82" r:id="rId10"/>
    <sheet name="dashboard" sheetId="7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36" i="75" l="1"/>
  <c r="AC132" i="75"/>
  <c r="X136" i="75"/>
  <c r="X132" i="75"/>
  <c r="AC128" i="75"/>
  <c r="AC125" i="75"/>
  <c r="X128" i="75"/>
  <c r="X125" i="75"/>
  <c r="N136" i="75"/>
  <c r="N132" i="75"/>
  <c r="J136" i="75"/>
  <c r="J132" i="75"/>
  <c r="N128" i="75"/>
  <c r="N125" i="75"/>
  <c r="J128" i="75"/>
  <c r="J125" i="75"/>
  <c r="K6" i="81"/>
  <c r="L6" i="81"/>
  <c r="M6" i="81"/>
  <c r="J6" i="81"/>
  <c r="K5" i="81"/>
  <c r="L5" i="81"/>
  <c r="M5" i="81"/>
  <c r="J5" i="81"/>
  <c r="K4" i="81"/>
  <c r="L4" i="81"/>
  <c r="M4" i="81"/>
  <c r="J4" i="81"/>
  <c r="K3" i="81"/>
  <c r="L3" i="81"/>
  <c r="M3" i="81"/>
  <c r="J3" i="81"/>
  <c r="P26" i="82" l="1"/>
  <c r="P27" i="82"/>
  <c r="P28" i="82"/>
  <c r="P25" i="82"/>
  <c r="AC17" i="61" l="1"/>
  <c r="E30" i="82"/>
  <c r="F30" i="82"/>
  <c r="D30" i="82"/>
  <c r="E29" i="82"/>
  <c r="F29" i="82"/>
  <c r="D29" i="82"/>
  <c r="E28" i="82"/>
  <c r="F28" i="82"/>
  <c r="D28" i="82"/>
  <c r="E27" i="82"/>
  <c r="F27" i="82"/>
  <c r="D27" i="82"/>
  <c r="Y86" i="75"/>
  <c r="Y83" i="75"/>
  <c r="S83" i="75" s="1"/>
  <c r="Y80" i="75"/>
  <c r="Y77" i="75"/>
  <c r="AD77" i="75" s="1"/>
  <c r="I86" i="75"/>
  <c r="E86" i="75" s="1"/>
  <c r="I83" i="75"/>
  <c r="E83" i="75" s="1"/>
  <c r="I80" i="75"/>
  <c r="E80" i="75" s="1"/>
  <c r="AD86" i="75" l="1"/>
  <c r="AC86" i="75" s="1"/>
  <c r="AD83" i="75"/>
  <c r="AC83" i="75" s="1"/>
  <c r="AD80" i="75"/>
  <c r="AC80" i="75" s="1"/>
  <c r="AC77" i="75"/>
  <c r="S86" i="75"/>
  <c r="S80" i="75"/>
  <c r="S77" i="75"/>
  <c r="O86" i="75"/>
  <c r="N86" i="75" s="1"/>
  <c r="O83" i="75"/>
  <c r="N83" i="75" s="1"/>
  <c r="O80" i="75"/>
  <c r="N80" i="75" s="1"/>
  <c r="U17" i="82"/>
  <c r="T17" i="82"/>
  <c r="S17" i="82"/>
  <c r="T16" i="82"/>
  <c r="U16" i="82"/>
  <c r="S16" i="82"/>
  <c r="T15" i="82"/>
  <c r="U15" i="82"/>
  <c r="S15" i="82"/>
  <c r="T14" i="82"/>
  <c r="U14" i="82"/>
  <c r="S14" i="82"/>
  <c r="I77" i="75"/>
  <c r="O77" i="75" s="1"/>
  <c r="I12" i="82"/>
  <c r="J12" i="82"/>
  <c r="H12" i="82"/>
  <c r="Y18" i="75"/>
  <c r="Z18" i="75" s="1"/>
  <c r="I11" i="82"/>
  <c r="J11" i="82"/>
  <c r="H11" i="82"/>
  <c r="P7" i="82"/>
  <c r="Y15" i="75"/>
  <c r="AC15" i="75" s="1"/>
  <c r="L6" i="61"/>
  <c r="N6" i="82"/>
  <c r="I10" i="82"/>
  <c r="J10" i="82"/>
  <c r="H10" i="82"/>
  <c r="N5" i="82"/>
  <c r="I9" i="82"/>
  <c r="E6" i="82" s="1"/>
  <c r="J9" i="82"/>
  <c r="H9" i="82"/>
  <c r="Q63" i="61"/>
  <c r="K14" i="82"/>
  <c r="K4" i="82"/>
  <c r="L64" i="61"/>
  <c r="Y11" i="75"/>
  <c r="AE11" i="75" s="1"/>
  <c r="E5" i="82"/>
  <c r="Y8" i="75"/>
  <c r="R8" i="75" s="1"/>
  <c r="L12" i="61"/>
  <c r="L11" i="61"/>
  <c r="Z86" i="75" l="1"/>
  <c r="Z83" i="75"/>
  <c r="Z80" i="75"/>
  <c r="Z77" i="75"/>
  <c r="J86" i="75"/>
  <c r="J83" i="75"/>
  <c r="J80" i="75"/>
  <c r="N77" i="75"/>
  <c r="E77" i="75"/>
  <c r="AE18" i="75"/>
  <c r="AC18" i="75"/>
  <c r="R18" i="75"/>
  <c r="AE15" i="75"/>
  <c r="R15" i="75"/>
  <c r="Z15" i="75"/>
  <c r="AC11" i="75"/>
  <c r="AE8" i="75"/>
  <c r="AC8" i="75"/>
  <c r="E7" i="82"/>
  <c r="Z11" i="75"/>
  <c r="R11" i="75"/>
  <c r="Z8" i="75"/>
  <c r="M12" i="61"/>
  <c r="N12" i="61"/>
  <c r="M11" i="61"/>
  <c r="M22" i="61"/>
  <c r="M21" i="61"/>
  <c r="M20" i="61"/>
  <c r="M18" i="61"/>
  <c r="J77" i="75" l="1"/>
  <c r="O29" i="79"/>
  <c r="O25" i="79"/>
  <c r="O20" i="79"/>
  <c r="C28" i="82" l="1"/>
  <c r="C27" i="82"/>
  <c r="R22" i="82"/>
  <c r="R23" i="82"/>
  <c r="R24" i="82"/>
  <c r="R21" i="82"/>
  <c r="F23" i="82"/>
  <c r="E23" i="82"/>
  <c r="D23" i="82"/>
  <c r="C23" i="82"/>
  <c r="F22" i="82"/>
  <c r="E22" i="82"/>
  <c r="D22" i="82"/>
  <c r="C22" i="82"/>
  <c r="F21" i="82"/>
  <c r="E21" i="82"/>
  <c r="D21" i="82"/>
  <c r="C21" i="82"/>
  <c r="F20" i="82"/>
  <c r="E20" i="82"/>
  <c r="D20" i="82"/>
  <c r="C20" i="82"/>
  <c r="J22" i="82"/>
  <c r="J21" i="82"/>
  <c r="Q22" i="82"/>
  <c r="Q23" i="82"/>
  <c r="Q24" i="82"/>
  <c r="Q21" i="82"/>
  <c r="K17" i="82"/>
  <c r="J17" i="82"/>
  <c r="I17" i="82"/>
  <c r="H17" i="82"/>
  <c r="K16" i="82"/>
  <c r="J16" i="82"/>
  <c r="I16" i="82"/>
  <c r="H16" i="82"/>
  <c r="K15" i="82"/>
  <c r="J15" i="82"/>
  <c r="I15" i="82"/>
  <c r="H15" i="82"/>
  <c r="J7" i="82"/>
  <c r="J14" i="82"/>
  <c r="I14" i="82"/>
  <c r="H14" i="82"/>
  <c r="P22" i="82"/>
  <c r="P23" i="82"/>
  <c r="P24" i="82"/>
  <c r="K7" i="82"/>
  <c r="I7" i="82"/>
  <c r="H7" i="82"/>
  <c r="K6" i="82"/>
  <c r="J6" i="82"/>
  <c r="I6" i="82"/>
  <c r="H6" i="82"/>
  <c r="H5" i="82"/>
  <c r="I5" i="82"/>
  <c r="J5" i="82"/>
  <c r="K5" i="82"/>
  <c r="N32" i="82" l="1"/>
  <c r="O24" i="82" l="1"/>
  <c r="O22" i="82"/>
  <c r="O23" i="82"/>
  <c r="O21" i="82"/>
  <c r="J30" i="82"/>
  <c r="L33" i="82"/>
  <c r="L32" i="82"/>
  <c r="L31" i="82"/>
  <c r="L30" i="82"/>
  <c r="K33" i="82"/>
  <c r="K32" i="82"/>
  <c r="K31" i="82"/>
  <c r="K30" i="82"/>
  <c r="O32" i="82" s="1"/>
  <c r="J33" i="82"/>
  <c r="J32" i="82"/>
  <c r="J31" i="82"/>
  <c r="I33" i="82"/>
  <c r="I32" i="82"/>
  <c r="I31" i="82"/>
  <c r="I30" i="82"/>
  <c r="X146" i="75" l="1"/>
  <c r="J161" i="75"/>
  <c r="X161" i="75"/>
  <c r="Y158" i="75" l="1"/>
  <c r="Y143" i="75"/>
  <c r="L53" i="80"/>
  <c r="L54" i="80"/>
  <c r="L55" i="80"/>
  <c r="L56" i="80"/>
  <c r="L57" i="80"/>
  <c r="L58" i="80"/>
  <c r="L59" i="80"/>
  <c r="L60" i="80"/>
  <c r="L61" i="80"/>
  <c r="L62" i="80"/>
  <c r="L63" i="80"/>
  <c r="L64" i="80"/>
  <c r="L65" i="80"/>
  <c r="L66" i="80"/>
  <c r="L67" i="80"/>
  <c r="L68" i="80"/>
  <c r="L69" i="80"/>
  <c r="L70" i="80"/>
  <c r="L71" i="80"/>
  <c r="L72" i="80"/>
  <c r="L73" i="80"/>
  <c r="L74" i="80"/>
  <c r="L75" i="80"/>
  <c r="L76" i="80"/>
  <c r="L77" i="80"/>
  <c r="L78" i="80"/>
  <c r="L79" i="80"/>
  <c r="L80" i="80"/>
  <c r="L81" i="80"/>
  <c r="L82" i="80"/>
  <c r="L83" i="80"/>
  <c r="L84" i="80"/>
  <c r="L85" i="80"/>
  <c r="L86" i="80"/>
  <c r="L87" i="80"/>
  <c r="L88" i="80"/>
  <c r="L89" i="80"/>
  <c r="L90" i="80"/>
  <c r="L91" i="80"/>
  <c r="L92" i="80"/>
  <c r="L93" i="80"/>
  <c r="L94" i="80"/>
  <c r="L95" i="80"/>
  <c r="L96" i="80"/>
  <c r="L97" i="80"/>
  <c r="L98" i="80"/>
  <c r="L99" i="80"/>
  <c r="L52" i="80"/>
  <c r="K158" i="75"/>
  <c r="J146" i="75"/>
  <c r="K143" i="75" s="1"/>
  <c r="K53" i="80"/>
  <c r="K54" i="80"/>
  <c r="K55" i="80"/>
  <c r="K56" i="80"/>
  <c r="K57" i="80"/>
  <c r="K58" i="80"/>
  <c r="K59" i="80"/>
  <c r="K60" i="80"/>
  <c r="K61" i="80"/>
  <c r="K62" i="80"/>
  <c r="K63" i="80"/>
  <c r="K64" i="80"/>
  <c r="K65" i="80"/>
  <c r="K66" i="80"/>
  <c r="K67" i="80"/>
  <c r="K68" i="80"/>
  <c r="K69" i="80"/>
  <c r="K70" i="80"/>
  <c r="K71" i="80"/>
  <c r="K72" i="80"/>
  <c r="K73" i="80"/>
  <c r="K74" i="80"/>
  <c r="K75" i="80"/>
  <c r="K76" i="80"/>
  <c r="K77" i="80"/>
  <c r="K78" i="80"/>
  <c r="K79" i="80"/>
  <c r="K80" i="80"/>
  <c r="K81" i="80"/>
  <c r="K82" i="80"/>
  <c r="K83" i="80"/>
  <c r="K84" i="80"/>
  <c r="K85" i="80"/>
  <c r="K86" i="80"/>
  <c r="K87" i="80"/>
  <c r="K88" i="80"/>
  <c r="K89" i="80"/>
  <c r="K90" i="80"/>
  <c r="K91" i="80"/>
  <c r="K92" i="80"/>
  <c r="K93" i="80"/>
  <c r="K94" i="80"/>
  <c r="K95" i="80"/>
  <c r="K96" i="80"/>
  <c r="K97" i="80"/>
  <c r="K98" i="80"/>
  <c r="K99" i="80"/>
  <c r="K52" i="80"/>
  <c r="J53" i="80"/>
  <c r="J54" i="80"/>
  <c r="J55" i="80"/>
  <c r="J56" i="80"/>
  <c r="J57" i="80"/>
  <c r="J58" i="80"/>
  <c r="J59" i="80"/>
  <c r="J60" i="80"/>
  <c r="J61" i="80"/>
  <c r="J62" i="80"/>
  <c r="J63" i="80"/>
  <c r="J64" i="80"/>
  <c r="J65" i="80"/>
  <c r="J66" i="80"/>
  <c r="J67" i="80"/>
  <c r="J68" i="80"/>
  <c r="J69" i="80"/>
  <c r="J70" i="80"/>
  <c r="J71" i="80"/>
  <c r="J72" i="80"/>
  <c r="J73" i="80"/>
  <c r="J74" i="80"/>
  <c r="J75" i="80"/>
  <c r="J76" i="80"/>
  <c r="J77" i="80"/>
  <c r="J78" i="80"/>
  <c r="J79" i="80"/>
  <c r="J80" i="80"/>
  <c r="J81" i="80"/>
  <c r="J82" i="80"/>
  <c r="J83" i="80"/>
  <c r="J84" i="80"/>
  <c r="J85" i="80"/>
  <c r="J86" i="80"/>
  <c r="J87" i="80"/>
  <c r="J88" i="80"/>
  <c r="J89" i="80"/>
  <c r="J90" i="80"/>
  <c r="J91" i="80"/>
  <c r="J92" i="80"/>
  <c r="J93" i="80"/>
  <c r="J94" i="80"/>
  <c r="J95" i="80"/>
  <c r="J96" i="80"/>
  <c r="J97" i="80"/>
  <c r="J98" i="80"/>
  <c r="J99" i="80"/>
  <c r="J52" i="80"/>
  <c r="X158" i="75" l="1"/>
  <c r="J158" i="75"/>
  <c r="X143" i="75"/>
  <c r="BI73" i="80"/>
  <c r="BH73" i="80"/>
  <c r="BG73" i="80"/>
  <c r="BF73" i="80"/>
  <c r="BE73" i="80"/>
  <c r="BD73" i="80"/>
  <c r="BC73" i="80"/>
  <c r="BB73" i="80"/>
  <c r="BA73" i="80"/>
  <c r="AZ73" i="80"/>
  <c r="AY73" i="80"/>
  <c r="AX73" i="80"/>
  <c r="AW73" i="80"/>
  <c r="AV73" i="80"/>
  <c r="AU73" i="80"/>
  <c r="AT73" i="80"/>
  <c r="AS73" i="80"/>
  <c r="AR73" i="80"/>
  <c r="AQ73" i="80"/>
  <c r="AP73" i="80"/>
  <c r="AO73" i="80"/>
  <c r="AN73" i="80"/>
  <c r="AM73" i="80"/>
  <c r="AL73" i="80"/>
  <c r="AK73" i="80"/>
  <c r="AJ73" i="80"/>
  <c r="AI73" i="80"/>
  <c r="AH73" i="80"/>
  <c r="AG73" i="80"/>
  <c r="AF73" i="80"/>
  <c r="AE73" i="80"/>
  <c r="AD73" i="80"/>
  <c r="AC73" i="80"/>
  <c r="AB73" i="80"/>
  <c r="AA73" i="80"/>
  <c r="Z73" i="80"/>
  <c r="Y73" i="80"/>
  <c r="X73" i="80"/>
  <c r="W73" i="80"/>
  <c r="V73" i="80"/>
  <c r="U73" i="80"/>
  <c r="T73" i="80"/>
  <c r="S73" i="80"/>
  <c r="R73" i="80"/>
  <c r="Q73" i="80"/>
  <c r="P73" i="80"/>
  <c r="O73" i="80"/>
  <c r="N73" i="80"/>
  <c r="I53" i="80"/>
  <c r="I54" i="80"/>
  <c r="I55" i="80"/>
  <c r="I56" i="80"/>
  <c r="I57" i="80"/>
  <c r="I58" i="80"/>
  <c r="I59" i="80"/>
  <c r="I60" i="80"/>
  <c r="I61" i="80"/>
  <c r="I62" i="80"/>
  <c r="I63" i="80"/>
  <c r="I64" i="80"/>
  <c r="I65" i="80"/>
  <c r="I66" i="80"/>
  <c r="I67" i="80"/>
  <c r="I68" i="80"/>
  <c r="I69" i="80"/>
  <c r="I70" i="80"/>
  <c r="I71" i="80"/>
  <c r="I72" i="80"/>
  <c r="I73" i="80"/>
  <c r="I74" i="80"/>
  <c r="I75" i="80"/>
  <c r="I76" i="80"/>
  <c r="I77" i="80"/>
  <c r="I78" i="80"/>
  <c r="I79" i="80"/>
  <c r="I80" i="80"/>
  <c r="I81" i="80"/>
  <c r="I82" i="80"/>
  <c r="I83" i="80"/>
  <c r="I84" i="80"/>
  <c r="I85" i="80"/>
  <c r="I86" i="80"/>
  <c r="I87" i="80"/>
  <c r="I88" i="80"/>
  <c r="I89" i="80"/>
  <c r="I90" i="80"/>
  <c r="I91" i="80"/>
  <c r="I92" i="80"/>
  <c r="I93" i="80"/>
  <c r="I94" i="80"/>
  <c r="I95" i="80"/>
  <c r="I96" i="80"/>
  <c r="I97" i="80"/>
  <c r="I98" i="80"/>
  <c r="I99" i="80"/>
  <c r="I52" i="80"/>
  <c r="J143" i="75" l="1"/>
  <c r="AA58" i="80"/>
  <c r="Y61" i="61"/>
  <c r="X61" i="61"/>
  <c r="S63" i="61" l="1"/>
  <c r="K14" i="81"/>
  <c r="J21" i="81"/>
  <c r="E6" i="81"/>
  <c r="F6" i="81"/>
  <c r="G6" i="81"/>
  <c r="D6" i="81"/>
  <c r="E5" i="81"/>
  <c r="F5" i="81"/>
  <c r="G5" i="81"/>
  <c r="D5" i="81"/>
  <c r="E3" i="81"/>
  <c r="F3" i="81"/>
  <c r="G3" i="81"/>
  <c r="D3" i="81"/>
  <c r="O27" i="79" l="1"/>
  <c r="M28" i="79"/>
  <c r="R15" i="79"/>
  <c r="I20" i="79" l="1"/>
  <c r="I19" i="79"/>
  <c r="J23" i="79"/>
  <c r="L9" i="79"/>
  <c r="L8" i="79"/>
  <c r="L7" i="79"/>
  <c r="L6" i="79"/>
  <c r="K9" i="79"/>
  <c r="K8" i="79"/>
  <c r="K7" i="79"/>
  <c r="K6" i="79"/>
  <c r="I9" i="79"/>
  <c r="J16" i="79" s="1"/>
  <c r="I8" i="79"/>
  <c r="J15" i="79" s="1"/>
  <c r="I7" i="79"/>
  <c r="J14" i="79" s="1"/>
  <c r="I6" i="79"/>
  <c r="J13" i="79" s="1"/>
  <c r="K2" i="80"/>
  <c r="K3" i="80" s="1"/>
  <c r="K4" i="80" s="1"/>
  <c r="K5" i="80" s="1"/>
  <c r="K6" i="80" s="1"/>
  <c r="K7" i="80" s="1"/>
  <c r="K8" i="80" s="1"/>
  <c r="K9" i="80" s="1"/>
  <c r="K10" i="80" s="1"/>
  <c r="K11" i="80" s="1"/>
  <c r="K12" i="80" s="1"/>
  <c r="K13" i="80" s="1"/>
  <c r="K14" i="80" s="1"/>
  <c r="K15" i="80" s="1"/>
  <c r="K16" i="80" s="1"/>
  <c r="K17" i="80" s="1"/>
  <c r="K18" i="80" s="1"/>
  <c r="K19" i="80" s="1"/>
  <c r="K20" i="80" s="1"/>
  <c r="K21" i="80" s="1"/>
  <c r="K22" i="80" s="1"/>
  <c r="K23" i="80" s="1"/>
  <c r="K24" i="80" s="1"/>
  <c r="K25" i="80" s="1"/>
  <c r="K26" i="80" s="1"/>
  <c r="K27" i="80" s="1"/>
  <c r="K28" i="80" s="1"/>
  <c r="K29" i="80" s="1"/>
  <c r="K30" i="80" s="1"/>
  <c r="K31" i="80" s="1"/>
  <c r="K32" i="80" s="1"/>
  <c r="K33" i="80" s="1"/>
  <c r="K34" i="80" s="1"/>
  <c r="K35" i="80" s="1"/>
  <c r="K36" i="80" s="1"/>
  <c r="K37" i="80" s="1"/>
  <c r="K38" i="80" s="1"/>
  <c r="K39" i="80" s="1"/>
  <c r="K40" i="80" s="1"/>
  <c r="K41" i="80" s="1"/>
  <c r="K42" i="80" s="1"/>
  <c r="K43" i="80" s="1"/>
  <c r="K44" i="80" s="1"/>
  <c r="K45" i="80" s="1"/>
  <c r="K46" i="80" s="1"/>
  <c r="K47" i="80" s="1"/>
  <c r="K48" i="80" s="1"/>
  <c r="J2" i="80"/>
  <c r="J3" i="80" s="1"/>
  <c r="J4" i="80" s="1"/>
  <c r="J5" i="80" s="1"/>
  <c r="J6" i="80" s="1"/>
  <c r="J7" i="80" s="1"/>
  <c r="J8" i="80" s="1"/>
  <c r="J9" i="80" s="1"/>
  <c r="J10" i="80" s="1"/>
  <c r="J11" i="80" s="1"/>
  <c r="J12" i="80" s="1"/>
  <c r="J13" i="80" s="1"/>
  <c r="J14" i="80" s="1"/>
  <c r="J15" i="80" s="1"/>
  <c r="J16" i="80" s="1"/>
  <c r="J17" i="80" s="1"/>
  <c r="J18" i="80" s="1"/>
  <c r="J19" i="80" s="1"/>
  <c r="J20" i="80" s="1"/>
  <c r="J21" i="80" s="1"/>
  <c r="J22" i="80" s="1"/>
  <c r="J23" i="80" s="1"/>
  <c r="J24" i="80" s="1"/>
  <c r="J25" i="80" s="1"/>
  <c r="J26" i="80" s="1"/>
  <c r="J27" i="80" s="1"/>
  <c r="J28" i="80" s="1"/>
  <c r="J29" i="80" s="1"/>
  <c r="J30" i="80" s="1"/>
  <c r="J31" i="80" s="1"/>
  <c r="J32" i="80" s="1"/>
  <c r="J33" i="80" s="1"/>
  <c r="J34" i="80" s="1"/>
  <c r="J35" i="80" s="1"/>
  <c r="J36" i="80" s="1"/>
  <c r="J37" i="80" s="1"/>
  <c r="J38" i="80" s="1"/>
  <c r="J39" i="80" s="1"/>
  <c r="J40" i="80" s="1"/>
  <c r="J41" i="80" s="1"/>
  <c r="J42" i="80" s="1"/>
  <c r="J43" i="80" s="1"/>
  <c r="J44" i="80" s="1"/>
  <c r="J45" i="80" s="1"/>
  <c r="J46" i="80" s="1"/>
  <c r="J47" i="80" s="1"/>
  <c r="J48" i="80" s="1"/>
  <c r="I2" i="80"/>
  <c r="I3" i="80" s="1"/>
  <c r="I4" i="80" s="1"/>
  <c r="I5" i="80" s="1"/>
  <c r="I6" i="80" s="1"/>
  <c r="I7" i="80" s="1"/>
  <c r="I8" i="80" s="1"/>
  <c r="I9" i="80" s="1"/>
  <c r="I10" i="80" s="1"/>
  <c r="I11" i="80" s="1"/>
  <c r="I12" i="80" s="1"/>
  <c r="I13" i="80" s="1"/>
  <c r="I14" i="80" s="1"/>
  <c r="I15" i="80" s="1"/>
  <c r="I16" i="80" s="1"/>
  <c r="I17" i="80" s="1"/>
  <c r="I18" i="80" s="1"/>
  <c r="I19" i="80" s="1"/>
  <c r="I20" i="80" s="1"/>
  <c r="I21" i="80" s="1"/>
  <c r="I22" i="80" s="1"/>
  <c r="I23" i="80" s="1"/>
  <c r="I24" i="80" s="1"/>
  <c r="I25" i="80" s="1"/>
  <c r="I26" i="80" s="1"/>
  <c r="I27" i="80" s="1"/>
  <c r="I28" i="80" s="1"/>
  <c r="I29" i="80" s="1"/>
  <c r="I30" i="80" s="1"/>
  <c r="I31" i="80" s="1"/>
  <c r="I32" i="80" s="1"/>
  <c r="I33" i="80" s="1"/>
  <c r="I34" i="80" s="1"/>
  <c r="I35" i="80" s="1"/>
  <c r="I36" i="80" s="1"/>
  <c r="I37" i="80" s="1"/>
  <c r="I38" i="80" s="1"/>
  <c r="I39" i="80" s="1"/>
  <c r="I40" i="80" s="1"/>
  <c r="I41" i="80" s="1"/>
  <c r="I42" i="80" s="1"/>
  <c r="I43" i="80" s="1"/>
  <c r="I44" i="80" s="1"/>
  <c r="I45" i="80" s="1"/>
  <c r="I46" i="80" s="1"/>
  <c r="I47" i="80" s="1"/>
  <c r="I48" i="80" s="1"/>
  <c r="H2" i="80"/>
  <c r="H3" i="80" s="1"/>
  <c r="H4" i="80" s="1"/>
  <c r="H5" i="80" s="1"/>
  <c r="H6" i="80" s="1"/>
  <c r="H7" i="80" s="1"/>
  <c r="H8" i="80" s="1"/>
  <c r="H9" i="80" s="1"/>
  <c r="H10" i="80" s="1"/>
  <c r="H11" i="80" s="1"/>
  <c r="H12" i="80" s="1"/>
  <c r="H13" i="80" s="1"/>
  <c r="H14" i="80" s="1"/>
  <c r="H15" i="80" s="1"/>
  <c r="H16" i="80" s="1"/>
  <c r="H17" i="80" s="1"/>
  <c r="H18" i="80" s="1"/>
  <c r="H19" i="80" s="1"/>
  <c r="H20" i="80" s="1"/>
  <c r="H21" i="80" s="1"/>
  <c r="H22" i="80" s="1"/>
  <c r="H23" i="80" s="1"/>
  <c r="H24" i="80" s="1"/>
  <c r="H25" i="80" s="1"/>
  <c r="H26" i="80" s="1"/>
  <c r="H27" i="80" s="1"/>
  <c r="H28" i="80" s="1"/>
  <c r="H29" i="80" s="1"/>
  <c r="H30" i="80" s="1"/>
  <c r="H31" i="80" s="1"/>
  <c r="H32" i="80" s="1"/>
  <c r="H33" i="80" s="1"/>
  <c r="H34" i="80" s="1"/>
  <c r="H35" i="80" s="1"/>
  <c r="H36" i="80" s="1"/>
  <c r="H37" i="80" s="1"/>
  <c r="H38" i="80" s="1"/>
  <c r="H39" i="80" s="1"/>
  <c r="H40" i="80" s="1"/>
  <c r="H41" i="80" s="1"/>
  <c r="H42" i="80" s="1"/>
  <c r="H43" i="80" s="1"/>
  <c r="H44" i="80" s="1"/>
  <c r="H45" i="80" s="1"/>
  <c r="H46" i="80" s="1"/>
  <c r="H47" i="80" s="1"/>
  <c r="H48" i="80" s="1"/>
  <c r="K1" i="80"/>
  <c r="J1" i="80"/>
  <c r="I1" i="80"/>
  <c r="H1" i="80"/>
  <c r="E3" i="79"/>
  <c r="E4" i="79"/>
  <c r="E5" i="79"/>
  <c r="E6" i="79"/>
  <c r="E7" i="79"/>
  <c r="E8" i="79"/>
  <c r="E9" i="79"/>
  <c r="E10" i="79"/>
  <c r="E11" i="79"/>
  <c r="E12" i="79"/>
  <c r="E13" i="79"/>
  <c r="E14" i="79"/>
  <c r="E15" i="79"/>
  <c r="E16" i="79"/>
  <c r="E17" i="79"/>
  <c r="E18" i="79"/>
  <c r="L17" i="79" l="1"/>
  <c r="J21" i="79"/>
  <c r="AB23" i="61"/>
  <c r="B2" i="78" l="1"/>
  <c r="B3" i="78"/>
  <c r="B4" i="78"/>
  <c r="B5" i="78"/>
  <c r="B6" i="78"/>
  <c r="B7" i="78"/>
  <c r="B8" i="78"/>
  <c r="B9" i="78"/>
  <c r="B10" i="78"/>
  <c r="B11" i="78"/>
  <c r="B12" i="78"/>
  <c r="B13" i="78"/>
  <c r="B14" i="78"/>
  <c r="B15" i="78"/>
  <c r="B16" i="78"/>
  <c r="B17" i="78"/>
  <c r="B18" i="78"/>
  <c r="B19" i="78"/>
  <c r="B20" i="78"/>
  <c r="B21" i="78"/>
  <c r="B22" i="78"/>
  <c r="B23" i="78"/>
  <c r="B24" i="78"/>
  <c r="B25" i="78"/>
  <c r="B26" i="78"/>
  <c r="B27" i="78"/>
  <c r="B28" i="78"/>
  <c r="B29" i="78"/>
  <c r="B30" i="78"/>
  <c r="B31" i="78"/>
  <c r="B32" i="78"/>
  <c r="B33" i="78"/>
  <c r="B34" i="78"/>
  <c r="B35" i="78"/>
  <c r="B36" i="78"/>
  <c r="B37" i="78"/>
  <c r="B38" i="78"/>
  <c r="B39" i="78"/>
  <c r="B40" i="78"/>
  <c r="B41" i="78"/>
  <c r="B42" i="78"/>
  <c r="B43" i="78"/>
  <c r="B44" i="78"/>
  <c r="B45" i="78"/>
  <c r="B46" i="78"/>
  <c r="B47" i="78"/>
  <c r="B48" i="78"/>
  <c r="B1" i="78"/>
  <c r="B2" i="77"/>
  <c r="B3" i="77"/>
  <c r="B4" i="77"/>
  <c r="B5" i="77"/>
  <c r="B6" i="77"/>
  <c r="B7" i="77"/>
  <c r="B8" i="77"/>
  <c r="B9" i="77"/>
  <c r="B10" i="77"/>
  <c r="B11" i="77"/>
  <c r="B12" i="77"/>
  <c r="B13" i="77"/>
  <c r="B14" i="77"/>
  <c r="B15" i="77"/>
  <c r="B16" i="77"/>
  <c r="B17" i="77"/>
  <c r="B18" i="77"/>
  <c r="B19" i="77"/>
  <c r="B20" i="77"/>
  <c r="B21" i="77"/>
  <c r="B22" i="77"/>
  <c r="B23" i="77"/>
  <c r="B24" i="77"/>
  <c r="B25" i="77"/>
  <c r="B26" i="77"/>
  <c r="B27" i="77"/>
  <c r="B28" i="77"/>
  <c r="B29" i="77"/>
  <c r="B30" i="77"/>
  <c r="B31" i="77"/>
  <c r="B32" i="77"/>
  <c r="B33" i="77"/>
  <c r="B34" i="77"/>
  <c r="B35" i="77"/>
  <c r="B36" i="77"/>
  <c r="B37" i="77"/>
  <c r="B38" i="77"/>
  <c r="B39" i="77"/>
  <c r="B40" i="77"/>
  <c r="B41" i="77"/>
  <c r="B42" i="77"/>
  <c r="B43" i="77"/>
  <c r="B44" i="77"/>
  <c r="B45" i="77"/>
  <c r="B46" i="77"/>
  <c r="B47" i="77"/>
  <c r="B48" i="77"/>
  <c r="B1" i="77"/>
  <c r="G1" i="77"/>
  <c r="E40" i="78" l="1"/>
  <c r="E12" i="77"/>
  <c r="B58" i="74"/>
  <c r="B12" i="74"/>
  <c r="B13" i="74"/>
  <c r="B14" i="74"/>
  <c r="B15" i="74"/>
  <c r="B16" i="74"/>
  <c r="B17" i="74"/>
  <c r="B18" i="74"/>
  <c r="B19" i="74"/>
  <c r="B20" i="74"/>
  <c r="B21" i="74"/>
  <c r="B22" i="74"/>
  <c r="B23" i="74"/>
  <c r="B24" i="74"/>
  <c r="B25" i="74"/>
  <c r="B26" i="74"/>
  <c r="B27" i="74"/>
  <c r="B28" i="74"/>
  <c r="B29" i="74"/>
  <c r="B30" i="74"/>
  <c r="B31" i="74"/>
  <c r="B32" i="74"/>
  <c r="B33" i="74"/>
  <c r="B34" i="74"/>
  <c r="B35" i="74"/>
  <c r="B36" i="74"/>
  <c r="B37" i="74"/>
  <c r="B38" i="74"/>
  <c r="B39" i="74"/>
  <c r="B40" i="74"/>
  <c r="B41" i="74"/>
  <c r="B42" i="74"/>
  <c r="B43" i="74"/>
  <c r="B44" i="74"/>
  <c r="B45" i="74"/>
  <c r="B46" i="74"/>
  <c r="B47" i="74"/>
  <c r="B48" i="74"/>
  <c r="B49" i="74"/>
  <c r="B50" i="74"/>
  <c r="B51" i="74"/>
  <c r="B52" i="74"/>
  <c r="B53" i="74"/>
  <c r="B54" i="74"/>
  <c r="B55" i="74"/>
  <c r="B56" i="74"/>
  <c r="B57" i="74"/>
  <c r="B11" i="74"/>
  <c r="G14" i="74"/>
  <c r="G10" i="74" l="1"/>
  <c r="O12" i="61"/>
  <c r="O13" i="61" s="1"/>
  <c r="O14" i="61" s="1"/>
  <c r="O15" i="61" s="1"/>
  <c r="O16" i="61" s="1"/>
  <c r="O17" i="61" s="1"/>
  <c r="O18" i="61" s="1"/>
  <c r="O19" i="61" s="1"/>
  <c r="O20" i="61" s="1"/>
  <c r="O21" i="61" s="1"/>
  <c r="O22" i="61" s="1"/>
  <c r="O23" i="61" s="1"/>
  <c r="O24" i="61" s="1"/>
  <c r="O25" i="61" s="1"/>
  <c r="O26" i="61" s="1"/>
  <c r="O27" i="61" s="1"/>
  <c r="O28" i="61" s="1"/>
  <c r="O29" i="61" s="1"/>
  <c r="O30" i="61" s="1"/>
  <c r="O31" i="61" s="1"/>
  <c r="O32" i="61" s="1"/>
  <c r="O33" i="61" s="1"/>
  <c r="O34" i="61" s="1"/>
  <c r="O35" i="61" s="1"/>
  <c r="O36" i="61" s="1"/>
  <c r="O37" i="61" s="1"/>
  <c r="O38" i="61" s="1"/>
  <c r="O39" i="61" s="1"/>
  <c r="O40" i="61" s="1"/>
  <c r="O41" i="61" s="1"/>
  <c r="O42" i="61" s="1"/>
  <c r="O43" i="61" s="1"/>
  <c r="O44" i="61" s="1"/>
  <c r="O45" i="61" s="1"/>
  <c r="O46" i="61" s="1"/>
  <c r="O47" i="61" s="1"/>
  <c r="O48" i="61" s="1"/>
  <c r="O49" i="61" s="1"/>
  <c r="O50" i="61" s="1"/>
  <c r="O51" i="61" s="1"/>
  <c r="O52" i="61" s="1"/>
  <c r="O53" i="61" s="1"/>
  <c r="O54" i="61" s="1"/>
  <c r="O55" i="61" s="1"/>
  <c r="O56" i="61" s="1"/>
  <c r="O57" i="61" s="1"/>
  <c r="O58" i="61" s="1"/>
  <c r="M13" i="61"/>
  <c r="M14" i="61" s="1"/>
  <c r="M15" i="61" s="1"/>
  <c r="M16" i="61" s="1"/>
  <c r="M17" i="61" s="1"/>
  <c r="M19" i="61" s="1"/>
  <c r="M23" i="61" s="1"/>
  <c r="M24" i="61" s="1"/>
  <c r="M25" i="61" s="1"/>
  <c r="M26" i="61" s="1"/>
  <c r="M27" i="61" s="1"/>
  <c r="M28" i="61" s="1"/>
  <c r="M29" i="61" s="1"/>
  <c r="M30" i="61" s="1"/>
  <c r="M31" i="61" s="1"/>
  <c r="M32" i="61" s="1"/>
  <c r="M33" i="61" s="1"/>
  <c r="M34" i="61" s="1"/>
  <c r="M35" i="61" s="1"/>
  <c r="M36" i="61" s="1"/>
  <c r="M37" i="61" s="1"/>
  <c r="M38" i="61" s="1"/>
  <c r="M39" i="61" s="1"/>
  <c r="M40" i="61" s="1"/>
  <c r="M41" i="61" s="1"/>
  <c r="M42" i="61" s="1"/>
  <c r="M43" i="61" s="1"/>
  <c r="M44" i="61" s="1"/>
  <c r="M45" i="61" s="1"/>
  <c r="M46" i="61" s="1"/>
  <c r="M47" i="61" s="1"/>
  <c r="M48" i="61" s="1"/>
  <c r="M49" i="61" s="1"/>
  <c r="M50" i="61" s="1"/>
  <c r="M51" i="61" s="1"/>
  <c r="M52" i="61" s="1"/>
  <c r="M53" i="61" s="1"/>
  <c r="M54" i="61" s="1"/>
  <c r="M55" i="61" s="1"/>
  <c r="M56" i="61" s="1"/>
  <c r="M57" i="61" s="1"/>
  <c r="M58" i="61" s="1"/>
  <c r="L13" i="61"/>
  <c r="O11" i="61"/>
  <c r="N11" i="61"/>
  <c r="V2" i="73"/>
  <c r="H2" i="73"/>
  <c r="D2" i="73"/>
  <c r="B2" i="73"/>
  <c r="C2" i="73" s="1"/>
  <c r="T2" i="73"/>
  <c r="S2" i="73"/>
  <c r="L14" i="61" l="1"/>
  <c r="L15" i="61" s="1"/>
  <c r="L16" i="61" s="1"/>
  <c r="E4" i="81"/>
  <c r="J7" i="79"/>
  <c r="B1" i="76"/>
  <c r="G4" i="81"/>
  <c r="J9" i="79"/>
  <c r="C2" i="74"/>
  <c r="E2" i="74"/>
  <c r="N13" i="61"/>
  <c r="B2" i="76"/>
  <c r="E2" i="79"/>
  <c r="E2" i="73"/>
  <c r="L17" i="61" l="1"/>
  <c r="N14" i="61"/>
  <c r="B3" i="76"/>
  <c r="L18" i="61" l="1"/>
  <c r="N15" i="61"/>
  <c r="B4" i="76"/>
  <c r="L19" i="61" l="1"/>
  <c r="L20" i="61" s="1"/>
  <c r="L21" i="61" s="1"/>
  <c r="L22" i="61" s="1"/>
  <c r="N16" i="61"/>
  <c r="B5" i="76"/>
  <c r="L23" i="61" l="1"/>
  <c r="H4" i="82"/>
  <c r="A8" i="82"/>
  <c r="N17" i="61"/>
  <c r="B6" i="76"/>
  <c r="P21" i="82" l="1"/>
  <c r="L24" i="61"/>
  <c r="N18" i="61"/>
  <c r="B7" i="76"/>
  <c r="L25" i="61" l="1"/>
  <c r="N19" i="61"/>
  <c r="B8" i="76"/>
  <c r="L26" i="61" l="1"/>
  <c r="N20" i="61"/>
  <c r="B9" i="76"/>
  <c r="L27" i="61" l="1"/>
  <c r="N21" i="61"/>
  <c r="B10" i="76"/>
  <c r="L28" i="61" l="1"/>
  <c r="N22" i="61"/>
  <c r="B11" i="76"/>
  <c r="L29" i="61" l="1"/>
  <c r="N23" i="61"/>
  <c r="B12" i="76"/>
  <c r="L30" i="61" l="1"/>
  <c r="N24" i="61"/>
  <c r="B13" i="76"/>
  <c r="L31" i="61" l="1"/>
  <c r="N25" i="61"/>
  <c r="B14" i="76"/>
  <c r="L32" i="61" l="1"/>
  <c r="L33" i="61" s="1"/>
  <c r="L34" i="61" s="1"/>
  <c r="A9" i="82"/>
  <c r="N26" i="61"/>
  <c r="B15" i="76"/>
  <c r="L35" i="61" l="1"/>
  <c r="I4" i="82"/>
  <c r="N27" i="61"/>
  <c r="B16" i="76"/>
  <c r="L36" i="61" l="1"/>
  <c r="L37" i="61" s="1"/>
  <c r="L38" i="61" s="1"/>
  <c r="L39" i="61" s="1"/>
  <c r="L40" i="61" s="1"/>
  <c r="L41" i="61" s="1"/>
  <c r="L42" i="61" s="1"/>
  <c r="L43" i="61" s="1"/>
  <c r="L44" i="61" s="1"/>
  <c r="L45" i="61" s="1"/>
  <c r="L46" i="61" s="1"/>
  <c r="L47" i="61" s="1"/>
  <c r="J4" i="82"/>
  <c r="N28" i="61"/>
  <c r="B17" i="76"/>
  <c r="A10" i="82" l="1"/>
  <c r="L48" i="61"/>
  <c r="L49" i="61" s="1"/>
  <c r="L50" i="61" s="1"/>
  <c r="L51" i="61" s="1"/>
  <c r="L52" i="61" s="1"/>
  <c r="L53" i="61" s="1"/>
  <c r="L54" i="61" s="1"/>
  <c r="L55" i="61" s="1"/>
  <c r="L56" i="61" s="1"/>
  <c r="L57" i="61" s="1"/>
  <c r="L58" i="61" s="1"/>
  <c r="N29" i="61"/>
  <c r="B18" i="76"/>
  <c r="B2" i="74" l="1"/>
  <c r="J6" i="79"/>
  <c r="D4" i="81"/>
  <c r="N30" i="61"/>
  <c r="B19" i="76"/>
  <c r="L9" i="82" l="1"/>
  <c r="L10" i="82"/>
  <c r="N31" i="61"/>
  <c r="B20" i="76"/>
  <c r="N32" i="61" l="1"/>
  <c r="B21" i="76"/>
  <c r="N33" i="61" l="1"/>
  <c r="B22" i="76"/>
  <c r="N34" i="61" l="1"/>
  <c r="B23" i="76"/>
  <c r="N35" i="61" l="1"/>
  <c r="B24" i="76"/>
  <c r="N36" i="61" l="1"/>
  <c r="B25" i="76"/>
  <c r="N37" i="61" l="1"/>
  <c r="B26" i="76"/>
  <c r="N38" i="61" l="1"/>
  <c r="B27" i="76"/>
  <c r="N39" i="61" l="1"/>
  <c r="B28" i="76"/>
  <c r="N40" i="61" l="1"/>
  <c r="B29" i="76"/>
  <c r="N41" i="61" l="1"/>
  <c r="B30" i="76"/>
  <c r="N42" i="61" l="1"/>
  <c r="B31" i="76"/>
  <c r="N43" i="61" l="1"/>
  <c r="B32" i="76"/>
  <c r="N44" i="61" l="1"/>
  <c r="B33" i="76"/>
  <c r="N45" i="61" l="1"/>
  <c r="B34" i="76"/>
  <c r="N46" i="61" l="1"/>
  <c r="B35" i="76"/>
  <c r="N47" i="61" l="1"/>
  <c r="B36" i="76"/>
  <c r="N48" i="61" l="1"/>
  <c r="B37" i="76"/>
  <c r="N49" i="61" l="1"/>
  <c r="B38" i="76"/>
  <c r="N50" i="61" l="1"/>
  <c r="B39" i="76"/>
  <c r="N51" i="61" l="1"/>
  <c r="B40" i="76"/>
  <c r="N52" i="61" l="1"/>
  <c r="B41" i="76"/>
  <c r="N53" i="61" l="1"/>
  <c r="B42" i="76"/>
  <c r="N54" i="61" l="1"/>
  <c r="B43" i="76"/>
  <c r="N55" i="61" l="1"/>
  <c r="B44" i="76"/>
  <c r="N56" i="61" l="1"/>
  <c r="B45" i="76"/>
  <c r="N57" i="61" l="1"/>
  <c r="B46" i="76"/>
  <c r="N58" i="61" l="1"/>
  <c r="B47" i="76"/>
  <c r="F4" i="81" l="1"/>
  <c r="J8" i="79"/>
  <c r="B48" i="76"/>
  <c r="M71" i="61"/>
  <c r="L62" i="61"/>
  <c r="D2" i="74"/>
</calcChain>
</file>

<file path=xl/sharedStrings.xml><?xml version="1.0" encoding="utf-8"?>
<sst xmlns="http://schemas.openxmlformats.org/spreadsheetml/2006/main" count="204" uniqueCount="95">
  <si>
    <t>Gauge Chart Name:</t>
  </si>
  <si>
    <t>AV</t>
  </si>
  <si>
    <t>min</t>
  </si>
  <si>
    <t>max</t>
  </si>
  <si>
    <t>diff</t>
  </si>
  <si>
    <t>Format</t>
  </si>
  <si>
    <t>Decimals</t>
  </si>
  <si>
    <t>Labels size</t>
  </si>
  <si>
    <t>AV size</t>
  </si>
  <si>
    <t>ref 5</t>
  </si>
  <si>
    <t>ref 6</t>
  </si>
  <si>
    <t>color 1</t>
  </si>
  <si>
    <t>color 2</t>
  </si>
  <si>
    <t>color 3</t>
  </si>
  <si>
    <t>Skin</t>
  </si>
  <si>
    <t>Sheet Name</t>
  </si>
  <si>
    <t>Sheet Index</t>
  </si>
  <si>
    <t>Attached</t>
  </si>
  <si>
    <t>Reference</t>
  </si>
  <si>
    <t>Variance Chart Name:</t>
  </si>
  <si>
    <t>Data 1</t>
  </si>
  <si>
    <t>Data 2</t>
  </si>
  <si>
    <t>Diff</t>
  </si>
  <si>
    <t>Series 1</t>
  </si>
  <si>
    <t>Series 2</t>
  </si>
  <si>
    <t>Sales Funnel Chart Name:</t>
  </si>
  <si>
    <t>GC_egy</t>
  </si>
  <si>
    <t>Num</t>
  </si>
  <si>
    <t>Skin 1</t>
  </si>
  <si>
    <t>Time to answer</t>
  </si>
  <si>
    <t>FCR</t>
  </si>
  <si>
    <t>RAW DATA</t>
  </si>
  <si>
    <t>Actual Week</t>
  </si>
  <si>
    <t>Calculations / Consolidation</t>
  </si>
  <si>
    <t>RAW USER DATA</t>
  </si>
  <si>
    <t>Abandon rate (%)</t>
  </si>
  <si>
    <t>Week</t>
  </si>
  <si>
    <t>User 1</t>
  </si>
  <si>
    <t>User 2</t>
  </si>
  <si>
    <t>User 3</t>
  </si>
  <si>
    <t>User 4</t>
  </si>
  <si>
    <t>user1</t>
  </si>
  <si>
    <t>user2</t>
  </si>
  <si>
    <t>user3</t>
  </si>
  <si>
    <t>user4</t>
  </si>
  <si>
    <t>total time to answer</t>
  </si>
  <si>
    <t>total fcr</t>
  </si>
  <si>
    <t>average abodan rate</t>
  </si>
  <si>
    <t>TIME TO ANSWER</t>
  </si>
  <si>
    <t>user 1</t>
  </si>
  <si>
    <t>user 2</t>
  </si>
  <si>
    <t>user 3</t>
  </si>
  <si>
    <t>user 4</t>
  </si>
  <si>
    <t>Raw user data</t>
  </si>
  <si>
    <t>Abandon rate</t>
  </si>
  <si>
    <t>time to answer</t>
  </si>
  <si>
    <t>Raw User data</t>
  </si>
  <si>
    <t>raw user data</t>
  </si>
  <si>
    <t>AVERAGE</t>
  </si>
  <si>
    <t>Time to Answer</t>
  </si>
  <si>
    <t>Abandon Rate</t>
  </si>
  <si>
    <t>abandon rate</t>
  </si>
  <si>
    <t>fcr</t>
  </si>
  <si>
    <t>USER 1</t>
  </si>
  <si>
    <t>USER 2</t>
  </si>
  <si>
    <t>USER 3</t>
  </si>
  <si>
    <t>USER 4</t>
  </si>
  <si>
    <t>CALL CENTER PERFORMANCE DASHBOARD</t>
  </si>
  <si>
    <t xml:space="preserve"> </t>
  </si>
  <si>
    <t>q1</t>
  </si>
  <si>
    <t>q2</t>
  </si>
  <si>
    <t>q3</t>
  </si>
  <si>
    <t>q4</t>
  </si>
  <si>
    <t>all</t>
  </si>
  <si>
    <t>Q 1</t>
  </si>
  <si>
    <t>Q 2</t>
  </si>
  <si>
    <t>Q 3</t>
  </si>
  <si>
    <t>Q 4</t>
  </si>
  <si>
    <t>ALL</t>
  </si>
  <si>
    <t>ABANDON RATE</t>
  </si>
  <si>
    <t>TIME TO ANSWER OF USER 1 IN</t>
  </si>
  <si>
    <t>TIME TO ANSWER OF USER 2 IN</t>
  </si>
  <si>
    <t xml:space="preserve">OR </t>
  </si>
  <si>
    <t>OR</t>
  </si>
  <si>
    <t>TIME TO ANSWER OF USER 3 IN</t>
  </si>
  <si>
    <t>TIME TO ANSWER OF USER 4 IN</t>
  </si>
  <si>
    <t>ABANDON RATE OF USER 1 IN</t>
  </si>
  <si>
    <t>ABANDON RATE OF USER 2 IN</t>
  </si>
  <si>
    <t>ABANDON RATE OF USER 3 IN</t>
  </si>
  <si>
    <t>ABANDON RATE OF USER 4 IN</t>
  </si>
  <si>
    <t>FCR OF USER 1 IN</t>
  </si>
  <si>
    <t>FCR OF USER 4 IN</t>
  </si>
  <si>
    <t>FCR OF USER 3 IN</t>
  </si>
  <si>
    <t>FCR OF USER 2 IN</t>
  </si>
  <si>
    <t>MAX/MIN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</si>
</sst>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W&quot;\ 00"/>
    <numFmt numFmtId="165" formatCode="ddd\,\ dd/mm/yy"/>
    <numFmt numFmtId="166" formatCode="\W\ &quot;01&quot;"/>
  </numFmts>
  <fonts count="30">
    <font>
      <sz val="10"/>
      <name val="Arial"/>
      <charset val="134"/>
    </font>
    <font>
      <sz val="10"/>
      <name val="Segoe UI"/>
      <family val="2"/>
    </font>
    <font>
      <b/>
      <sz val="10"/>
      <name val="Segoe UI"/>
      <family val="2"/>
    </font>
    <font>
      <b/>
      <sz val="10"/>
      <color indexed="8"/>
      <name val="Segoe UI"/>
      <family val="2"/>
    </font>
    <font>
      <sz val="10"/>
      <color indexed="8"/>
      <name val="Segoe UI"/>
      <family val="2"/>
    </font>
    <font>
      <b/>
      <sz val="12"/>
      <color indexed="8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3" tint="0.59999389629810485"/>
      <name val="Arial"/>
      <family val="2"/>
    </font>
    <font>
      <b/>
      <i/>
      <u/>
      <sz val="20"/>
      <color theme="5"/>
      <name val="Arial"/>
      <family val="2"/>
    </font>
    <font>
      <sz val="10"/>
      <color theme="0"/>
      <name val="Segoe UI"/>
      <family val="2"/>
    </font>
    <font>
      <sz val="10"/>
      <color theme="1"/>
      <name val="Segoe UI"/>
      <family val="2"/>
    </font>
    <font>
      <sz val="10"/>
      <color theme="1"/>
      <name val="Arial"/>
      <family val="2"/>
    </font>
    <font>
      <sz val="16"/>
      <name val="Arial"/>
      <family val="2"/>
    </font>
    <font>
      <b/>
      <u/>
      <sz val="16"/>
      <color rgb="FFEB23AD"/>
      <name val="Arial"/>
      <family val="2"/>
    </font>
    <font>
      <sz val="8"/>
      <color rgb="FF000000"/>
      <name val="Segoe UI"/>
      <family val="2"/>
    </font>
    <font>
      <sz val="11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0"/>
      <color theme="1"/>
      <name val="Arial"/>
      <family val="2"/>
    </font>
    <font>
      <b/>
      <i/>
      <u val="double"/>
      <sz val="36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Segoe UI"/>
      <family val="2"/>
    </font>
    <font>
      <b/>
      <i/>
      <u/>
      <sz val="20"/>
      <color rgb="FFFF0000"/>
      <name val="Arial"/>
      <family val="2"/>
    </font>
    <font>
      <b/>
      <i/>
      <sz val="20"/>
      <color rgb="FFFF0000"/>
      <name val="Arial"/>
      <family val="2"/>
    </font>
    <font>
      <u/>
      <sz val="10"/>
      <name val="Arial"/>
      <family val="2"/>
    </font>
    <font>
      <sz val="10"/>
      <color theme="9" tint="0.39997558519241921"/>
      <name val="Arial"/>
      <family val="2"/>
    </font>
    <font>
      <sz val="10"/>
      <color theme="5" tint="-0.249977111117893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4" fillId="0" borderId="0" xfId="0" applyFont="1" applyFill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horizontal="left" vertical="center" indent="1"/>
      <protection hidden="1"/>
    </xf>
    <xf numFmtId="0" fontId="3" fillId="0" borderId="0" xfId="0" applyFont="1" applyFill="1" applyBorder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horizontal="left" vertical="center" wrapText="1" indent="2"/>
      <protection hidden="1"/>
    </xf>
    <xf numFmtId="0" fontId="4" fillId="0" borderId="0" xfId="0" applyFont="1" applyBorder="1" applyAlignment="1" applyProtection="1">
      <alignment horizontal="left" vertical="center" indent="1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164" fontId="4" fillId="0" borderId="0" xfId="0" applyNumberFormat="1" applyFont="1" applyBorder="1" applyAlignment="1" applyProtection="1">
      <alignment horizontal="right" vertical="center"/>
      <protection hidden="1"/>
    </xf>
    <xf numFmtId="0" fontId="1" fillId="0" borderId="0" xfId="0" applyFont="1" applyFill="1" applyBorder="1" applyAlignment="1" applyProtection="1">
      <alignment horizontal="left" vertical="center" wrapText="1" indent="2"/>
      <protection hidden="1"/>
    </xf>
    <xf numFmtId="0" fontId="4" fillId="0" borderId="0" xfId="0" applyFont="1" applyFill="1" applyBorder="1" applyAlignment="1" applyProtection="1">
      <alignment horizontal="left" vertical="center" wrapText="1" indent="2"/>
      <protection hidden="1"/>
    </xf>
    <xf numFmtId="0" fontId="2" fillId="0" borderId="1" xfId="0" applyFont="1" applyFill="1" applyBorder="1" applyAlignment="1" applyProtection="1">
      <alignment horizontal="left" vertical="center" indent="1"/>
      <protection hidden="1"/>
    </xf>
    <xf numFmtId="0" fontId="4" fillId="0" borderId="1" xfId="0" applyFont="1" applyFill="1" applyBorder="1" applyAlignment="1" applyProtection="1">
      <alignment vertical="center"/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3" fillId="0" borderId="5" xfId="0" applyFont="1" applyFill="1" applyBorder="1" applyAlignment="1" applyProtection="1">
      <alignment horizontal="left" vertical="center" wrapText="1" indent="2"/>
      <protection hidden="1"/>
    </xf>
    <xf numFmtId="0" fontId="1" fillId="0" borderId="6" xfId="0" applyFont="1" applyFill="1" applyBorder="1" applyAlignment="1" applyProtection="1">
      <alignment horizontal="center" vertical="center"/>
      <protection hidden="1"/>
    </xf>
    <xf numFmtId="0" fontId="4" fillId="0" borderId="6" xfId="0" applyFont="1" applyFill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 wrapText="1"/>
      <protection hidden="1"/>
    </xf>
    <xf numFmtId="165" fontId="1" fillId="0" borderId="8" xfId="0" applyNumberFormat="1" applyFont="1" applyFill="1" applyBorder="1" applyAlignment="1" applyProtection="1">
      <alignment horizontal="center" vertical="center"/>
      <protection hidden="1"/>
    </xf>
    <xf numFmtId="164" fontId="4" fillId="0" borderId="9" xfId="0" applyNumberFormat="1" applyFont="1" applyFill="1" applyBorder="1" applyAlignment="1" applyProtection="1">
      <alignment horizontal="center" vertical="center"/>
      <protection hidden="1"/>
    </xf>
    <xf numFmtId="3" fontId="4" fillId="0" borderId="9" xfId="0" applyNumberFormat="1" applyFont="1" applyFill="1" applyBorder="1" applyAlignment="1" applyProtection="1">
      <alignment vertical="center"/>
      <protection hidden="1"/>
    </xf>
    <xf numFmtId="165" fontId="1" fillId="0" borderId="10" xfId="0" applyNumberFormat="1" applyFont="1" applyFill="1" applyBorder="1" applyAlignment="1" applyProtection="1">
      <alignment horizontal="center" vertical="center"/>
      <protection hidden="1"/>
    </xf>
    <xf numFmtId="164" fontId="4" fillId="0" borderId="11" xfId="0" applyNumberFormat="1" applyFont="1" applyFill="1" applyBorder="1" applyAlignment="1" applyProtection="1">
      <alignment horizontal="center" vertical="center"/>
      <protection hidden="1"/>
    </xf>
    <xf numFmtId="165" fontId="4" fillId="0" borderId="10" xfId="0" applyNumberFormat="1" applyFont="1" applyFill="1" applyBorder="1" applyAlignment="1" applyProtection="1">
      <alignment horizontal="center" vertical="center"/>
      <protection hidden="1"/>
    </xf>
    <xf numFmtId="165" fontId="4" fillId="0" borderId="12" xfId="0" applyNumberFormat="1" applyFont="1" applyFill="1" applyBorder="1" applyAlignment="1" applyProtection="1">
      <alignment horizontal="center" vertical="center"/>
      <protection hidden="1"/>
    </xf>
    <xf numFmtId="164" fontId="4" fillId="0" borderId="13" xfId="0" applyNumberFormat="1" applyFont="1" applyFill="1" applyBorder="1" applyAlignment="1" applyProtection="1">
      <alignment horizontal="center" vertical="center"/>
      <protection hidden="1"/>
    </xf>
    <xf numFmtId="165" fontId="4" fillId="0" borderId="8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vertical="center"/>
      <protection hidden="1"/>
    </xf>
    <xf numFmtId="3" fontId="4" fillId="0" borderId="0" xfId="0" applyNumberFormat="1" applyFont="1" applyFill="1" applyAlignment="1" applyProtection="1">
      <alignment vertical="center"/>
      <protection hidden="1"/>
    </xf>
    <xf numFmtId="0" fontId="4" fillId="0" borderId="6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164" fontId="4" fillId="0" borderId="0" xfId="0" applyNumberFormat="1" applyFont="1" applyFill="1" applyAlignment="1" applyProtection="1">
      <alignment vertical="center"/>
      <protection hidden="1"/>
    </xf>
    <xf numFmtId="10" fontId="4" fillId="0" borderId="0" xfId="1" applyNumberFormat="1" applyFont="1" applyFill="1" applyAlignment="1" applyProtection="1">
      <alignment vertical="center"/>
      <protection hidden="1"/>
    </xf>
    <xf numFmtId="10" fontId="4" fillId="0" borderId="0" xfId="0" applyNumberFormat="1" applyFont="1" applyFill="1" applyAlignment="1" applyProtection="1">
      <alignment vertical="center"/>
      <protection hidden="1"/>
    </xf>
    <xf numFmtId="0" fontId="7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6" fontId="3" fillId="0" borderId="0" xfId="0" applyNumberFormat="1" applyFont="1" applyFill="1" applyBorder="1" applyAlignment="1" applyProtection="1">
      <alignment horizontal="left" vertical="center" wrapText="1" indent="2"/>
      <protection hidden="1"/>
    </xf>
    <xf numFmtId="0" fontId="0" fillId="2" borderId="0" xfId="0" applyFill="1"/>
    <xf numFmtId="0" fontId="0" fillId="0" borderId="6" xfId="0" applyBorder="1"/>
    <xf numFmtId="0" fontId="6" fillId="0" borderId="6" xfId="0" applyFont="1" applyBorder="1"/>
    <xf numFmtId="0" fontId="6" fillId="0" borderId="0" xfId="0" applyFont="1"/>
    <xf numFmtId="3" fontId="6" fillId="0" borderId="6" xfId="0" applyNumberFormat="1" applyFont="1" applyBorder="1"/>
    <xf numFmtId="0" fontId="0" fillId="3" borderId="0" xfId="0" applyFill="1"/>
    <xf numFmtId="3" fontId="0" fillId="0" borderId="0" xfId="0" applyNumberFormat="1"/>
    <xf numFmtId="0" fontId="10" fillId="3" borderId="0" xfId="0" applyFont="1" applyFill="1"/>
    <xf numFmtId="0" fontId="1" fillId="0" borderId="0" xfId="0" applyFont="1" applyBorder="1"/>
    <xf numFmtId="0" fontId="1" fillId="0" borderId="1" xfId="0" applyFont="1" applyBorder="1"/>
    <xf numFmtId="164" fontId="4" fillId="0" borderId="6" xfId="0" applyNumberFormat="1" applyFont="1" applyFill="1" applyBorder="1" applyAlignment="1" applyProtection="1">
      <alignment horizontal="center" vertical="center"/>
      <protection hidden="1"/>
    </xf>
    <xf numFmtId="164" fontId="12" fillId="4" borderId="0" xfId="0" applyNumberFormat="1" applyFont="1" applyFill="1" applyBorder="1" applyAlignment="1" applyProtection="1">
      <alignment horizontal="center" vertical="center"/>
      <protection hidden="1"/>
    </xf>
    <xf numFmtId="10" fontId="0" fillId="0" borderId="0" xfId="0" applyNumberFormat="1"/>
    <xf numFmtId="3" fontId="12" fillId="0" borderId="0" xfId="0" applyNumberFormat="1" applyFont="1"/>
    <xf numFmtId="164" fontId="13" fillId="4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NumberFormat="1"/>
    <xf numFmtId="2" fontId="0" fillId="0" borderId="0" xfId="0" applyNumberFormat="1"/>
    <xf numFmtId="0" fontId="14" fillId="3" borderId="0" xfId="0" applyFont="1" applyFill="1"/>
    <xf numFmtId="0" fontId="0" fillId="4" borderId="0" xfId="0" applyFill="1"/>
    <xf numFmtId="0" fontId="0" fillId="4" borderId="0" xfId="0" applyFill="1" applyBorder="1"/>
    <xf numFmtId="0" fontId="15" fillId="0" borderId="0" xfId="0" applyFont="1"/>
    <xf numFmtId="0" fontId="13" fillId="0" borderId="0" xfId="0" applyFont="1" applyFill="1" applyAlignment="1" applyProtection="1">
      <alignment vertical="center"/>
      <protection hidden="1"/>
    </xf>
    <xf numFmtId="0" fontId="11" fillId="4" borderId="0" xfId="0" applyFont="1" applyFill="1"/>
    <xf numFmtId="0" fontId="16" fillId="4" borderId="0" xfId="0" applyFont="1" applyFill="1"/>
    <xf numFmtId="0" fontId="19" fillId="2" borderId="0" xfId="0" applyFont="1" applyFill="1"/>
    <xf numFmtId="0" fontId="0" fillId="5" borderId="0" xfId="0" applyFill="1"/>
    <xf numFmtId="0" fontId="18" fillId="5" borderId="0" xfId="0" applyFont="1" applyFill="1"/>
    <xf numFmtId="0" fontId="6" fillId="3" borderId="0" xfId="0" applyFont="1" applyFill="1"/>
    <xf numFmtId="0" fontId="20" fillId="4" borderId="0" xfId="0" applyFont="1" applyFill="1"/>
    <xf numFmtId="0" fontId="21" fillId="2" borderId="0" xfId="0" applyFont="1" applyFill="1"/>
    <xf numFmtId="0" fontId="20" fillId="2" borderId="0" xfId="0" applyFont="1" applyFill="1"/>
    <xf numFmtId="0" fontId="19" fillId="2" borderId="0" xfId="0" applyNumberFormat="1" applyFont="1" applyFill="1"/>
    <xf numFmtId="10" fontId="19" fillId="2" borderId="0" xfId="0" applyNumberFormat="1" applyFont="1" applyFill="1"/>
    <xf numFmtId="0" fontId="0" fillId="6" borderId="0" xfId="0" applyFill="1"/>
    <xf numFmtId="0" fontId="22" fillId="6" borderId="0" xfId="0" applyFont="1" applyFill="1"/>
    <xf numFmtId="0" fontId="13" fillId="0" borderId="0" xfId="0" applyFont="1"/>
    <xf numFmtId="3" fontId="6" fillId="0" borderId="0" xfId="0" applyNumberFormat="1" applyFont="1"/>
    <xf numFmtId="0" fontId="12" fillId="4" borderId="0" xfId="0" applyFont="1" applyFill="1" applyBorder="1" applyAlignment="1" applyProtection="1">
      <alignment vertical="center"/>
      <protection hidden="1"/>
    </xf>
    <xf numFmtId="0" fontId="12" fillId="0" borderId="0" xfId="0" applyFont="1" applyFill="1" applyBorder="1" applyAlignment="1" applyProtection="1">
      <alignment vertical="center"/>
      <protection hidden="1"/>
    </xf>
    <xf numFmtId="0" fontId="12" fillId="0" borderId="0" xfId="0" applyFont="1" applyFill="1" applyAlignment="1" applyProtection="1">
      <alignment vertical="center"/>
      <protection hidden="1"/>
    </xf>
    <xf numFmtId="0" fontId="12" fillId="0" borderId="0" xfId="0" applyFont="1"/>
    <xf numFmtId="10" fontId="6" fillId="0" borderId="0" xfId="0" applyNumberFormat="1" applyFont="1"/>
    <xf numFmtId="0" fontId="0" fillId="7" borderId="0" xfId="0" applyFill="1"/>
    <xf numFmtId="0" fontId="0" fillId="8" borderId="0" xfId="0" applyFill="1"/>
    <xf numFmtId="0" fontId="23" fillId="8" borderId="0" xfId="0" applyFont="1" applyFill="1"/>
    <xf numFmtId="0" fontId="24" fillId="0" borderId="0" xfId="0" applyFont="1"/>
    <xf numFmtId="10" fontId="12" fillId="0" borderId="0" xfId="0" applyNumberFormat="1" applyFont="1"/>
    <xf numFmtId="0" fontId="12" fillId="0" borderId="0" xfId="0" applyFont="1" applyBorder="1"/>
    <xf numFmtId="164" fontId="12" fillId="0" borderId="9" xfId="0" applyNumberFormat="1" applyFont="1" applyFill="1" applyBorder="1" applyAlignment="1" applyProtection="1">
      <alignment horizontal="center" vertical="center"/>
      <protection hidden="1"/>
    </xf>
    <xf numFmtId="164" fontId="12" fillId="0" borderId="11" xfId="0" applyNumberFormat="1" applyFont="1" applyFill="1" applyBorder="1" applyAlignment="1" applyProtection="1">
      <alignment horizontal="center" vertical="center"/>
      <protection hidden="1"/>
    </xf>
    <xf numFmtId="0" fontId="25" fillId="4" borderId="0" xfId="0" applyFont="1" applyFill="1"/>
    <xf numFmtId="0" fontId="27" fillId="3" borderId="0" xfId="0" applyFont="1" applyFill="1"/>
    <xf numFmtId="0" fontId="26" fillId="4" borderId="0" xfId="0" applyFont="1" applyFill="1"/>
    <xf numFmtId="3" fontId="26" fillId="4" borderId="0" xfId="0" applyNumberFormat="1" applyFont="1" applyFill="1"/>
    <xf numFmtId="4" fontId="0" fillId="0" borderId="0" xfId="0" applyNumberFormat="1"/>
    <xf numFmtId="10" fontId="26" fillId="4" borderId="0" xfId="0" applyNumberFormat="1" applyFont="1" applyFill="1"/>
    <xf numFmtId="3" fontId="12" fillId="4" borderId="0" xfId="0" applyNumberFormat="1" applyFont="1" applyFill="1" applyAlignment="1" applyProtection="1">
      <alignment vertical="center"/>
      <protection hidden="1"/>
    </xf>
    <xf numFmtId="0" fontId="28" fillId="2" borderId="0" xfId="0" applyFont="1" applyFill="1"/>
    <xf numFmtId="10" fontId="10" fillId="5" borderId="0" xfId="0" applyNumberFormat="1" applyFont="1" applyFill="1"/>
    <xf numFmtId="10" fontId="10" fillId="3" borderId="0" xfId="0" applyNumberFormat="1" applyFont="1" applyFill="1"/>
    <xf numFmtId="10" fontId="12" fillId="4" borderId="0" xfId="0" applyNumberFormat="1" applyFont="1" applyFill="1" applyAlignment="1" applyProtection="1">
      <alignment vertical="center"/>
      <protection hidden="1"/>
    </xf>
    <xf numFmtId="0" fontId="29" fillId="0" borderId="0" xfId="0" applyFont="1" applyFill="1" applyAlignment="1" applyProtection="1">
      <alignment vertical="center"/>
      <protection hidden="1"/>
    </xf>
    <xf numFmtId="10" fontId="29" fillId="0" borderId="0" xfId="0" applyNumberFormat="1" applyFont="1" applyFill="1" applyAlignment="1" applyProtection="1">
      <alignment vertical="center"/>
      <protection hidden="1"/>
    </xf>
    <xf numFmtId="164" fontId="12" fillId="0" borderId="13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3" fillId="0" borderId="3" xfId="0" applyFont="1" applyFill="1" applyBorder="1" applyAlignment="1" applyProtection="1">
      <alignment horizontal="center" vertical="center"/>
      <protection hidden="1"/>
    </xf>
    <xf numFmtId="0" fontId="3" fillId="0" borderId="4" xfId="0" applyFont="1" applyFill="1" applyBorder="1" applyAlignment="1" applyProtection="1">
      <alignment horizontal="center" vertical="center"/>
      <protection hidden="1"/>
    </xf>
    <xf numFmtId="0" fontId="3" fillId="0" borderId="14" xfId="0" applyFont="1" applyFill="1" applyBorder="1" applyAlignment="1" applyProtection="1">
      <alignment horizontal="center" vertical="center"/>
      <protection hidden="1"/>
    </xf>
    <xf numFmtId="0" fontId="3" fillId="0" borderId="15" xfId="0" applyFont="1" applyFill="1" applyBorder="1" applyAlignment="1" applyProtection="1">
      <alignment horizontal="center" vertical="center"/>
      <protection hidden="1"/>
    </xf>
    <xf numFmtId="0" fontId="3" fillId="0" borderId="16" xfId="0" applyFont="1" applyFill="1" applyBorder="1" applyAlignment="1" applyProtection="1">
      <alignment horizontal="center" vertical="center"/>
      <protection hidden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414749"/>
      <rgbColor rgb="00008000"/>
      <rgbColor rgb="00CBCCCD"/>
      <rgbColor rgb="00808000"/>
      <rgbColor rgb="00800080"/>
      <rgbColor rgb="00008080"/>
      <rgbColor rgb="00C0C0C0"/>
      <rgbColor rgb="00808080"/>
      <rgbColor rgb="00FFCC00"/>
      <rgbColor rgb="00414B52"/>
      <rgbColor rgb="009D272A"/>
      <rgbColor rgb="00CBCCCD"/>
      <rgbColor rgb="0096999A"/>
      <rgbColor rgb="006B7072"/>
      <rgbColor rgb="00414749"/>
      <rgbColor rgb="00E2001A"/>
      <rgbColor rgb="00FFCC00"/>
      <rgbColor rgb="00414B52"/>
      <rgbColor rgb="009D272A"/>
      <rgbColor rgb="00CBCCCD"/>
      <rgbColor rgb="0096999A"/>
      <rgbColor rgb="006B7072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C10330"/>
      <rgbColor rgb="00339966"/>
      <rgbColor rgb="00E2001A"/>
      <rgbColor rgb="00414B52"/>
      <rgbColor rgb="00FFCC00"/>
      <rgbColor rgb="00993366"/>
      <rgbColor rgb="0096999A"/>
      <rgbColor rgb="006B7072"/>
    </indexedColors>
    <mruColors>
      <color rgb="FFFF5050"/>
      <color rgb="FFEB23AD"/>
      <color rgb="FFFF99CC"/>
      <color rgb="FF8982E8"/>
      <color rgb="FFFF99FF"/>
      <color rgb="FFFF66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B15-4661-9065-AE2D30B161B2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15-4661-9065-AE2D30B161B2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15-4661-9065-AE2D30B161B2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B15-4661-9065-AE2D30B161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B15-4661-9065-AE2D30B161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15-4661-9065-AE2D30B161B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B15-4661-9065-AE2D30B161B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15-4661-9065-AE2D30B161B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15-4661-9065-AE2D30B161B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15-4661-9065-AE2D30B161B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15-4661-9065-AE2D30B161B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15-4661-9065-AE2D30B161B2}"/>
                </c:ext>
              </c:extLst>
            </c:dLbl>
            <c:dLbl>
              <c:idx val="4"/>
              <c:layout>
                <c:manualLayout>
                  <c:x val="-7.2222222222222215E-2"/>
                  <c:y val="-6.481481481481485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1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i="1">
                        <a:solidFill>
                          <a:srgbClr val="FF0000"/>
                        </a:solidFill>
                      </a:rPr>
                      <a:t>1,</a:t>
                    </a:r>
                    <a:fld id="{A9251A6F-2E6D-4496-904C-4F4109D6D2BA}" type="VALUE">
                      <a:rPr lang="en-US" b="1" i="1">
                        <a:solidFill>
                          <a:srgbClr val="FF0000"/>
                        </a:solidFill>
                      </a:rPr>
                      <a:pPr>
                        <a:defRPr sz="1200" b="1" i="1">
                          <a:solidFill>
                            <a:srgbClr val="FF0000"/>
                          </a:solidFill>
                        </a:defRPr>
                      </a:pPr>
                      <a:t>[VALUE]</a:t>
                    </a:fld>
                    <a:endParaRPr lang="en-US" b="1" i="1">
                      <a:solidFill>
                        <a:srgbClr val="FF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1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AB15-4661-9065-AE2D30B161B2}"/>
                </c:ext>
              </c:extLst>
            </c:dLbl>
            <c:dLbl>
              <c:idx val="5"/>
              <c:layout>
                <c:manualLayout>
                  <c:x val="-3.888888888888889E-2"/>
                  <c:y val="-4.166666666666666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1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i="1">
                        <a:solidFill>
                          <a:srgbClr val="FF0000"/>
                        </a:solidFill>
                      </a:rPr>
                      <a:t>2,</a:t>
                    </a:r>
                    <a:fld id="{1316C580-E492-43C6-8F5E-B2674595AAED}" type="VALUE">
                      <a:rPr lang="en-US" b="1" i="1">
                        <a:solidFill>
                          <a:srgbClr val="FF0000"/>
                        </a:solidFill>
                      </a:rPr>
                      <a:pPr>
                        <a:defRPr sz="1200" b="1" i="1">
                          <a:solidFill>
                            <a:srgbClr val="FF0000"/>
                          </a:solidFill>
                        </a:defRPr>
                      </a:pPr>
                      <a:t>[VALUE]</a:t>
                    </a:fld>
                    <a:endParaRPr lang="en-US" b="1" i="1">
                      <a:solidFill>
                        <a:srgbClr val="FF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1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B15-4661-9065-AE2D30B161B2}"/>
                </c:ext>
              </c:extLst>
            </c:dLbl>
            <c:dLbl>
              <c:idx val="6"/>
              <c:layout>
                <c:manualLayout>
                  <c:x val="4.7222222222222221E-2"/>
                  <c:y val="-5.092592592592592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1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i="1">
                        <a:solidFill>
                          <a:srgbClr val="FF0000"/>
                        </a:solidFill>
                      </a:rPr>
                      <a:t>3,</a:t>
                    </a:r>
                    <a:fld id="{F1484005-09A4-4971-8153-7111F67CEB72}" type="VALUE">
                      <a:rPr lang="en-US" b="1" i="1">
                        <a:solidFill>
                          <a:srgbClr val="FF0000"/>
                        </a:solidFill>
                      </a:rPr>
                      <a:pPr>
                        <a:defRPr sz="1200" b="1" i="1">
                          <a:solidFill>
                            <a:srgbClr val="FF0000"/>
                          </a:solidFill>
                        </a:defRPr>
                      </a:pPr>
                      <a:t>[VALUE]</a:t>
                    </a:fld>
                    <a:endParaRPr lang="en-US" b="1" i="1">
                      <a:solidFill>
                        <a:srgbClr val="FF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1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B15-4661-9065-AE2D30B161B2}"/>
                </c:ext>
              </c:extLst>
            </c:dLbl>
            <c:dLbl>
              <c:idx val="7"/>
              <c:layout>
                <c:manualLayout>
                  <c:x val="5.2777777777777674E-2"/>
                  <c:y val="-5.555555555555555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1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i="1">
                        <a:solidFill>
                          <a:srgbClr val="FF0000"/>
                        </a:solidFill>
                      </a:rPr>
                      <a:t>4,</a:t>
                    </a:r>
                    <a:fld id="{B6F51697-CFE2-4883-91D9-CD05FC442352}" type="VALUE">
                      <a:rPr lang="en-US" b="1" i="1">
                        <a:solidFill>
                          <a:srgbClr val="FF0000"/>
                        </a:solidFill>
                      </a:rPr>
                      <a:pPr>
                        <a:defRPr sz="1200" b="1" i="1">
                          <a:solidFill>
                            <a:srgbClr val="FF0000"/>
                          </a:solidFill>
                        </a:defRPr>
                      </a:pPr>
                      <a:t>[VALUE]</a:t>
                    </a:fld>
                    <a:endParaRPr lang="en-US" b="1" i="1">
                      <a:solidFill>
                        <a:srgbClr val="FF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1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B15-4661-9065-AE2D30B161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QUATER!$P$21:$P$28</c:f>
              <c:numCache>
                <c:formatCode>General</c:formatCode>
                <c:ptCount val="8"/>
                <c:pt idx="0">
                  <c:v>9894</c:v>
                </c:pt>
                <c:pt idx="1">
                  <c:v>8288</c:v>
                </c:pt>
                <c:pt idx="2">
                  <c:v>10314</c:v>
                </c:pt>
                <c:pt idx="3">
                  <c:v>8417</c:v>
                </c:pt>
                <c:pt idx="4">
                  <c:v>9894</c:v>
                </c:pt>
                <c:pt idx="5">
                  <c:v>8288</c:v>
                </c:pt>
                <c:pt idx="6">
                  <c:v>10314</c:v>
                </c:pt>
                <c:pt idx="7">
                  <c:v>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5-4661-9065-AE2D30B161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9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>
                <a:solidFill>
                  <a:schemeClr val="tx1"/>
                </a:solidFill>
              </a:rPr>
              <a:t>RAW USER DATA</a:t>
            </a:r>
          </a:p>
        </c:rich>
      </c:tx>
      <c:overlay val="0"/>
      <c:spPr>
        <a:solidFill>
          <a:schemeClr val="bg1"/>
        </a:solidFill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sideWall>
    <c:backWall>
      <c:thickness val="0"/>
      <c:spPr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average!$O$20</c:f>
              <c:numCache>
                <c:formatCode>General</c:formatCode>
                <c:ptCount val="1"/>
                <c:pt idx="0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E-478C-9544-A11FC7BB91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37949944"/>
        <c:axId val="537948984"/>
        <c:axId val="0"/>
      </c:bar3DChart>
      <c:catAx>
        <c:axId val="537949944"/>
        <c:scaling>
          <c:orientation val="minMax"/>
        </c:scaling>
        <c:delete val="1"/>
        <c:axPos val="l"/>
        <c:majorTickMark val="none"/>
        <c:minorTickMark val="none"/>
        <c:tickLblPos val="nextTo"/>
        <c:crossAx val="537948984"/>
        <c:crosses val="autoZero"/>
        <c:auto val="1"/>
        <c:lblAlgn val="ctr"/>
        <c:lblOffset val="100"/>
        <c:noMultiLvlLbl val="0"/>
      </c:catAx>
      <c:valAx>
        <c:axId val="537948984"/>
        <c:scaling>
          <c:orientation val="minMax"/>
          <c:max val="13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4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rgbClr val="FF0000"/>
      </a:solidFill>
      <a:round/>
    </a:ln>
    <a:effectLst/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/>
              <a:t>Time to Answer</a:t>
            </a:r>
          </a:p>
        </c:rich>
      </c:tx>
      <c:overlay val="0"/>
      <c:spPr>
        <a:solidFill>
          <a:schemeClr val="bg1"/>
        </a:solidFill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sideWall>
    <c:backWall>
      <c:thickness val="0"/>
      <c:spPr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270-4FA8-AB44-45C7A6E0A1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average!$O$25</c:f>
              <c:numCache>
                <c:formatCode>General</c:formatCode>
                <c:ptCount val="1"/>
                <c:pt idx="0">
                  <c:v>2822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0-4FA8-AB44-45C7A6E0A1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45535480"/>
        <c:axId val="845534520"/>
        <c:axId val="0"/>
      </c:bar3DChart>
      <c:catAx>
        <c:axId val="845535480"/>
        <c:scaling>
          <c:orientation val="minMax"/>
        </c:scaling>
        <c:delete val="1"/>
        <c:axPos val="l"/>
        <c:majorTickMark val="none"/>
        <c:minorTickMark val="none"/>
        <c:tickLblPos val="nextTo"/>
        <c:crossAx val="845534520"/>
        <c:crosses val="autoZero"/>
        <c:auto val="1"/>
        <c:lblAlgn val="ctr"/>
        <c:lblOffset val="100"/>
        <c:noMultiLvlLbl val="0"/>
      </c:catAx>
      <c:valAx>
        <c:axId val="845534520"/>
        <c:scaling>
          <c:orientation val="minMax"/>
          <c:max val="3100"/>
          <c:min val="25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3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rgbClr val="FF0000"/>
      </a:solidFill>
      <a:round/>
    </a:ln>
    <a:effectLst/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/>
              <a:t>Abandon Rate</a:t>
            </a:r>
          </a:p>
        </c:rich>
      </c:tx>
      <c:overlay val="0"/>
      <c:spPr>
        <a:solidFill>
          <a:schemeClr val="bg1"/>
        </a:solidFill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  <a:effectLst/>
        <a:scene3d>
          <a:camera prst="orthographicFront"/>
          <a:lightRig rig="threePt" dir="t"/>
        </a:scene3d>
        <a:sp3d>
          <a:bevelT/>
          <a:contourClr>
            <a:srgbClr val="FF0000"/>
          </a:contourClr>
        </a:sp3d>
      </c:spPr>
    </c:sideWall>
    <c:backWall>
      <c:thickness val="0"/>
      <c:spPr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  <a:effectLst/>
        <a:scene3d>
          <a:camera prst="orthographicFront"/>
          <a:lightRig rig="threePt" dir="t"/>
        </a:scene3d>
        <a:sp3d>
          <a:bevelT/>
          <a:contourClr>
            <a:srgbClr val="FF0000"/>
          </a:contourClr>
        </a:sp3d>
      </c:spPr>
    </c:backWall>
    <c:plotArea>
      <c:layout>
        <c:manualLayout>
          <c:layoutTarget val="inner"/>
          <c:xMode val="edge"/>
          <c:yMode val="edge"/>
          <c:x val="6.6387843988080467E-2"/>
          <c:y val="0.32093558335258776"/>
          <c:w val="0.87820090228436243"/>
          <c:h val="0.44889862599771163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average!$O$27</c:f>
              <c:numCache>
                <c:formatCode>0.00%</c:formatCode>
                <c:ptCount val="1"/>
                <c:pt idx="0">
                  <c:v>4.3799999999999999E-2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C-4125-8991-2A7BC2B270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10629776"/>
        <c:axId val="510630096"/>
        <c:axId val="0"/>
      </c:bar3DChart>
      <c:catAx>
        <c:axId val="510629776"/>
        <c:scaling>
          <c:orientation val="minMax"/>
        </c:scaling>
        <c:delete val="1"/>
        <c:axPos val="l"/>
        <c:majorTickMark val="none"/>
        <c:minorTickMark val="none"/>
        <c:tickLblPos val="nextTo"/>
        <c:crossAx val="510630096"/>
        <c:crosses val="autoZero"/>
        <c:auto val="1"/>
        <c:lblAlgn val="ctr"/>
        <c:lblOffset val="100"/>
        <c:noMultiLvlLbl val="0"/>
      </c:catAx>
      <c:valAx>
        <c:axId val="510630096"/>
        <c:scaling>
          <c:orientation val="minMax"/>
          <c:max val="6.0000000000000012E-2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297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rgbClr val="FF0000"/>
      </a:solidFill>
      <a:round/>
    </a:ln>
    <a:effectLst/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/>
              <a:t>FCR</a:t>
            </a:r>
          </a:p>
        </c:rich>
      </c:tx>
      <c:overlay val="0"/>
      <c:spPr>
        <a:solidFill>
          <a:schemeClr val="bg1"/>
        </a:solidFill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sideWall>
    <c:backWall>
      <c:thickness val="0"/>
      <c:spPr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average!$O$29</c:f>
              <c:numCache>
                <c:formatCode>0.00%</c:formatCode>
                <c:ptCount val="1"/>
                <c:pt idx="0">
                  <c:v>0.91339999999999999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B-44CA-837D-16EEA76B38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99932048"/>
        <c:axId val="699934608"/>
        <c:axId val="0"/>
      </c:bar3DChart>
      <c:catAx>
        <c:axId val="699932048"/>
        <c:scaling>
          <c:orientation val="minMax"/>
        </c:scaling>
        <c:delete val="1"/>
        <c:axPos val="l"/>
        <c:majorTickMark val="none"/>
        <c:minorTickMark val="none"/>
        <c:tickLblPos val="nextTo"/>
        <c:crossAx val="699934608"/>
        <c:crosses val="autoZero"/>
        <c:auto val="1"/>
        <c:lblAlgn val="ctr"/>
        <c:lblOffset val="100"/>
        <c:noMultiLvlLbl val="0"/>
      </c:catAx>
      <c:valAx>
        <c:axId val="699934608"/>
        <c:scaling>
          <c:orientation val="minMax"/>
          <c:max val="0.92"/>
          <c:min val="0.9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3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rgbClr val="FF0000"/>
      </a:solidFill>
      <a:round/>
    </a:ln>
    <a:effectLst/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floor>
    <c:sideWall>
      <c:thickness val="0"/>
      <c:spPr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sideWall>
    <c:backWall>
      <c:thickness val="0"/>
      <c:spPr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backWall>
    <c:plotArea>
      <c:layout>
        <c:manualLayout>
          <c:layoutTarget val="inner"/>
          <c:xMode val="edge"/>
          <c:yMode val="edge"/>
          <c:x val="0.11621426385141204"/>
          <c:y val="4.2524994926439484E-2"/>
          <c:w val="0.86886619381222385"/>
          <c:h val="0.7021238359004604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 contourW="9525">
              <a:bevelT/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1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QUATER!$P$21:$P$24</c:f>
              <c:numCache>
                <c:formatCode>General</c:formatCode>
                <c:ptCount val="4"/>
                <c:pt idx="0">
                  <c:v>9894</c:v>
                </c:pt>
                <c:pt idx="1">
                  <c:v>8288</c:v>
                </c:pt>
                <c:pt idx="2">
                  <c:v>10314</c:v>
                </c:pt>
                <c:pt idx="3">
                  <c:v>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8-4F74-9EB4-7E42A0F846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288666832"/>
        <c:axId val="294783504"/>
        <c:axId val="0"/>
      </c:bar3DChart>
      <c:catAx>
        <c:axId val="28866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1" baseline="0"/>
                  <a:t>USER</a:t>
                </a:r>
              </a:p>
            </c:rich>
          </c:tx>
          <c:layout>
            <c:manualLayout>
              <c:xMode val="edge"/>
              <c:yMode val="edge"/>
              <c:x val="0.52629376416587548"/>
              <c:y val="0.8536914823922902"/>
            </c:manualLayout>
          </c:layout>
          <c:overlay val="0"/>
          <c:spPr>
            <a:solidFill>
              <a:schemeClr val="bg1"/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83504"/>
        <c:crosses val="autoZero"/>
        <c:auto val="1"/>
        <c:lblAlgn val="ctr"/>
        <c:lblOffset val="100"/>
        <c:noMultiLvlLbl val="0"/>
      </c:catAx>
      <c:valAx>
        <c:axId val="294783504"/>
        <c:scaling>
          <c:orientation val="minMax"/>
          <c:max val="71000"/>
          <c:min val="1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1" baseline="0"/>
                  <a:t>TIME TO ANSWER</a:t>
                </a:r>
              </a:p>
            </c:rich>
          </c:tx>
          <c:layout>
            <c:manualLayout>
              <c:xMode val="edge"/>
              <c:yMode val="edge"/>
              <c:x val="1.4348693129892835E-2"/>
              <c:y val="0.28446224469531062"/>
            </c:manualLayout>
          </c:layout>
          <c:overlay val="0"/>
          <c:spPr>
            <a:solidFill>
              <a:schemeClr val="bg1"/>
            </a:solidFill>
            <a:ln>
              <a:solidFill>
                <a:srgbClr val="FF000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66832"/>
        <c:crosses val="autoZero"/>
        <c:crossBetween val="between"/>
        <c:majorUnit val="10000"/>
        <c:minorUnit val="1000"/>
      </c:valAx>
      <c:spPr>
        <a:solidFill>
          <a:schemeClr val="accent6">
            <a:lumMod val="60000"/>
            <a:lumOff val="40000"/>
          </a:schemeClr>
        </a:solidFill>
        <a:ln>
          <a:solidFill>
            <a:srgbClr val="FF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rgbClr val="FF0000"/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  <a:sp3d/>
      </c:spPr>
    </c:floor>
    <c:sideWall>
      <c:thickness val="0"/>
      <c:spPr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sideWall>
    <c:backWall>
      <c:thickness val="0"/>
      <c:spPr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backWall>
    <c:plotArea>
      <c:layout>
        <c:manualLayout>
          <c:layoutTarget val="inner"/>
          <c:xMode val="edge"/>
          <c:yMode val="edge"/>
          <c:x val="0.14534189637400163"/>
          <c:y val="7.7484537770854151E-2"/>
          <c:w val="0.81021370057289499"/>
          <c:h val="0.7053230616841571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 contourW="9525">
              <a:bevelT/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1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QUATER!$Q$21:$Q$24</c:f>
              <c:numCache>
                <c:formatCode>0.00%</c:formatCode>
                <c:ptCount val="4"/>
                <c:pt idx="0">
                  <c:v>0.53100000000000003</c:v>
                </c:pt>
                <c:pt idx="1">
                  <c:v>0.55600000000000005</c:v>
                </c:pt>
                <c:pt idx="2">
                  <c:v>0.53800000000000003</c:v>
                </c:pt>
                <c:pt idx="3">
                  <c:v>0.50600000000000001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0-4B6A-8C62-A0B6FE3E03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479230784"/>
        <c:axId val="288150768"/>
        <c:axId val="0"/>
      </c:bar3DChart>
      <c:catAx>
        <c:axId val="47923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1" baseline="0"/>
                  <a:t>USER</a:t>
                </a:r>
              </a:p>
            </c:rich>
          </c:tx>
          <c:layout>
            <c:manualLayout>
              <c:xMode val="edge"/>
              <c:yMode val="edge"/>
              <c:x val="0.51435973974293347"/>
              <c:y val="0.91624302233510624"/>
            </c:manualLayout>
          </c:layout>
          <c:overlay val="0"/>
          <c:spPr>
            <a:solidFill>
              <a:schemeClr val="bg1"/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50768"/>
        <c:crosses val="autoZero"/>
        <c:auto val="1"/>
        <c:lblAlgn val="ctr"/>
        <c:lblOffset val="100"/>
        <c:noMultiLvlLbl val="0"/>
      </c:catAx>
      <c:valAx>
        <c:axId val="288150768"/>
        <c:scaling>
          <c:orientation val="minMax"/>
          <c:max val="0.9"/>
          <c:min val="0.3000000000000000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1" baseline="0"/>
                  <a:t>ABANDON RATE</a:t>
                </a:r>
              </a:p>
            </c:rich>
          </c:tx>
          <c:layout>
            <c:manualLayout>
              <c:xMode val="edge"/>
              <c:yMode val="edge"/>
              <c:x val="3.3238682844078569E-2"/>
              <c:y val="0.3350376464149844"/>
            </c:manualLayout>
          </c:layout>
          <c:overlay val="0"/>
          <c:spPr>
            <a:solidFill>
              <a:schemeClr val="bg1"/>
            </a:solidFill>
            <a:ln>
              <a:solidFill>
                <a:srgbClr val="FF505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30784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  <a:ln>
          <a:solidFill>
            <a:srgbClr val="FF505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rgbClr val="FF0000"/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  <a:sp3d/>
      </c:spPr>
    </c:floor>
    <c:sideWall>
      <c:thickness val="0"/>
      <c:spPr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sideWall>
    <c:backWall>
      <c:thickness val="0"/>
      <c:spPr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backWall>
    <c:plotArea>
      <c:layout>
        <c:manualLayout>
          <c:layoutTarget val="inner"/>
          <c:xMode val="edge"/>
          <c:yMode val="edge"/>
          <c:x val="0.14546673739793578"/>
          <c:y val="7.2522527667058787E-2"/>
          <c:w val="0.83928142329247357"/>
          <c:h val="0.7061315674350264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 contourW="9525">
              <a:bevelT/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1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QUATER!$R$21:$R$24</c:f>
              <c:numCache>
                <c:formatCode>0.00%</c:formatCode>
                <c:ptCount val="4"/>
                <c:pt idx="0">
                  <c:v>10.950500000000002</c:v>
                </c:pt>
                <c:pt idx="1">
                  <c:v>10.979600000000001</c:v>
                </c:pt>
                <c:pt idx="2">
                  <c:v>10.988200000000001</c:v>
                </c:pt>
                <c:pt idx="3">
                  <c:v>10.994200000000001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B-4DF9-8742-D751A32C26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479225584"/>
        <c:axId val="481862688"/>
        <c:axId val="0"/>
      </c:bar3DChart>
      <c:catAx>
        <c:axId val="47922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1" baseline="0">
                    <a:solidFill>
                      <a:schemeClr val="tx1"/>
                    </a:solidFill>
                  </a:rPr>
                  <a:t>USER</a:t>
                </a:r>
              </a:p>
            </c:rich>
          </c:tx>
          <c:layout>
            <c:manualLayout>
              <c:xMode val="edge"/>
              <c:yMode val="edge"/>
              <c:x val="0.5411885364249841"/>
              <c:y val="0.90515264986540755"/>
            </c:manualLayout>
          </c:layout>
          <c:overlay val="0"/>
          <c:spPr>
            <a:solidFill>
              <a:schemeClr val="bg1"/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62688"/>
        <c:crosses val="autoZero"/>
        <c:auto val="1"/>
        <c:lblAlgn val="ctr"/>
        <c:lblOffset val="100"/>
        <c:noMultiLvlLbl val="0"/>
      </c:catAx>
      <c:valAx>
        <c:axId val="481862688"/>
        <c:scaling>
          <c:orientation val="minMax"/>
          <c:max val="11.1"/>
          <c:min val="10.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1" baseline="0"/>
                  <a:t>FCR</a:t>
                </a:r>
              </a:p>
            </c:rich>
          </c:tx>
          <c:layout>
            <c:manualLayout>
              <c:xMode val="edge"/>
              <c:yMode val="edge"/>
              <c:x val="2.4198129362454562E-2"/>
              <c:y val="0.37193455146020793"/>
            </c:manualLayout>
          </c:layout>
          <c:overlay val="0"/>
          <c:spPr>
            <a:solidFill>
              <a:schemeClr val="bg1"/>
            </a:solidFill>
            <a:ln>
              <a:solidFill>
                <a:srgbClr val="FF000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25584"/>
        <c:crosses val="autoZero"/>
        <c:crossBetween val="between"/>
        <c:majorUnit val="5.000000000000001E-2"/>
      </c:valAx>
      <c:spPr>
        <a:solidFill>
          <a:schemeClr val="accent6">
            <a:lumMod val="60000"/>
            <a:lumOff val="40000"/>
          </a:schemeClr>
        </a:solidFill>
        <a:ln>
          <a:solidFill>
            <a:srgbClr val="FF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rgbClr val="FF0000"/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23339612561212"/>
          <c:y val="0"/>
          <c:w val="0.58252427897154557"/>
          <c:h val="1"/>
        </c:manualLayout>
      </c:layout>
      <c:doughnutChart>
        <c:varyColors val="1"/>
        <c:ser>
          <c:idx val="0"/>
          <c:order val="0"/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dPt>
            <c:idx val="0"/>
            <c:bubble3D val="0"/>
            <c:spPr>
              <a:noFill/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1-4A65-898A-2E728506D69D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1-4A65-898A-2E728506D69D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C1-4A65-898A-2E728506D69D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C1-4A65-898A-2E728506D6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C1-4A65-898A-2E728506D6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CC1-4A65-898A-2E728506D6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CC1-4A65-898A-2E728506D6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CC1-4A65-898A-2E728506D69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C1-4A65-898A-2E728506D69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C1-4A65-898A-2E728506D69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C1-4A65-898A-2E728506D69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C1-4A65-898A-2E728506D69D}"/>
                </c:ext>
              </c:extLst>
            </c:dLbl>
            <c:dLbl>
              <c:idx val="4"/>
              <c:layout>
                <c:manualLayout>
                  <c:x val="-0.11324206504234771"/>
                  <c:y val="-4.3417313853289764E-2"/>
                </c:manualLayout>
              </c:layout>
              <c:tx>
                <c:rich>
                  <a:bodyPr/>
                  <a:lstStyle/>
                  <a:p>
                    <a:r>
                      <a:rPr lang="en-US" sz="2800" b="1" i="1">
                        <a:solidFill>
                          <a:srgbClr val="FF5050"/>
                        </a:solidFill>
                      </a:rPr>
                      <a:t>1,</a:t>
                    </a:r>
                    <a:fld id="{A9251A6F-2E6D-4496-904C-4F4109D6D2BA}" type="VALUE">
                      <a:rPr lang="en-US" sz="2800" b="1" i="1">
                        <a:solidFill>
                          <a:srgbClr val="FF5050"/>
                        </a:solidFill>
                      </a:rPr>
                      <a:pPr/>
                      <a:t>[VALUE]</a:t>
                    </a:fld>
                    <a:endParaRPr lang="en-US" sz="2800" b="1" i="1">
                      <a:solidFill>
                        <a:srgbClr val="FF5050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CC1-4A65-898A-2E728506D69D}"/>
                </c:ext>
              </c:extLst>
            </c:dLbl>
            <c:dLbl>
              <c:idx val="5"/>
              <c:layout>
                <c:manualLayout>
                  <c:x val="-9.1095931538945296E-2"/>
                  <c:y val="-0.13795499978518375"/>
                </c:manualLayout>
              </c:layout>
              <c:tx>
                <c:rich>
                  <a:bodyPr/>
                  <a:lstStyle/>
                  <a:p>
                    <a:r>
                      <a:rPr lang="en-US" sz="2800" b="1" i="1">
                        <a:solidFill>
                          <a:srgbClr val="FF5050"/>
                        </a:solidFill>
                      </a:rPr>
                      <a:t>2,</a:t>
                    </a:r>
                    <a:fld id="{1316C580-E492-43C6-8F5E-B2674595AAED}" type="VALUE">
                      <a:rPr lang="en-US" sz="2800" b="1" i="1">
                        <a:solidFill>
                          <a:srgbClr val="FF5050"/>
                        </a:solidFill>
                      </a:rPr>
                      <a:pPr/>
                      <a:t>[VALUE]</a:t>
                    </a:fld>
                    <a:endParaRPr lang="en-US" sz="2800" b="1" i="1">
                      <a:solidFill>
                        <a:srgbClr val="FF5050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2CC1-4A65-898A-2E728506D69D}"/>
                </c:ext>
              </c:extLst>
            </c:dLbl>
            <c:dLbl>
              <c:idx val="6"/>
              <c:layout>
                <c:manualLayout>
                  <c:x val="9.5700160335393206E-2"/>
                  <c:y val="-0.13294935980543543"/>
                </c:manualLayout>
              </c:layout>
              <c:tx>
                <c:rich>
                  <a:bodyPr/>
                  <a:lstStyle/>
                  <a:p>
                    <a:r>
                      <a:rPr lang="en-US" sz="2800" b="1" i="1">
                        <a:solidFill>
                          <a:srgbClr val="FF5050"/>
                        </a:solidFill>
                      </a:rPr>
                      <a:t>3,</a:t>
                    </a:r>
                    <a:fld id="{F1484005-09A4-4971-8153-7111F67CEB72}" type="VALUE">
                      <a:rPr lang="en-US" sz="2800" b="1" i="1">
                        <a:solidFill>
                          <a:srgbClr val="FF5050"/>
                        </a:solidFill>
                      </a:rPr>
                      <a:pPr/>
                      <a:t>[VALUE]</a:t>
                    </a:fld>
                    <a:endParaRPr lang="en-US" sz="2800" b="1" i="1">
                      <a:solidFill>
                        <a:srgbClr val="FF5050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2CC1-4A65-898A-2E728506D69D}"/>
                </c:ext>
              </c:extLst>
            </c:dLbl>
            <c:dLbl>
              <c:idx val="7"/>
              <c:layout>
                <c:manualLayout>
                  <c:x val="0.13481738634076343"/>
                  <c:y val="-1.9893108554095713E-2"/>
                </c:manualLayout>
              </c:layout>
              <c:tx>
                <c:rich>
                  <a:bodyPr/>
                  <a:lstStyle/>
                  <a:p>
                    <a:r>
                      <a:rPr lang="en-US" sz="2800" b="1" i="1">
                        <a:solidFill>
                          <a:srgbClr val="FF5050"/>
                        </a:solidFill>
                      </a:rPr>
                      <a:t>4,</a:t>
                    </a:r>
                    <a:fld id="{B6F51697-CFE2-4883-91D9-CD05FC442352}" type="VALUE">
                      <a:rPr lang="en-US" sz="2800" b="1" i="1">
                        <a:solidFill>
                          <a:srgbClr val="FF5050"/>
                        </a:solidFill>
                      </a:rPr>
                      <a:pPr/>
                      <a:t>[VALUE]</a:t>
                    </a:fld>
                    <a:endParaRPr lang="en-US" sz="2800" b="1" i="1">
                      <a:solidFill>
                        <a:srgbClr val="FF5050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2CC1-4A65-898A-2E728506D69D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1" u="sng" strike="noStrike" kern="1200" baseline="0">
                    <a:solidFill>
                      <a:srgbClr val="FF5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QUATER!$P$21:$P$28</c:f>
              <c:numCache>
                <c:formatCode>General</c:formatCode>
                <c:ptCount val="8"/>
                <c:pt idx="0">
                  <c:v>9894</c:v>
                </c:pt>
                <c:pt idx="1">
                  <c:v>8288</c:v>
                </c:pt>
                <c:pt idx="2">
                  <c:v>10314</c:v>
                </c:pt>
                <c:pt idx="3">
                  <c:v>8417</c:v>
                </c:pt>
                <c:pt idx="4">
                  <c:v>9894</c:v>
                </c:pt>
                <c:pt idx="5">
                  <c:v>8288</c:v>
                </c:pt>
                <c:pt idx="6">
                  <c:v>10314</c:v>
                </c:pt>
                <c:pt idx="7">
                  <c:v>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CC1-4A65-898A-2E728506D6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9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accent1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List" dx="26" fmlaLink="$K$12" fmlaRange="$E$11:$E$14" noThreeD="1" sel="1" val="0"/>
</file>

<file path=xl/ctrlProps/ctrlProp11.xml><?xml version="1.0" encoding="utf-8"?>
<formControlPr xmlns="http://schemas.microsoft.com/office/spreadsheetml/2009/9/main" objectType="List" dx="26" fmlaLink="average!$P$23" fmlaRange="QUATER!$B$20:$B$23" sel="1" val="0"/>
</file>

<file path=xl/ctrlProps/ctrlProp12.xml><?xml version="1.0" encoding="utf-8"?>
<formControlPr xmlns="http://schemas.microsoft.com/office/spreadsheetml/2009/9/main" objectType="CheckBox" checked="Checked" fmlaLink="max!$I$21" lockText="1"/>
</file>

<file path=xl/ctrlProps/ctrlProp13.xml><?xml version="1.0" encoding="utf-8"?>
<formControlPr xmlns="http://schemas.microsoft.com/office/spreadsheetml/2009/9/main" objectType="CheckBox" checked="Checked" fmlaLink="max!$I$22" lockText="1"/>
</file>

<file path=xl/ctrlProps/ctrlProp14.xml><?xml version="1.0" encoding="utf-8"?>
<formControlPr xmlns="http://schemas.microsoft.com/office/spreadsheetml/2009/9/main" objectType="CheckBox" checked="Checked" fmlaLink="max!$I$23" lockText="1"/>
</file>

<file path=xl/ctrlProps/ctrlProp15.xml><?xml version="1.0" encoding="utf-8"?>
<formControlPr xmlns="http://schemas.microsoft.com/office/spreadsheetml/2009/9/main" objectType="CheckBox" checked="Checked" fmlaLink="max!$I$24" lockText="1"/>
</file>

<file path=xl/ctrlProps/ctrlProp16.xml><?xml version="1.0" encoding="utf-8"?>
<formControlPr xmlns="http://schemas.microsoft.com/office/spreadsheetml/2009/9/main" objectType="CheckBox" checked="Checked" fmlaLink="max!$K$21" lockText="1"/>
</file>

<file path=xl/ctrlProps/ctrlProp17.xml><?xml version="1.0" encoding="utf-8"?>
<formControlPr xmlns="http://schemas.microsoft.com/office/spreadsheetml/2009/9/main" objectType="CheckBox" checked="Checked" fmlaLink="max!$K$22" lockText="1"/>
</file>

<file path=xl/ctrlProps/ctrlProp18.xml><?xml version="1.0" encoding="utf-8"?>
<formControlPr xmlns="http://schemas.microsoft.com/office/spreadsheetml/2009/9/main" objectType="CheckBox" checked="Checked" fmlaLink="max!$K$23" lockText="1"/>
</file>

<file path=xl/ctrlProps/ctrlProp19.xml><?xml version="1.0" encoding="utf-8"?>
<formControlPr xmlns="http://schemas.microsoft.com/office/spreadsheetml/2009/9/main" objectType="CheckBox" checked="Checked" fmlaLink="max!$K$24" lockText="1"/>
</file>

<file path=xl/ctrlProps/ctrlProp2.xml><?xml version="1.0" encoding="utf-8"?>
<formControlPr xmlns="http://schemas.microsoft.com/office/spreadsheetml/2009/9/main" objectType="CheckBox" checked="Checked" fmlaLink="$I$21" lockText="1" noThreeD="1"/>
</file>

<file path=xl/ctrlProps/ctrlProp20.xml><?xml version="1.0" encoding="utf-8"?>
<formControlPr xmlns="http://schemas.microsoft.com/office/spreadsheetml/2009/9/main" objectType="CheckBox" checked="Checked" fmlaLink="max!$L$21" lockText="1"/>
</file>

<file path=xl/ctrlProps/ctrlProp21.xml><?xml version="1.0" encoding="utf-8"?>
<formControlPr xmlns="http://schemas.microsoft.com/office/spreadsheetml/2009/9/main" objectType="CheckBox" checked="Checked" fmlaLink="max!$L$22" lockText="1"/>
</file>

<file path=xl/ctrlProps/ctrlProp22.xml><?xml version="1.0" encoding="utf-8"?>
<formControlPr xmlns="http://schemas.microsoft.com/office/spreadsheetml/2009/9/main" objectType="CheckBox" checked="Checked" fmlaLink="max!$L$23" lockText="1"/>
</file>

<file path=xl/ctrlProps/ctrlProp23.xml><?xml version="1.0" encoding="utf-8"?>
<formControlPr xmlns="http://schemas.microsoft.com/office/spreadsheetml/2009/9/main" objectType="CheckBox" checked="Checked" fmlaLink="max!$L$24" lockText="1"/>
</file>

<file path=xl/ctrlProps/ctrlProp24.xml><?xml version="1.0" encoding="utf-8"?>
<formControlPr xmlns="http://schemas.microsoft.com/office/spreadsheetml/2009/9/main" objectType="CheckBox" checked="Checked" fmlaLink="max!$M$21" lockText="1"/>
</file>

<file path=xl/ctrlProps/ctrlProp25.xml><?xml version="1.0" encoding="utf-8"?>
<formControlPr xmlns="http://schemas.microsoft.com/office/spreadsheetml/2009/9/main" objectType="CheckBox" checked="Checked" fmlaLink="max!$M$22" lockText="1"/>
</file>

<file path=xl/ctrlProps/ctrlProp26.xml><?xml version="1.0" encoding="utf-8"?>
<formControlPr xmlns="http://schemas.microsoft.com/office/spreadsheetml/2009/9/main" objectType="CheckBox" checked="Checked" fmlaLink="max!$M$24" lockText="1"/>
</file>

<file path=xl/ctrlProps/ctrlProp27.xml><?xml version="1.0" encoding="utf-8"?>
<formControlPr xmlns="http://schemas.microsoft.com/office/spreadsheetml/2009/9/main" objectType="CheckBox" checked="Checked" fmlaLink="max!$M$23" lockText="1"/>
</file>

<file path=xl/ctrlProps/ctrlProp28.xml><?xml version="1.0" encoding="utf-8"?>
<formControlPr xmlns="http://schemas.microsoft.com/office/spreadsheetml/2009/9/main" objectType="Spin" dx="26" fmlaLink="Sheet2!$M$58" inc="6" max="20" min="2" page="10" val="2"/>
</file>

<file path=xl/ctrlProps/ctrlProp29.xml><?xml version="1.0" encoding="utf-8"?>
<formControlPr xmlns="http://schemas.microsoft.com/office/spreadsheetml/2009/9/main" objectType="Spin" dx="26" fmlaLink="Sheet2!$M$60" inc="6" max="21" min="3" page="10" val="3"/>
</file>

<file path=xl/ctrlProps/ctrlProp3.xml><?xml version="1.0" encoding="utf-8"?>
<formControlPr xmlns="http://schemas.microsoft.com/office/spreadsheetml/2009/9/main" objectType="CheckBox" checked="Checked" fmlaLink="$I$22" lockText="1" noThreeD="1"/>
</file>

<file path=xl/ctrlProps/ctrlProp30.xml><?xml version="1.0" encoding="utf-8"?>
<formControlPr xmlns="http://schemas.microsoft.com/office/spreadsheetml/2009/9/main" objectType="Spin" dx="26" fmlaLink="Sheet2!$M$62" inc="6" max="22" min="4" page="10" val="4"/>
</file>

<file path=xl/ctrlProps/ctrlProp31.xml><?xml version="1.0" encoding="utf-8"?>
<formControlPr xmlns="http://schemas.microsoft.com/office/spreadsheetml/2009/9/main" objectType="Spin" dx="26" fmlaLink="Sheet2!$M$64" inc="6" max="23" min="5" page="10" val="5"/>
</file>

<file path=xl/ctrlProps/ctrlProp32.xml><?xml version="1.0" encoding="utf-8"?>
<formControlPr xmlns="http://schemas.microsoft.com/office/spreadsheetml/2009/9/main" objectType="Spin" dx="26" fmlaLink="QUATER!$K$12" max="4" min="1" page="10"/>
</file>

<file path=xl/ctrlProps/ctrlProp33.xml><?xml version="1.0" encoding="utf-8"?>
<formControlPr xmlns="http://schemas.microsoft.com/office/spreadsheetml/2009/9/main" objectType="List" dx="26" fmlaLink="QUATER!$K$12" fmlaRange="QUATER!$E$11:$E$14" sel="1" val="0"/>
</file>

<file path=xl/ctrlProps/ctrlProp34.xml><?xml version="1.0" encoding="utf-8"?>
<formControlPr xmlns="http://schemas.microsoft.com/office/spreadsheetml/2009/9/main" objectType="Radio" firstButton="1" fmlaLink="max!$D$22" lockText="1"/>
</file>

<file path=xl/ctrlProps/ctrlProp35.xml><?xml version="1.0" encoding="utf-8"?>
<formControlPr xmlns="http://schemas.microsoft.com/office/spreadsheetml/2009/9/main" objectType="Radio" checked="Checked" lockText="1"/>
</file>

<file path=xl/ctrlProps/ctrlProp4.xml><?xml version="1.0" encoding="utf-8"?>
<formControlPr xmlns="http://schemas.microsoft.com/office/spreadsheetml/2009/9/main" objectType="List" dx="26" fmlaLink="$Q$9" fmlaRange="$H$6:$H$9" noThreeD="1" sel="3" val="0"/>
</file>

<file path=xl/ctrlProps/ctrlProp5.xml><?xml version="1.0" encoding="utf-8"?>
<formControlPr xmlns="http://schemas.microsoft.com/office/spreadsheetml/2009/9/main" objectType="List" dx="26" fmlaLink="$M$23" fmlaRange="$I$13:$I$16" noThreeD="1" sel="1" val="0"/>
</file>

<file path=xl/ctrlProps/ctrlProp6.xml><?xml version="1.0" encoding="utf-8"?>
<formControlPr xmlns="http://schemas.microsoft.com/office/spreadsheetml/2009/9/main" objectType="List" dx="26" fmlaLink="$P$23" fmlaRange="$I$13:$I$16" noThreeD="1" sel="1" val="0"/>
</file>

<file path=xl/ctrlProps/ctrlProp7.xml><?xml version="1.0" encoding="utf-8"?>
<formControlPr xmlns="http://schemas.microsoft.com/office/spreadsheetml/2009/9/main" objectType="Spin" dx="26" fmlaLink="$M$58" inc="6" max="20" min="2" page="10" val="2"/>
</file>

<file path=xl/ctrlProps/ctrlProp8.xml><?xml version="1.0" encoding="utf-8"?>
<formControlPr xmlns="http://schemas.microsoft.com/office/spreadsheetml/2009/9/main" objectType="Spin" dx="26" fmlaLink="$M$62" inc="6" max="22" min="4" page="10" val="4"/>
</file>

<file path=xl/ctrlProps/ctrlProp9.xml><?xml version="1.0" encoding="utf-8"?>
<formControlPr xmlns="http://schemas.microsoft.com/office/spreadsheetml/2009/9/main" objectType="Spin" dx="26" fmlaLink="$M$64" inc="6" max="23" min="5" page="10" val="5"/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929640</xdr:colOff>
          <xdr:row>16</xdr:row>
          <xdr:rowOff>137160</xdr:rowOff>
        </xdr:from>
        <xdr:to>
          <xdr:col>4</xdr:col>
          <xdr:colOff>754380</xdr:colOff>
          <xdr:row>18</xdr:row>
          <xdr:rowOff>22860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6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</xdr:colOff>
          <xdr:row>12</xdr:row>
          <xdr:rowOff>114300</xdr:rowOff>
        </xdr:from>
        <xdr:to>
          <xdr:col>8</xdr:col>
          <xdr:colOff>327660</xdr:colOff>
          <xdr:row>14</xdr:row>
          <xdr:rowOff>15240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6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320040</xdr:colOff>
          <xdr:row>20</xdr:row>
          <xdr:rowOff>137160</xdr:rowOff>
        </xdr:from>
        <xdr:to>
          <xdr:col>6</xdr:col>
          <xdr:colOff>502920</xdr:colOff>
          <xdr:row>22</xdr:row>
          <xdr:rowOff>22860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6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2</xdr:row>
          <xdr:rowOff>167640</xdr:rowOff>
        </xdr:from>
        <xdr:to>
          <xdr:col>5</xdr:col>
          <xdr:colOff>76200</xdr:colOff>
          <xdr:row>10</xdr:row>
          <xdr:rowOff>167640</xdr:rowOff>
        </xdr:to>
        <xdr:sp macro="" textlink="">
          <xdr:nvSpPr>
            <xdr:cNvPr id="3075" name="List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7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99060</xdr:colOff>
          <xdr:row>15</xdr:row>
          <xdr:rowOff>144780</xdr:rowOff>
        </xdr:from>
        <xdr:to>
          <xdr:col>8</xdr:col>
          <xdr:colOff>327660</xdr:colOff>
          <xdr:row>22</xdr:row>
          <xdr:rowOff>83820</xdr:rowOff>
        </xdr:to>
        <xdr:sp macro="" textlink="">
          <xdr:nvSpPr>
            <xdr:cNvPr id="3076" name="List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7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25</xdr:row>
          <xdr:rowOff>0</xdr:rowOff>
        </xdr:from>
        <xdr:to>
          <xdr:col>10</xdr:col>
          <xdr:colOff>320040</xdr:colOff>
          <xdr:row>29</xdr:row>
          <xdr:rowOff>106680</xdr:rowOff>
        </xdr:to>
        <xdr:sp macro="" textlink="">
          <xdr:nvSpPr>
            <xdr:cNvPr id="3077" name="List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7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137160</xdr:colOff>
          <xdr:row>51</xdr:row>
          <xdr:rowOff>175260</xdr:rowOff>
        </xdr:from>
        <xdr:to>
          <xdr:col>18</xdr:col>
          <xdr:colOff>182880</xdr:colOff>
          <xdr:row>60</xdr:row>
          <xdr:rowOff>91440</xdr:rowOff>
        </xdr:to>
        <xdr:sp macro="" textlink="">
          <xdr:nvSpPr>
            <xdr:cNvPr id="10241" name="Spinner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8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297180</xdr:colOff>
          <xdr:row>62</xdr:row>
          <xdr:rowOff>99060</xdr:rowOff>
        </xdr:from>
        <xdr:to>
          <xdr:col>18</xdr:col>
          <xdr:colOff>160020</xdr:colOff>
          <xdr:row>69</xdr:row>
          <xdr:rowOff>160020</xdr:rowOff>
        </xdr:to>
        <xdr:sp macro="" textlink="">
          <xdr:nvSpPr>
            <xdr:cNvPr id="10244" name="Spinner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8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182880</xdr:colOff>
          <xdr:row>74</xdr:row>
          <xdr:rowOff>0</xdr:rowOff>
        </xdr:from>
        <xdr:to>
          <xdr:col>15</xdr:col>
          <xdr:colOff>60960</xdr:colOff>
          <xdr:row>79</xdr:row>
          <xdr:rowOff>60960</xdr:rowOff>
        </xdr:to>
        <xdr:sp macro="" textlink="">
          <xdr:nvSpPr>
            <xdr:cNvPr id="10245" name="Spinner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8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</xdr:row>
          <xdr:rowOff>129540</xdr:rowOff>
        </xdr:from>
        <xdr:to>
          <xdr:col>17</xdr:col>
          <xdr:colOff>304800</xdr:colOff>
          <xdr:row>14</xdr:row>
          <xdr:rowOff>60960</xdr:rowOff>
        </xdr:to>
        <xdr:sp macro="" textlink="">
          <xdr:nvSpPr>
            <xdr:cNvPr id="22529" name="List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9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541519</xdr:colOff>
      <xdr:row>6</xdr:row>
      <xdr:rowOff>99060</xdr:rowOff>
    </xdr:from>
    <xdr:to>
      <xdr:col>10</xdr:col>
      <xdr:colOff>442459</xdr:colOff>
      <xdr:row>22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326572</xdr:colOff>
      <xdr:row>93</xdr:row>
      <xdr:rowOff>99786</xdr:rowOff>
    </xdr:from>
    <xdr:to>
      <xdr:col>13</xdr:col>
      <xdr:colOff>622042</xdr:colOff>
      <xdr:row>102</xdr:row>
      <xdr:rowOff>18143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466532</xdr:colOff>
      <xdr:row>93</xdr:row>
      <xdr:rowOff>112060</xdr:rowOff>
    </xdr:from>
    <xdr:to>
      <xdr:col>31</xdr:col>
      <xdr:colOff>508001</xdr:colOff>
      <xdr:row>102</xdr:row>
      <xdr:rowOff>46182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175260</xdr:colOff>
          <xdr:row>99</xdr:row>
          <xdr:rowOff>137160</xdr:rowOff>
        </xdr:from>
        <xdr:to>
          <xdr:col>18</xdr:col>
          <xdr:colOff>15240</xdr:colOff>
          <xdr:row>107</xdr:row>
          <xdr:rowOff>121920</xdr:rowOff>
        </xdr:to>
        <xdr:sp macro="" textlink="">
          <xdr:nvSpPr>
            <xdr:cNvPr id="2082" name="List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A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342123</xdr:colOff>
      <xdr:row>105</xdr:row>
      <xdr:rowOff>78442</xdr:rowOff>
    </xdr:from>
    <xdr:to>
      <xdr:col>13</xdr:col>
      <xdr:colOff>668695</xdr:colOff>
      <xdr:row>114</xdr:row>
      <xdr:rowOff>11206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482082</xdr:colOff>
      <xdr:row>105</xdr:row>
      <xdr:rowOff>89648</xdr:rowOff>
    </xdr:from>
    <xdr:to>
      <xdr:col>31</xdr:col>
      <xdr:colOff>520699</xdr:colOff>
      <xdr:row>114</xdr:row>
      <xdr:rowOff>11545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53340</xdr:colOff>
          <xdr:row>123</xdr:row>
          <xdr:rowOff>60960</xdr:rowOff>
        </xdr:from>
        <xdr:to>
          <xdr:col>7</xdr:col>
          <xdr:colOff>960120</xdr:colOff>
          <xdr:row>124</xdr:row>
          <xdr:rowOff>228600</xdr:rowOff>
        </xdr:to>
        <xdr:sp macro="" textlink="">
          <xdr:nvSpPr>
            <xdr:cNvPr id="2085" name="Check Box 37" descr="USER 1&#10;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A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126</xdr:row>
          <xdr:rowOff>182880</xdr:rowOff>
        </xdr:from>
        <xdr:to>
          <xdr:col>7</xdr:col>
          <xdr:colOff>982980</xdr:colOff>
          <xdr:row>128</xdr:row>
          <xdr:rowOff>22860</xdr:rowOff>
        </xdr:to>
        <xdr:sp macro="" textlink="">
          <xdr:nvSpPr>
            <xdr:cNvPr id="2086" name="Check Box 38" descr="USER 1&#10;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A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601980</xdr:colOff>
          <xdr:row>123</xdr:row>
          <xdr:rowOff>83820</xdr:rowOff>
        </xdr:from>
        <xdr:to>
          <xdr:col>12</xdr:col>
          <xdr:colOff>281940</xdr:colOff>
          <xdr:row>124</xdr:row>
          <xdr:rowOff>251460</xdr:rowOff>
        </xdr:to>
        <xdr:sp macro="" textlink="">
          <xdr:nvSpPr>
            <xdr:cNvPr id="2087" name="Check Box 39" descr="USER 1&#10;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A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601980</xdr:colOff>
          <xdr:row>127</xdr:row>
          <xdr:rowOff>30480</xdr:rowOff>
        </xdr:from>
        <xdr:to>
          <xdr:col>12</xdr:col>
          <xdr:colOff>289560</xdr:colOff>
          <xdr:row>128</xdr:row>
          <xdr:rowOff>53340</xdr:rowOff>
        </xdr:to>
        <xdr:sp macro="" textlink="">
          <xdr:nvSpPr>
            <xdr:cNvPr id="2088" name="Check Box 40" descr="USER 1&#10;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A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</xdr:colOff>
          <xdr:row>130</xdr:row>
          <xdr:rowOff>205740</xdr:rowOff>
        </xdr:from>
        <xdr:to>
          <xdr:col>7</xdr:col>
          <xdr:colOff>967740</xdr:colOff>
          <xdr:row>131</xdr:row>
          <xdr:rowOff>274320</xdr:rowOff>
        </xdr:to>
        <xdr:sp macro="" textlink="">
          <xdr:nvSpPr>
            <xdr:cNvPr id="2089" name="Check Box 41" descr="USER 1&#10;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A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53340</xdr:colOff>
          <xdr:row>134</xdr:row>
          <xdr:rowOff>60960</xdr:rowOff>
        </xdr:from>
        <xdr:to>
          <xdr:col>7</xdr:col>
          <xdr:colOff>960120</xdr:colOff>
          <xdr:row>135</xdr:row>
          <xdr:rowOff>228600</xdr:rowOff>
        </xdr:to>
        <xdr:sp macro="" textlink="">
          <xdr:nvSpPr>
            <xdr:cNvPr id="2090" name="Check Box 42" descr="USER 1&#10;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A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579120</xdr:colOff>
          <xdr:row>130</xdr:row>
          <xdr:rowOff>220980</xdr:rowOff>
        </xdr:from>
        <xdr:to>
          <xdr:col>12</xdr:col>
          <xdr:colOff>266700</xdr:colOff>
          <xdr:row>131</xdr:row>
          <xdr:rowOff>289560</xdr:rowOff>
        </xdr:to>
        <xdr:sp macro="" textlink="">
          <xdr:nvSpPr>
            <xdr:cNvPr id="2091" name="Check Box 43" descr="USER 1&#10;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A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594360</xdr:colOff>
          <xdr:row>134</xdr:row>
          <xdr:rowOff>60960</xdr:rowOff>
        </xdr:from>
        <xdr:to>
          <xdr:col>12</xdr:col>
          <xdr:colOff>281940</xdr:colOff>
          <xdr:row>135</xdr:row>
          <xdr:rowOff>228600</xdr:rowOff>
        </xdr:to>
        <xdr:sp macro="" textlink="">
          <xdr:nvSpPr>
            <xdr:cNvPr id="2092" name="Check Box 44" descr="USER 1&#10;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A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106680</xdr:colOff>
          <xdr:row>123</xdr:row>
          <xdr:rowOff>114300</xdr:rowOff>
        </xdr:from>
        <xdr:to>
          <xdr:col>22</xdr:col>
          <xdr:colOff>15240</xdr:colOff>
          <xdr:row>124</xdr:row>
          <xdr:rowOff>281940</xdr:rowOff>
        </xdr:to>
        <xdr:sp macro="" textlink="">
          <xdr:nvSpPr>
            <xdr:cNvPr id="2093" name="Check Box 45" descr="USER 1&#10;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A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68580</xdr:colOff>
          <xdr:row>126</xdr:row>
          <xdr:rowOff>198120</xdr:rowOff>
        </xdr:from>
        <xdr:to>
          <xdr:col>21</xdr:col>
          <xdr:colOff>975360</xdr:colOff>
          <xdr:row>128</xdr:row>
          <xdr:rowOff>15240</xdr:rowOff>
        </xdr:to>
        <xdr:sp macro="" textlink="">
          <xdr:nvSpPr>
            <xdr:cNvPr id="2094" name="Check Box 46" descr="USER 1&#10;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A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419100</xdr:colOff>
          <xdr:row>124</xdr:row>
          <xdr:rowOff>0</xdr:rowOff>
        </xdr:from>
        <xdr:to>
          <xdr:col>26</xdr:col>
          <xdr:colOff>571500</xdr:colOff>
          <xdr:row>125</xdr:row>
          <xdr:rowOff>22860</xdr:rowOff>
        </xdr:to>
        <xdr:sp macro="" textlink="">
          <xdr:nvSpPr>
            <xdr:cNvPr id="2095" name="Check Box 47" descr="USER 1&#10;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A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441960</xdr:colOff>
          <xdr:row>127</xdr:row>
          <xdr:rowOff>15240</xdr:rowOff>
        </xdr:from>
        <xdr:to>
          <xdr:col>26</xdr:col>
          <xdr:colOff>594360</xdr:colOff>
          <xdr:row>128</xdr:row>
          <xdr:rowOff>30480</xdr:rowOff>
        </xdr:to>
        <xdr:sp macro="" textlink="">
          <xdr:nvSpPr>
            <xdr:cNvPr id="2096" name="Check Box 48" descr="USER 1&#10;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A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45720</xdr:colOff>
          <xdr:row>130</xdr:row>
          <xdr:rowOff>175260</xdr:rowOff>
        </xdr:from>
        <xdr:to>
          <xdr:col>21</xdr:col>
          <xdr:colOff>952500</xdr:colOff>
          <xdr:row>131</xdr:row>
          <xdr:rowOff>228600</xdr:rowOff>
        </xdr:to>
        <xdr:sp macro="" textlink="">
          <xdr:nvSpPr>
            <xdr:cNvPr id="2097" name="Check Box 49" descr="USER 1&#10;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A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68580</xdr:colOff>
          <xdr:row>134</xdr:row>
          <xdr:rowOff>99060</xdr:rowOff>
        </xdr:from>
        <xdr:to>
          <xdr:col>21</xdr:col>
          <xdr:colOff>975360</xdr:colOff>
          <xdr:row>135</xdr:row>
          <xdr:rowOff>251460</xdr:rowOff>
        </xdr:to>
        <xdr:sp macro="" textlink="">
          <xdr:nvSpPr>
            <xdr:cNvPr id="2098" name="Check Box 50" descr="USER 1&#10;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A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495300</xdr:colOff>
          <xdr:row>134</xdr:row>
          <xdr:rowOff>137160</xdr:rowOff>
        </xdr:from>
        <xdr:to>
          <xdr:col>27</xdr:col>
          <xdr:colOff>30480</xdr:colOff>
          <xdr:row>135</xdr:row>
          <xdr:rowOff>297180</xdr:rowOff>
        </xdr:to>
        <xdr:sp macro="" textlink="">
          <xdr:nvSpPr>
            <xdr:cNvPr id="2100" name="Check Box 52" descr="USER 1&#10;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A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495300</xdr:colOff>
          <xdr:row>130</xdr:row>
          <xdr:rowOff>251460</xdr:rowOff>
        </xdr:from>
        <xdr:to>
          <xdr:col>27</xdr:col>
          <xdr:colOff>30480</xdr:colOff>
          <xdr:row>132</xdr:row>
          <xdr:rowOff>0</xdr:rowOff>
        </xdr:to>
        <xdr:sp macro="" textlink="">
          <xdr:nvSpPr>
            <xdr:cNvPr id="2102" name="Check Box 54" descr="USER 1&#10;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A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396240</xdr:colOff>
          <xdr:row>140</xdr:row>
          <xdr:rowOff>121920</xdr:rowOff>
        </xdr:from>
        <xdr:to>
          <xdr:col>6</xdr:col>
          <xdr:colOff>510540</xdr:colOff>
          <xdr:row>152</xdr:row>
          <xdr:rowOff>45720</xdr:rowOff>
        </xdr:to>
        <xdr:sp macro="" textlink="">
          <xdr:nvSpPr>
            <xdr:cNvPr id="2103" name="Spinner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A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15240</xdr:colOff>
          <xdr:row>140</xdr:row>
          <xdr:rowOff>160020</xdr:rowOff>
        </xdr:from>
        <xdr:to>
          <xdr:col>20</xdr:col>
          <xdr:colOff>434340</xdr:colOff>
          <xdr:row>151</xdr:row>
          <xdr:rowOff>91440</xdr:rowOff>
        </xdr:to>
        <xdr:sp macro="" textlink="">
          <xdr:nvSpPr>
            <xdr:cNvPr id="2106" name="Spinner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A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155</xdr:row>
          <xdr:rowOff>152400</xdr:rowOff>
        </xdr:from>
        <xdr:to>
          <xdr:col>6</xdr:col>
          <xdr:colOff>495300</xdr:colOff>
          <xdr:row>165</xdr:row>
          <xdr:rowOff>22860</xdr:rowOff>
        </xdr:to>
        <xdr:sp macro="" textlink="">
          <xdr:nvSpPr>
            <xdr:cNvPr id="2110" name="Spinner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A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155</xdr:row>
          <xdr:rowOff>129540</xdr:rowOff>
        </xdr:from>
        <xdr:to>
          <xdr:col>20</xdr:col>
          <xdr:colOff>480060</xdr:colOff>
          <xdr:row>165</xdr:row>
          <xdr:rowOff>152400</xdr:rowOff>
        </xdr:to>
        <xdr:sp macro="" textlink="">
          <xdr:nvSpPr>
            <xdr:cNvPr id="2111" name="Spinner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A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982980</xdr:colOff>
          <xdr:row>40</xdr:row>
          <xdr:rowOff>160020</xdr:rowOff>
        </xdr:from>
        <xdr:to>
          <xdr:col>17</xdr:col>
          <xdr:colOff>15240</xdr:colOff>
          <xdr:row>47</xdr:row>
          <xdr:rowOff>114300</xdr:rowOff>
        </xdr:to>
        <xdr:sp macro="" textlink="">
          <xdr:nvSpPr>
            <xdr:cNvPr id="2115" name="Spinner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A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960120</xdr:colOff>
          <xdr:row>30</xdr:row>
          <xdr:rowOff>106680</xdr:rowOff>
        </xdr:from>
        <xdr:to>
          <xdr:col>17</xdr:col>
          <xdr:colOff>167640</xdr:colOff>
          <xdr:row>40</xdr:row>
          <xdr:rowOff>15240</xdr:rowOff>
        </xdr:to>
        <xdr:sp macro="" textlink="">
          <xdr:nvSpPr>
            <xdr:cNvPr id="2117" name="List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A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59765</xdr:colOff>
      <xdr:row>6</xdr:row>
      <xdr:rowOff>89647</xdr:rowOff>
    </xdr:from>
    <xdr:to>
      <xdr:col>14</xdr:col>
      <xdr:colOff>522942</xdr:colOff>
      <xdr:row>28</xdr:row>
      <xdr:rowOff>148997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45163</xdr:colOff>
      <xdr:row>49</xdr:row>
      <xdr:rowOff>154982</xdr:rowOff>
    </xdr:from>
    <xdr:to>
      <xdr:col>14</xdr:col>
      <xdr:colOff>142322</xdr:colOff>
      <xdr:row>73</xdr:row>
      <xdr:rowOff>103909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486115</xdr:colOff>
      <xdr:row>49</xdr:row>
      <xdr:rowOff>152631</xdr:rowOff>
    </xdr:from>
    <xdr:to>
      <xdr:col>31</xdr:col>
      <xdr:colOff>299501</xdr:colOff>
      <xdr:row>73</xdr:row>
      <xdr:rowOff>104588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528734</xdr:colOff>
      <xdr:row>27</xdr:row>
      <xdr:rowOff>31103</xdr:rowOff>
    </xdr:from>
    <xdr:to>
      <xdr:col>31</xdr:col>
      <xdr:colOff>31102</xdr:colOff>
      <xdr:row>49</xdr:row>
      <xdr:rowOff>108857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914400</xdr:colOff>
          <xdr:row>118</xdr:row>
          <xdr:rowOff>0</xdr:rowOff>
        </xdr:from>
        <xdr:to>
          <xdr:col>15</xdr:col>
          <xdr:colOff>419100</xdr:colOff>
          <xdr:row>120</xdr:row>
          <xdr:rowOff>121920</xdr:rowOff>
        </xdr:to>
        <xdr:sp macro="" textlink="">
          <xdr:nvSpPr>
            <xdr:cNvPr id="2123" name="Option Button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A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38100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MIN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601980</xdr:colOff>
          <xdr:row>118</xdr:row>
          <xdr:rowOff>0</xdr:rowOff>
        </xdr:from>
        <xdr:to>
          <xdr:col>18</xdr:col>
          <xdr:colOff>121920</xdr:colOff>
          <xdr:row>120</xdr:row>
          <xdr:rowOff>121920</xdr:rowOff>
        </xdr:to>
        <xdr:sp macro="" textlink="">
          <xdr:nvSpPr>
            <xdr:cNvPr id="2125" name="Option Button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A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38100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MAX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>
            <a:alpha val="7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>
            <a:alpha val="7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.xml"/><Relationship Id="rId13" Type="http://schemas.openxmlformats.org/officeDocument/2006/relationships/ctrlProp" Target="../ctrlProps/ctrlProp20.xml"/><Relationship Id="rId18" Type="http://schemas.openxmlformats.org/officeDocument/2006/relationships/ctrlProp" Target="../ctrlProps/ctrlProp25.xml"/><Relationship Id="rId26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28.xml"/><Relationship Id="rId7" Type="http://schemas.openxmlformats.org/officeDocument/2006/relationships/ctrlProp" Target="../ctrlProps/ctrlProp14.xml"/><Relationship Id="rId12" Type="http://schemas.openxmlformats.org/officeDocument/2006/relationships/ctrlProp" Target="../ctrlProps/ctrlProp19.xml"/><Relationship Id="rId17" Type="http://schemas.openxmlformats.org/officeDocument/2006/relationships/ctrlProp" Target="../ctrlProps/ctrlProp24.xml"/><Relationship Id="rId25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23.xml"/><Relationship Id="rId20" Type="http://schemas.openxmlformats.org/officeDocument/2006/relationships/ctrlProp" Target="../ctrlProps/ctrlProp2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3.xml"/><Relationship Id="rId11" Type="http://schemas.openxmlformats.org/officeDocument/2006/relationships/ctrlProp" Target="../ctrlProps/ctrlProp18.xml"/><Relationship Id="rId24" Type="http://schemas.openxmlformats.org/officeDocument/2006/relationships/ctrlProp" Target="../ctrlProps/ctrlProp31.xml"/><Relationship Id="rId5" Type="http://schemas.openxmlformats.org/officeDocument/2006/relationships/ctrlProp" Target="../ctrlProps/ctrlProp12.xml"/><Relationship Id="rId15" Type="http://schemas.openxmlformats.org/officeDocument/2006/relationships/ctrlProp" Target="../ctrlProps/ctrlProp22.xml"/><Relationship Id="rId23" Type="http://schemas.openxmlformats.org/officeDocument/2006/relationships/ctrlProp" Target="../ctrlProps/ctrlProp30.xml"/><Relationship Id="rId28" Type="http://schemas.openxmlformats.org/officeDocument/2006/relationships/ctrlProp" Target="../ctrlProps/ctrlProp35.xml"/><Relationship Id="rId10" Type="http://schemas.openxmlformats.org/officeDocument/2006/relationships/ctrlProp" Target="../ctrlProps/ctrlProp17.xml"/><Relationship Id="rId19" Type="http://schemas.openxmlformats.org/officeDocument/2006/relationships/ctrlProp" Target="../ctrlProps/ctrlProp26.xml"/><Relationship Id="rId4" Type="http://schemas.openxmlformats.org/officeDocument/2006/relationships/ctrlProp" Target="../ctrlProps/ctrlProp11.xml"/><Relationship Id="rId9" Type="http://schemas.openxmlformats.org/officeDocument/2006/relationships/ctrlProp" Target="../ctrlProps/ctrlProp16.xml"/><Relationship Id="rId14" Type="http://schemas.openxmlformats.org/officeDocument/2006/relationships/ctrlProp" Target="../ctrlProps/ctrlProp21.xml"/><Relationship Id="rId22" Type="http://schemas.openxmlformats.org/officeDocument/2006/relationships/ctrlProp" Target="../ctrlProps/ctrlProp29.xml"/><Relationship Id="rId27" Type="http://schemas.openxmlformats.org/officeDocument/2006/relationships/ctrlProp" Target="../ctrlProps/ctrlProp3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X2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2"/>
  <cols>
    <col min="1" max="1" width="18.44140625" style="35" customWidth="1"/>
    <col min="2" max="2" width="3.5546875" style="35" customWidth="1"/>
    <col min="3" max="5" width="2" style="35" customWidth="1"/>
    <col min="6" max="6" width="4.44140625" style="35" customWidth="1"/>
    <col min="7" max="7" width="4.6640625" style="35" customWidth="1"/>
    <col min="8" max="8" width="4.109375" style="35" customWidth="1"/>
    <col min="9" max="9" width="7.33203125" style="35" customWidth="1"/>
    <col min="10" max="10" width="9" style="35" customWidth="1"/>
    <col min="11" max="11" width="10.44140625" style="35" customWidth="1"/>
    <col min="12" max="12" width="7.44140625" style="35" customWidth="1"/>
    <col min="13" max="14" width="5" style="35" customWidth="1"/>
    <col min="15" max="17" width="6.88671875" style="35" customWidth="1"/>
    <col min="18" max="18" width="4.6640625" style="35" customWidth="1"/>
    <col min="19" max="19" width="11.88671875" style="35" customWidth="1"/>
    <col min="20" max="20" width="11.5546875" style="35" customWidth="1"/>
    <col min="21" max="21" width="9" style="35" customWidth="1"/>
    <col min="22" max="22" width="10.109375" style="35" customWidth="1"/>
    <col min="23" max="25" width="9.109375" style="35"/>
    <col min="26" max="26" width="20.44140625" style="35" customWidth="1"/>
    <col min="27" max="27" width="11.88671875" style="35" customWidth="1"/>
    <col min="28" max="28" width="11.5546875" style="35" customWidth="1"/>
    <col min="29" max="29" width="9" style="35" customWidth="1"/>
    <col min="30" max="30" width="10.109375" style="35" customWidth="1"/>
    <col min="31" max="32" width="6.44140625" style="35" customWidth="1"/>
    <col min="33" max="33" width="4.33203125" style="35" customWidth="1"/>
    <col min="34" max="35" width="7.88671875" style="35" customWidth="1"/>
    <col min="36" max="37" width="6.44140625" style="35" customWidth="1"/>
    <col min="38" max="38" width="4.33203125" style="35" customWidth="1"/>
    <col min="39" max="40" width="7.88671875" style="35" customWidth="1"/>
    <col min="41" max="50" width="9.109375" style="35"/>
  </cols>
  <sheetData>
    <row r="1" spans="1:50 1501:1506" s="34" customFormat="1" ht="14.4">
      <c r="A1" s="36" t="s">
        <v>0</v>
      </c>
      <c r="B1" s="36" t="s">
        <v>1</v>
      </c>
      <c r="C1" s="36">
        <v>1</v>
      </c>
      <c r="D1" s="36">
        <v>2</v>
      </c>
      <c r="E1" s="36">
        <v>3</v>
      </c>
      <c r="F1" s="36" t="s">
        <v>2</v>
      </c>
      <c r="G1" s="36" t="s">
        <v>3</v>
      </c>
      <c r="H1" s="36" t="s">
        <v>4</v>
      </c>
      <c r="I1" s="36" t="s">
        <v>5</v>
      </c>
      <c r="J1" s="36" t="s">
        <v>6</v>
      </c>
      <c r="K1" s="36" t="s">
        <v>7</v>
      </c>
      <c r="L1" s="36" t="s">
        <v>8</v>
      </c>
      <c r="M1" s="36" t="s">
        <v>9</v>
      </c>
      <c r="N1" s="36" t="s">
        <v>10</v>
      </c>
      <c r="O1" s="37" t="s">
        <v>11</v>
      </c>
      <c r="P1" s="36" t="s">
        <v>12</v>
      </c>
      <c r="Q1" s="36" t="s">
        <v>13</v>
      </c>
      <c r="R1" s="36" t="s">
        <v>14</v>
      </c>
      <c r="S1" s="36" t="s">
        <v>15</v>
      </c>
      <c r="T1" s="36" t="s">
        <v>16</v>
      </c>
      <c r="U1" s="36" t="s">
        <v>17</v>
      </c>
      <c r="V1" s="36" t="s">
        <v>18</v>
      </c>
      <c r="W1" s="38"/>
      <c r="X1" s="38"/>
      <c r="Y1" s="38"/>
      <c r="Z1" s="36" t="s">
        <v>19</v>
      </c>
      <c r="AA1" s="36" t="s">
        <v>15</v>
      </c>
      <c r="AB1" s="36" t="s">
        <v>16</v>
      </c>
      <c r="AC1" s="39" t="s">
        <v>17</v>
      </c>
      <c r="AD1" s="36" t="s">
        <v>18</v>
      </c>
      <c r="AE1" s="39" t="s">
        <v>20</v>
      </c>
      <c r="AF1" s="39" t="s">
        <v>21</v>
      </c>
      <c r="AG1" s="39" t="s">
        <v>22</v>
      </c>
      <c r="AH1" s="39" t="s">
        <v>23</v>
      </c>
      <c r="AI1" s="39" t="s">
        <v>24</v>
      </c>
      <c r="AJ1" s="39" t="s">
        <v>20</v>
      </c>
      <c r="AK1" s="39" t="s">
        <v>21</v>
      </c>
      <c r="AL1" s="39" t="s">
        <v>22</v>
      </c>
      <c r="AM1" s="39" t="s">
        <v>23</v>
      </c>
      <c r="AN1" s="39" t="s">
        <v>24</v>
      </c>
      <c r="AO1" s="38"/>
      <c r="AP1" s="38"/>
      <c r="AQ1" s="38"/>
      <c r="AR1" s="38"/>
      <c r="AS1" s="38"/>
      <c r="AT1" s="38"/>
      <c r="AU1" s="38"/>
      <c r="AV1" s="38"/>
      <c r="AW1" s="38"/>
      <c r="AX1" s="38"/>
      <c r="BES1" s="36" t="s">
        <v>25</v>
      </c>
      <c r="BET1" s="36" t="s">
        <v>15</v>
      </c>
      <c r="BEU1" s="36" t="s">
        <v>16</v>
      </c>
      <c r="BEV1" s="39" t="s">
        <v>17</v>
      </c>
      <c r="BEW1" s="36" t="s">
        <v>18</v>
      </c>
      <c r="BEX1" s="39" t="s">
        <v>23</v>
      </c>
    </row>
    <row r="2" spans="1:50 1501:1506">
      <c r="A2" s="35" t="s">
        <v>26</v>
      </c>
      <c r="B2" s="35">
        <f>55</f>
        <v>55</v>
      </c>
      <c r="C2" s="35">
        <f>B2-F2</f>
        <v>55</v>
      </c>
      <c r="D2" s="35">
        <f>H2/50</f>
        <v>2</v>
      </c>
      <c r="E2" s="35">
        <f>1.5*H2-C2-D2</f>
        <v>93</v>
      </c>
      <c r="F2" s="35">
        <v>0</v>
      </c>
      <c r="G2" s="35">
        <v>100</v>
      </c>
      <c r="H2" s="35">
        <f>G2-F2</f>
        <v>100</v>
      </c>
      <c r="I2" s="35" t="s">
        <v>27</v>
      </c>
      <c r="J2" s="35">
        <v>0</v>
      </c>
      <c r="K2" s="35">
        <v>9</v>
      </c>
      <c r="L2" s="35">
        <v>15</v>
      </c>
      <c r="M2" s="35">
        <v>70</v>
      </c>
      <c r="N2" s="35">
        <v>30</v>
      </c>
      <c r="O2" s="35">
        <v>255</v>
      </c>
      <c r="P2" s="35">
        <v>65535</v>
      </c>
      <c r="Q2" s="35">
        <v>65280</v>
      </c>
      <c r="R2" s="35" t="s">
        <v>28</v>
      </c>
      <c r="S2" s="35" t="str">
        <f ca="1">SUBSTITUTE(MID(_xlfn.FORMULATEXT(V2),2,FIND("!",_xlfn.FORMULATEXT(V2),1)-2),"'","")</f>
        <v>#REF</v>
      </c>
      <c r="T2" s="35" t="e">
        <f ca="1">_xlfn.SHEET(#REF!)</f>
        <v>#REF!</v>
      </c>
      <c r="V2" s="35" t="e">
        <f>#REF!</f>
        <v>#REF!</v>
      </c>
    </row>
  </sheetData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507A-A02F-4B91-B65F-B9028AF7FB66}">
  <dimension ref="A3:V34"/>
  <sheetViews>
    <sheetView topLeftCell="A3" zoomScaleNormal="100" workbookViewId="0">
      <selection activeCell="R27" sqref="R27"/>
    </sheetView>
  </sheetViews>
  <sheetFormatPr defaultRowHeight="13.2"/>
  <cols>
    <col min="3" max="3" width="10.5546875" customWidth="1"/>
    <col min="4" max="4" width="10.88671875" customWidth="1"/>
    <col min="5" max="5" width="10.33203125" customWidth="1"/>
    <col min="6" max="6" width="11" customWidth="1"/>
    <col min="7" max="7" width="8.88671875" customWidth="1"/>
    <col min="8" max="8" width="9.21875" bestFit="1" customWidth="1"/>
    <col min="18" max="18" width="9.21875" bestFit="1" customWidth="1"/>
  </cols>
  <sheetData>
    <row r="3" spans="1:22">
      <c r="G3" s="47"/>
      <c r="H3" s="44" t="s">
        <v>69</v>
      </c>
      <c r="I3" s="44" t="s">
        <v>70</v>
      </c>
      <c r="J3" s="44" t="s">
        <v>71</v>
      </c>
      <c r="K3" s="44" t="s">
        <v>72</v>
      </c>
      <c r="L3" s="44" t="s">
        <v>73</v>
      </c>
    </row>
    <row r="4" spans="1:22">
      <c r="G4" s="44" t="s">
        <v>49</v>
      </c>
      <c r="H4" s="47">
        <f>SUM(data!$L11:L$22)</f>
        <v>9894</v>
      </c>
      <c r="I4" s="47">
        <f>SUM(data!L22:L34)</f>
        <v>27599</v>
      </c>
      <c r="J4" s="47">
        <f>SUM(data!L35:L46)</f>
        <v>41073</v>
      </c>
      <c r="K4" s="47">
        <f>SUM(data!L47:L58)</f>
        <v>58384</v>
      </c>
    </row>
    <row r="5" spans="1:22">
      <c r="E5" s="95">
        <f>(I$4-H$4)/I$4*100</f>
        <v>64.150875031704047</v>
      </c>
      <c r="G5" s="44" t="s">
        <v>50</v>
      </c>
      <c r="H5" s="47">
        <f>SUM(data!M$11:M$22)</f>
        <v>8288</v>
      </c>
      <c r="I5" s="47">
        <f>SUM(data!M22:M34)</f>
        <v>24549</v>
      </c>
      <c r="J5" s="47">
        <f>SUM(data!M35:M46)</f>
        <v>39775</v>
      </c>
      <c r="K5" s="47">
        <f>SUM(data!M47:M58)</f>
        <v>56305</v>
      </c>
      <c r="N5" s="47">
        <f>K4-J4</f>
        <v>17311</v>
      </c>
    </row>
    <row r="6" spans="1:22">
      <c r="E6" s="95">
        <f>(I9/I4)*100</f>
        <v>1.1886302301358823E-3</v>
      </c>
      <c r="G6" s="44" t="s">
        <v>51</v>
      </c>
      <c r="H6" s="47">
        <f>SUM(data!N11:N22)</f>
        <v>10314</v>
      </c>
      <c r="I6" s="47">
        <f>SUM(data!N23:N34)</f>
        <v>27723</v>
      </c>
      <c r="J6" s="47">
        <f>SUM(data!N35:N46)</f>
        <v>44326</v>
      </c>
      <c r="K6" s="47">
        <f>SUM(data!N47:N58)</f>
        <v>62375</v>
      </c>
      <c r="N6" s="47">
        <f>J5-I5</f>
        <v>15226</v>
      </c>
    </row>
    <row r="7" spans="1:22">
      <c r="E7" s="95">
        <f>(J9/K4)*100</f>
        <v>5.0784883945799984E-4</v>
      </c>
      <c r="G7" s="44" t="s">
        <v>52</v>
      </c>
      <c r="H7" s="47">
        <f>SUM(data!O11:O22)</f>
        <v>8417</v>
      </c>
      <c r="I7" s="47">
        <f>SUM(data!O23:O34)</f>
        <v>26581</v>
      </c>
      <c r="J7" s="47">
        <f>SUM(data!O35:O46)</f>
        <v>44846</v>
      </c>
      <c r="K7" s="47">
        <f>SUM(data!O47:O58)</f>
        <v>60499</v>
      </c>
      <c r="L7" s="47"/>
      <c r="M7" s="47"/>
      <c r="N7" s="47"/>
      <c r="O7" s="47"/>
      <c r="P7" s="47">
        <f>K6-J6</f>
        <v>18049</v>
      </c>
    </row>
    <row r="8" spans="1:22">
      <c r="A8" s="47">
        <f>SUM(data!$L11:$L22)</f>
        <v>9894</v>
      </c>
      <c r="H8" s="47"/>
    </row>
    <row r="9" spans="1:22">
      <c r="A9" s="47">
        <f>SUM(data!L$23:L$34)</f>
        <v>26102</v>
      </c>
      <c r="H9" s="53">
        <f>(I$4-H$4)/I$4</f>
        <v>0.64150875031704047</v>
      </c>
      <c r="I9" s="53">
        <f t="shared" ref="I9:J9" si="0">(J$4-I$4)/J$4</f>
        <v>0.3280500572152022</v>
      </c>
      <c r="J9" s="53">
        <f t="shared" si="0"/>
        <v>0.29650246642915867</v>
      </c>
      <c r="L9" s="47">
        <f>MAX(H4:K7)</f>
        <v>62375</v>
      </c>
    </row>
    <row r="10" spans="1:22">
      <c r="A10" s="47">
        <f>SUM(data!L35:L46)</f>
        <v>41073</v>
      </c>
      <c r="H10" s="53">
        <f>(I$5-H$5)/I$5</f>
        <v>0.66238950670088392</v>
      </c>
      <c r="I10" s="53">
        <f t="shared" ref="I10:J10" si="1">(J$5-I$5)/J$5</f>
        <v>0.38280326838466372</v>
      </c>
      <c r="J10" s="53">
        <f t="shared" si="1"/>
        <v>0.29357961104697627</v>
      </c>
      <c r="L10" s="47">
        <f>MIN(H4:K7)</f>
        <v>8288</v>
      </c>
    </row>
    <row r="11" spans="1:22">
      <c r="A11" s="47"/>
      <c r="E11" s="44" t="s">
        <v>74</v>
      </c>
      <c r="H11" s="53">
        <f>(I$6-H$6)/I$6</f>
        <v>0.6279623417379071</v>
      </c>
      <c r="I11" s="53">
        <f t="shared" ref="I11:J11" si="2">(J$6-I$6)/J$6</f>
        <v>0.37456571763750396</v>
      </c>
      <c r="J11" s="53">
        <f t="shared" si="2"/>
        <v>0.2893627254509018</v>
      </c>
    </row>
    <row r="12" spans="1:22">
      <c r="A12" s="47"/>
      <c r="E12" s="44" t="s">
        <v>75</v>
      </c>
      <c r="H12" s="53">
        <f>(I$7-H$7)/I$7</f>
        <v>0.68334524660471763</v>
      </c>
      <c r="I12" s="53">
        <f t="shared" ref="I12:J12" si="3">(J$7-I$7)/J$7</f>
        <v>0.40728270079828749</v>
      </c>
      <c r="J12" s="53">
        <f t="shared" si="3"/>
        <v>0.25873154928180631</v>
      </c>
      <c r="K12">
        <v>1</v>
      </c>
    </row>
    <row r="13" spans="1:22">
      <c r="A13" s="47"/>
      <c r="E13" s="44" t="s">
        <v>76</v>
      </c>
      <c r="H13" s="77" t="s">
        <v>69</v>
      </c>
      <c r="I13" s="44" t="s">
        <v>70</v>
      </c>
      <c r="J13" s="77" t="s">
        <v>71</v>
      </c>
      <c r="K13" s="44" t="s">
        <v>72</v>
      </c>
    </row>
    <row r="14" spans="1:22">
      <c r="A14" s="47"/>
      <c r="E14" s="44" t="s">
        <v>77</v>
      </c>
      <c r="G14" s="44" t="s">
        <v>49</v>
      </c>
      <c r="H14" s="53">
        <f>SUM(data!R11:R22)</f>
        <v>0.53100000000000003</v>
      </c>
      <c r="I14" s="53">
        <f>SUM(data!R23:R34)</f>
        <v>0.51100000000000001</v>
      </c>
      <c r="J14" s="53">
        <f>SUM(data!R35:R46)</f>
        <v>0.66300000000000003</v>
      </c>
      <c r="K14" s="53">
        <f>SUM(data!R47:R58)</f>
        <v>0.39500000000000002</v>
      </c>
      <c r="S14" s="53">
        <f>I$14-H$14</f>
        <v>-2.0000000000000018E-2</v>
      </c>
      <c r="T14" s="53">
        <f t="shared" ref="T14:U14" si="4">J$14-I$14</f>
        <v>0.15200000000000002</v>
      </c>
      <c r="U14" s="53">
        <f t="shared" si="4"/>
        <v>-0.26800000000000002</v>
      </c>
      <c r="V14" s="53"/>
    </row>
    <row r="15" spans="1:22">
      <c r="A15" s="47"/>
      <c r="E15" s="44" t="s">
        <v>78</v>
      </c>
      <c r="F15" s="44"/>
      <c r="G15" s="44" t="s">
        <v>50</v>
      </c>
      <c r="H15" s="53">
        <f>SUM(data!S11:S22)</f>
        <v>0.55600000000000005</v>
      </c>
      <c r="I15" s="53">
        <f>SUM(data!S23:S34)</f>
        <v>0.86499999999999999</v>
      </c>
      <c r="J15" s="53">
        <f>SUM(data!S35:S46)</f>
        <v>0.54900000000000004</v>
      </c>
      <c r="K15" s="53">
        <f>SUM(data!S47:S58)</f>
        <v>0.54800000000000004</v>
      </c>
      <c r="S15" s="53">
        <f>I$15-H$15</f>
        <v>0.30899999999999994</v>
      </c>
      <c r="T15" s="53">
        <f t="shared" ref="T15:U15" si="5">J$15-I$15</f>
        <v>-0.31599999999999995</v>
      </c>
      <c r="U15" s="53">
        <f t="shared" si="5"/>
        <v>-1.0000000000000009E-3</v>
      </c>
      <c r="V15" s="53"/>
    </row>
    <row r="16" spans="1:22">
      <c r="A16" s="47"/>
      <c r="F16" s="44"/>
      <c r="G16" s="44" t="s">
        <v>51</v>
      </c>
      <c r="H16" s="53">
        <f>SUM(data!T11:T22)</f>
        <v>0.53800000000000003</v>
      </c>
      <c r="I16" s="53">
        <f>SUM(data!T23:T34)</f>
        <v>0.69299999999999995</v>
      </c>
      <c r="J16" s="53">
        <f>SUM(data!T35:T46)</f>
        <v>0.66900000000000004</v>
      </c>
      <c r="K16" s="53">
        <f>SUM(data!T47:T58)</f>
        <v>0.69899999999999995</v>
      </c>
      <c r="S16" s="53">
        <f>I$16-H$16</f>
        <v>0.15499999999999992</v>
      </c>
      <c r="T16" s="53">
        <f t="shared" ref="T16:U16" si="6">J$16-I$16</f>
        <v>-2.399999999999991E-2</v>
      </c>
      <c r="U16" s="53">
        <f t="shared" si="6"/>
        <v>2.9999999999999916E-2</v>
      </c>
      <c r="V16" s="53"/>
    </row>
    <row r="17" spans="1:22">
      <c r="A17" s="47"/>
      <c r="F17" s="44"/>
      <c r="G17" s="44" t="s">
        <v>52</v>
      </c>
      <c r="H17" s="53">
        <f>SUM(data!U11:U22)</f>
        <v>0.50600000000000001</v>
      </c>
      <c r="I17" s="53">
        <f>SUM(data!U23:U34)</f>
        <v>0.58699999999999997</v>
      </c>
      <c r="J17" s="53">
        <f>SUM(data!U35:U46)</f>
        <v>0.62400000000000011</v>
      </c>
      <c r="K17" s="53">
        <f>SUM(data!U47:U58)</f>
        <v>0.48700000000000004</v>
      </c>
      <c r="S17" s="53">
        <f>I$17-H$17</f>
        <v>8.0999999999999961E-2</v>
      </c>
      <c r="T17" s="53">
        <f t="shared" ref="T17" si="7">J$17-I$17</f>
        <v>3.7000000000000144E-2</v>
      </c>
      <c r="U17" s="53">
        <f>K$17-J$17</f>
        <v>-0.13700000000000007</v>
      </c>
      <c r="V17" s="53"/>
    </row>
    <row r="18" spans="1:22">
      <c r="A18" s="47"/>
      <c r="F18" s="44"/>
      <c r="G18" s="44"/>
      <c r="H18" s="53"/>
      <c r="S18" s="53"/>
      <c r="T18" s="53"/>
      <c r="U18" s="53"/>
      <c r="V18" s="53"/>
    </row>
    <row r="19" spans="1:22">
      <c r="A19" s="47"/>
      <c r="C19" s="44" t="s">
        <v>69</v>
      </c>
      <c r="D19" s="44" t="s">
        <v>70</v>
      </c>
      <c r="E19" s="44" t="s">
        <v>71</v>
      </c>
      <c r="F19" s="44" t="s">
        <v>72</v>
      </c>
      <c r="G19" s="44"/>
      <c r="H19" s="47"/>
    </row>
    <row r="20" spans="1:22">
      <c r="A20" s="47"/>
      <c r="B20" s="44" t="s">
        <v>63</v>
      </c>
      <c r="C20" s="53">
        <f>SUM(data!W11:W22)</f>
        <v>10.950500000000002</v>
      </c>
      <c r="D20" s="53">
        <f>SUM(data!W23:W34)</f>
        <v>10.9764</v>
      </c>
      <c r="E20" s="53">
        <f>SUM(data!W35:W46)</f>
        <v>10.964300000000001</v>
      </c>
      <c r="F20" s="53">
        <f>SUM(data!W47:W58)</f>
        <v>10.9542</v>
      </c>
      <c r="G20" s="44"/>
      <c r="H20" s="47"/>
      <c r="I20" s="44"/>
      <c r="J20" s="44"/>
      <c r="K20" s="44"/>
      <c r="L20" s="44"/>
    </row>
    <row r="21" spans="1:22">
      <c r="A21" s="47"/>
      <c r="B21" s="44" t="s">
        <v>64</v>
      </c>
      <c r="C21" s="53">
        <f>SUM(data!X11:X22)</f>
        <v>10.979600000000001</v>
      </c>
      <c r="D21" s="53">
        <f>SUM(data!X23:X34)</f>
        <v>10.981000000000003</v>
      </c>
      <c r="E21" s="53">
        <f>SUM(data!X35:X46)</f>
        <v>10.977100000000002</v>
      </c>
      <c r="F21" s="53">
        <f>SUM(data!X47:X58)</f>
        <v>10.954700000000003</v>
      </c>
      <c r="G21" s="44"/>
      <c r="H21" s="47"/>
      <c r="I21" s="44"/>
      <c r="J21" s="82">
        <f>MAX(H14:K17)</f>
        <v>0.86499999999999999</v>
      </c>
      <c r="K21" s="44"/>
      <c r="L21" s="44"/>
      <c r="N21" s="44" t="s">
        <v>49</v>
      </c>
      <c r="O21">
        <f>VLOOKUP($N21,$H$30:$M$33,$K$12+1,FALSE)</f>
        <v>1497</v>
      </c>
      <c r="P21">
        <f>VLOOKUP(N21,$G$4:$K$7,$K$12+1,FALSE)</f>
        <v>9894</v>
      </c>
      <c r="Q21" s="53">
        <f>VLOOKUP(N21,$G$14:$K$17,$K$12+1,FALSE)</f>
        <v>0.53100000000000003</v>
      </c>
      <c r="R21" s="53">
        <f>VLOOKUP($N21,$B$20:$F$23,$K$12+1,FALSE)</f>
        <v>10.950500000000002</v>
      </c>
    </row>
    <row r="22" spans="1:22">
      <c r="A22" s="47"/>
      <c r="B22" s="44" t="s">
        <v>65</v>
      </c>
      <c r="C22" s="53">
        <f>SUM(data!Y11:Y22)</f>
        <v>10.988200000000001</v>
      </c>
      <c r="D22" s="53">
        <f>SUM(data!Y23:Y34)</f>
        <v>10.9702</v>
      </c>
      <c r="E22" s="53">
        <f>SUM(data!Y35:Y46)</f>
        <v>10.969200000000001</v>
      </c>
      <c r="F22" s="53">
        <f>SUM(data!Y47:Y58)</f>
        <v>10.977500000000001</v>
      </c>
      <c r="G22" s="44"/>
      <c r="H22" s="44"/>
      <c r="I22" s="44"/>
      <c r="J22" s="82">
        <f>MIN(H14:K17)</f>
        <v>0.39500000000000002</v>
      </c>
      <c r="K22" s="44"/>
      <c r="L22" s="44"/>
      <c r="N22" s="44" t="s">
        <v>50</v>
      </c>
      <c r="O22">
        <f t="shared" ref="O22:O23" si="8">VLOOKUP($N22,$H$30:$M$33,$K$12+1,FALSE)</f>
        <v>1256</v>
      </c>
      <c r="P22">
        <f t="shared" ref="P22:P24" si="9">VLOOKUP(N22,$G$4:$K$7,$K$12+1,FALSE)</f>
        <v>8288</v>
      </c>
      <c r="Q22" s="53">
        <f t="shared" ref="Q22:Q24" si="10">VLOOKUP(N22,$G$14:$K$17,$K$12+1,FALSE)</f>
        <v>0.55600000000000005</v>
      </c>
      <c r="R22" s="53">
        <f t="shared" ref="R22:R24" si="11">VLOOKUP($N22,$B$20:$F$23,$K$12+1,FALSE)</f>
        <v>10.979600000000001</v>
      </c>
    </row>
    <row r="23" spans="1:22">
      <c r="A23" s="47"/>
      <c r="B23" s="44" t="s">
        <v>66</v>
      </c>
      <c r="C23" s="53">
        <f>SUM(data!Z11:Z22)</f>
        <v>10.994200000000001</v>
      </c>
      <c r="D23" s="53">
        <f>SUM(data!Z23:Z34)</f>
        <v>11.0342</v>
      </c>
      <c r="E23" s="53">
        <f>SUM(data!Z35:Z46)</f>
        <v>11.029299999999999</v>
      </c>
      <c r="F23" s="53">
        <f>SUM(data!Z47:Z58)</f>
        <v>10.944599999999999</v>
      </c>
      <c r="G23" s="44"/>
      <c r="H23" s="44"/>
      <c r="I23" s="44"/>
      <c r="J23" s="44"/>
      <c r="K23" s="44"/>
      <c r="L23" s="44"/>
      <c r="N23" s="44" t="s">
        <v>51</v>
      </c>
      <c r="O23">
        <f t="shared" si="8"/>
        <v>1526</v>
      </c>
      <c r="P23">
        <f t="shared" si="9"/>
        <v>10314</v>
      </c>
      <c r="Q23" s="53">
        <f t="shared" si="10"/>
        <v>0.53800000000000003</v>
      </c>
      <c r="R23" s="53">
        <f t="shared" si="11"/>
        <v>10.988200000000001</v>
      </c>
    </row>
    <row r="24" spans="1:22">
      <c r="A24" s="47"/>
      <c r="G24" s="44"/>
      <c r="I24" s="44"/>
      <c r="J24" s="44"/>
      <c r="K24" s="44"/>
      <c r="L24" s="44"/>
      <c r="N24" s="44" t="s">
        <v>52</v>
      </c>
      <c r="O24">
        <f>VLOOKUP($N24,$H$30:$M$33,$K$12+1,FALSE)</f>
        <v>1376</v>
      </c>
      <c r="P24">
        <f t="shared" si="9"/>
        <v>8417</v>
      </c>
      <c r="Q24" s="53">
        <f t="shared" si="10"/>
        <v>0.50600000000000001</v>
      </c>
      <c r="R24" s="53">
        <f t="shared" si="11"/>
        <v>10.994200000000001</v>
      </c>
    </row>
    <row r="25" spans="1:22">
      <c r="A25" s="47"/>
      <c r="G25" s="44"/>
      <c r="H25" s="44"/>
      <c r="I25" s="44"/>
      <c r="J25" s="44"/>
      <c r="K25" s="44"/>
      <c r="L25" s="44"/>
      <c r="P25">
        <f>VLOOKUP($N21,$G$4:$K$7,$K$12+1,FALSE)</f>
        <v>9894</v>
      </c>
    </row>
    <row r="26" spans="1:22">
      <c r="A26" s="47"/>
      <c r="G26" s="44"/>
      <c r="H26" s="44"/>
      <c r="I26" s="44"/>
      <c r="J26" s="44"/>
      <c r="K26" s="44"/>
      <c r="L26" s="44"/>
      <c r="P26">
        <f t="shared" ref="P26:P28" si="12">VLOOKUP($N22,$G$4:$K$7,$K$12+1,FALSE)</f>
        <v>8288</v>
      </c>
    </row>
    <row r="27" spans="1:22">
      <c r="A27" s="47"/>
      <c r="C27" s="53">
        <f>MIN(C20:F23)</f>
        <v>10.944599999999999</v>
      </c>
      <c r="D27" s="53">
        <f>D$20-C$20</f>
        <v>2.5899999999998258E-2</v>
      </c>
      <c r="E27" s="53">
        <f t="shared" ref="E27:F27" si="13">E$20-D$20</f>
        <v>-1.2099999999998445E-2</v>
      </c>
      <c r="F27" s="53">
        <f t="shared" si="13"/>
        <v>-1.010000000000133E-2</v>
      </c>
      <c r="G27" s="44"/>
      <c r="H27" s="44"/>
      <c r="I27" s="44"/>
      <c r="J27" s="44"/>
      <c r="K27" s="44"/>
      <c r="L27" s="44"/>
      <c r="P27">
        <f t="shared" si="12"/>
        <v>10314</v>
      </c>
    </row>
    <row r="28" spans="1:22">
      <c r="A28" s="47"/>
      <c r="C28" s="53">
        <f>MAX(C20:F23)</f>
        <v>11.0342</v>
      </c>
      <c r="D28" s="53">
        <f>D$21-C$21</f>
        <v>1.4000000000020663E-3</v>
      </c>
      <c r="E28" s="53">
        <f t="shared" ref="E28:F28" si="14">E$21-D$21</f>
        <v>-3.9000000000015689E-3</v>
      </c>
      <c r="F28" s="53">
        <f t="shared" si="14"/>
        <v>-2.2399999999999309E-2</v>
      </c>
      <c r="P28">
        <f t="shared" si="12"/>
        <v>8417</v>
      </c>
    </row>
    <row r="29" spans="1:22">
      <c r="A29" s="47"/>
      <c r="D29" s="53">
        <f>D$22-C$22</f>
        <v>-1.8000000000000682E-2</v>
      </c>
      <c r="E29" s="53">
        <f t="shared" ref="E29:F29" si="15">E$22-D$22</f>
        <v>-9.9999999999944578E-4</v>
      </c>
      <c r="F29" s="53">
        <f t="shared" si="15"/>
        <v>8.3000000000001961E-3</v>
      </c>
      <c r="I29" s="44" t="s">
        <v>69</v>
      </c>
      <c r="J29" s="44" t="s">
        <v>70</v>
      </c>
      <c r="K29" s="44" t="s">
        <v>71</v>
      </c>
      <c r="L29" s="44" t="s">
        <v>72</v>
      </c>
      <c r="M29" s="44"/>
    </row>
    <row r="30" spans="1:22">
      <c r="A30" s="47"/>
      <c r="D30" s="53">
        <f>D$23-C$23</f>
        <v>3.9999999999999147E-2</v>
      </c>
      <c r="E30" s="53">
        <f t="shared" ref="E30:F30" si="16">E$23-D$23</f>
        <v>-4.9000000000010147E-3</v>
      </c>
      <c r="F30" s="53">
        <f t="shared" si="16"/>
        <v>-8.4699999999999775E-2</v>
      </c>
      <c r="H30" s="44" t="s">
        <v>49</v>
      </c>
      <c r="I30" s="47">
        <f>SUM(data!D$11:D$22)</f>
        <v>1497</v>
      </c>
      <c r="J30" s="47">
        <f>SUM(data!D$23:D$34)</f>
        <v>1233</v>
      </c>
      <c r="K30" s="47">
        <f>SUM(data!D$35:D$46)</f>
        <v>1301</v>
      </c>
      <c r="L30" s="47">
        <f>SUM(data!D$47:D$58)</f>
        <v>1432</v>
      </c>
      <c r="M30" s="44"/>
    </row>
    <row r="31" spans="1:22">
      <c r="A31" s="47"/>
      <c r="H31" s="44" t="s">
        <v>50</v>
      </c>
      <c r="I31" s="47">
        <f>SUM(data!E$11:E$22)</f>
        <v>1256</v>
      </c>
      <c r="J31" s="47">
        <f>SUM(data!E$23:E$34)</f>
        <v>1384</v>
      </c>
      <c r="K31" s="47">
        <f>SUM(data!E$35:E$46)</f>
        <v>1333</v>
      </c>
      <c r="L31" s="47">
        <f>SUM(data!E$47:E$58)</f>
        <v>1373</v>
      </c>
      <c r="M31" s="44"/>
    </row>
    <row r="32" spans="1:22">
      <c r="A32" s="47"/>
      <c r="H32" s="44" t="s">
        <v>51</v>
      </c>
      <c r="I32" s="47">
        <f>SUM(data!F$11:F$22)</f>
        <v>1526</v>
      </c>
      <c r="J32" s="47">
        <f>SUM(data!F$23:F$34)</f>
        <v>1403</v>
      </c>
      <c r="K32" s="47">
        <f>SUM(data!F$35:F$46)</f>
        <v>1488</v>
      </c>
      <c r="L32" s="47">
        <f>SUM(data!F$47:F$58)</f>
        <v>1357</v>
      </c>
      <c r="M32" s="44"/>
      <c r="N32" s="47">
        <f>SUM(data!H$47:H$58)</f>
        <v>0</v>
      </c>
      <c r="O32" s="47">
        <f>MAX(I30:M33)</f>
        <v>1543</v>
      </c>
    </row>
    <row r="33" spans="1:13">
      <c r="A33" s="47"/>
      <c r="H33" s="44" t="s">
        <v>52</v>
      </c>
      <c r="I33" s="47">
        <f>SUM(data!G$11:G$22)</f>
        <v>1376</v>
      </c>
      <c r="J33" s="47">
        <f>SUM(data!G$23:G$34)</f>
        <v>1543</v>
      </c>
      <c r="K33" s="47">
        <f>SUM(data!G$35:G$46)</f>
        <v>1413</v>
      </c>
      <c r="L33" s="47">
        <f>SUM(data!G$47:G$58)</f>
        <v>1299</v>
      </c>
      <c r="M33" s="44"/>
    </row>
    <row r="34" spans="1:13">
      <c r="A34" s="47"/>
      <c r="M34" s="44"/>
    </row>
  </sheetData>
  <pageMargins left="0.7" right="0.7" top="0.75" bottom="0.75" header="0.3" footer="0.3"/>
  <ignoredErrors>
    <ignoredError sqref="D20" formulaRange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3" name="List Box 1">
              <controlPr defaultSize="0" autoLine="0" autoPict="0">
                <anchor moveWithCells="1">
                  <from>
                    <xdr:col>15</xdr:col>
                    <xdr:colOff>190500</xdr:colOff>
                    <xdr:row>8</xdr:row>
                    <xdr:rowOff>129540</xdr:rowOff>
                  </from>
                  <to>
                    <xdr:col>17</xdr:col>
                    <xdr:colOff>304800</xdr:colOff>
                    <xdr:row>14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325B7-2AB5-41FC-AC06-D4CC33F24304}">
  <dimension ref="A1:AR172"/>
  <sheetViews>
    <sheetView tabSelected="1" topLeftCell="F96" zoomScale="63" zoomScaleNormal="35" workbookViewId="0">
      <selection activeCell="AC137" sqref="AC137"/>
    </sheetView>
  </sheetViews>
  <sheetFormatPr defaultRowHeight="13.2"/>
  <cols>
    <col min="3" max="3" width="7.33203125" customWidth="1"/>
    <col min="4" max="4" width="0.21875" customWidth="1"/>
    <col min="5" max="5" width="14.109375" customWidth="1"/>
    <col min="6" max="6" width="37.109375" customWidth="1"/>
    <col min="8" max="8" width="16.6640625" customWidth="1"/>
    <col min="10" max="10" width="13.88671875" customWidth="1"/>
    <col min="13" max="13" width="15.33203125" customWidth="1"/>
    <col min="14" max="14" width="17" customWidth="1"/>
    <col min="15" max="15" width="8.88671875" customWidth="1"/>
    <col min="17" max="17" width="10.88671875" customWidth="1"/>
    <col min="18" max="18" width="14.77734375" customWidth="1"/>
    <col min="19" max="19" width="11.33203125" customWidth="1"/>
    <col min="22" max="22" width="14.5546875" customWidth="1"/>
    <col min="23" max="23" width="15.6640625" customWidth="1"/>
    <col min="24" max="24" width="16.109375" customWidth="1"/>
    <col min="25" max="25" width="13.88671875" customWidth="1"/>
    <col min="26" max="26" width="11" customWidth="1"/>
    <col min="28" max="28" width="15.6640625" customWidth="1"/>
    <col min="29" max="29" width="21.77734375" customWidth="1"/>
    <col min="30" max="30" width="6.77734375" customWidth="1"/>
    <col min="31" max="31" width="15.5546875" customWidth="1"/>
  </cols>
  <sheetData>
    <row r="1" spans="2:42" ht="44.4">
      <c r="B1" s="41"/>
      <c r="C1" s="41"/>
      <c r="D1" s="41"/>
      <c r="E1" s="41"/>
      <c r="F1" s="41"/>
      <c r="G1" s="41"/>
      <c r="H1" s="41"/>
      <c r="I1" s="74"/>
      <c r="J1" s="75" t="s">
        <v>67</v>
      </c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60"/>
      <c r="AJ1" s="60"/>
      <c r="AK1" s="60"/>
      <c r="AL1" s="60"/>
      <c r="AM1" s="60"/>
      <c r="AN1" s="60"/>
      <c r="AO1" s="60"/>
      <c r="AP1" s="60"/>
    </row>
    <row r="2" spans="2:42"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60"/>
      <c r="AJ2" s="60"/>
      <c r="AK2" s="60"/>
      <c r="AL2" s="60"/>
      <c r="AM2" s="60"/>
      <c r="AN2" s="60"/>
      <c r="AO2" s="60"/>
      <c r="AP2" s="60"/>
    </row>
    <row r="3" spans="2:42">
      <c r="B3" s="41"/>
      <c r="C3" s="46"/>
      <c r="D3" s="46"/>
      <c r="E3" s="83"/>
      <c r="F3" s="83"/>
      <c r="G3" s="83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1"/>
      <c r="AI3" s="59"/>
      <c r="AJ3" s="60"/>
      <c r="AK3" s="60"/>
      <c r="AL3" s="60"/>
      <c r="AM3" s="60"/>
      <c r="AN3" s="60"/>
      <c r="AO3" s="60"/>
      <c r="AP3" s="60"/>
    </row>
    <row r="4" spans="2:42" ht="24.6">
      <c r="B4" s="41"/>
      <c r="C4" s="46"/>
      <c r="D4" s="46"/>
      <c r="E4" s="83"/>
      <c r="F4" s="63" t="s">
        <v>48</v>
      </c>
      <c r="G4" s="83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1"/>
      <c r="AI4" s="59"/>
      <c r="AJ4" s="59"/>
      <c r="AK4" s="59"/>
      <c r="AL4" s="59"/>
      <c r="AM4" s="59"/>
      <c r="AN4" s="59"/>
      <c r="AO4" s="59"/>
      <c r="AP4" s="59"/>
    </row>
    <row r="5" spans="2:42">
      <c r="B5" s="41"/>
      <c r="C5" s="46"/>
      <c r="D5" s="46"/>
      <c r="E5" s="83"/>
      <c r="F5" s="83"/>
      <c r="G5" s="83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1"/>
      <c r="AI5" s="59"/>
      <c r="AJ5" s="59"/>
      <c r="AK5" s="59"/>
      <c r="AL5" s="59"/>
      <c r="AM5" s="59"/>
      <c r="AN5" s="59"/>
      <c r="AO5" s="59"/>
      <c r="AP5" s="59"/>
    </row>
    <row r="6" spans="2:42">
      <c r="B6" s="41"/>
      <c r="C6" s="46"/>
      <c r="D6" s="46"/>
      <c r="E6" s="46"/>
      <c r="F6" s="46"/>
      <c r="G6" s="48" t="s">
        <v>39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1"/>
      <c r="AI6" s="59"/>
      <c r="AJ6" s="59"/>
      <c r="AK6" s="59"/>
      <c r="AL6" s="59"/>
      <c r="AM6" s="59"/>
      <c r="AN6" s="59"/>
      <c r="AO6" s="59"/>
      <c r="AP6" s="59"/>
    </row>
    <row r="7" spans="2:42">
      <c r="B7" s="41"/>
      <c r="C7" s="46"/>
      <c r="D7" s="46"/>
      <c r="E7" s="46"/>
      <c r="F7" s="46"/>
      <c r="G7" s="48" t="s">
        <v>40</v>
      </c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1"/>
      <c r="AI7" s="59"/>
      <c r="AJ7" s="59"/>
      <c r="AK7" s="59"/>
      <c r="AL7" s="59"/>
      <c r="AM7" s="59"/>
      <c r="AN7" s="59"/>
      <c r="AO7" s="59"/>
      <c r="AP7" s="59"/>
    </row>
    <row r="8" spans="2:42" ht="24.6">
      <c r="B8" s="41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93" t="str">
        <f>IF(Y8="Q1","TOTAL"," ")</f>
        <v>TOTAL</v>
      </c>
      <c r="S8" s="71" t="s">
        <v>80</v>
      </c>
      <c r="T8" s="41"/>
      <c r="U8" s="41"/>
      <c r="V8" s="41"/>
      <c r="W8" s="41"/>
      <c r="X8" s="41"/>
      <c r="Y8" s="91" t="str">
        <f>IF(QUATER!K12=1,"Q1",IF(QUATER!K12=2,"Q2",IF(QUATER!K12=3,"Q3",IF(QUATER!K12=4,"Q4"))))</f>
        <v>Q1</v>
      </c>
      <c r="Z8" s="71" t="str">
        <f>IF(Y8="Q1","IS","IS INCREASED BY")</f>
        <v>IS</v>
      </c>
      <c r="AA8" s="41"/>
      <c r="AB8" s="41"/>
      <c r="AC8" s="94">
        <f>IF(Y8="Q1",QUATER!H4,IF(Y8="Q2",QUATER!I4-QUATER!H4,IF(dashboard!Y8="Q3",QUATER!J4-QUATER!I4,IF(dashboard!Y8="Q4",QUATER!K4-QUATER!J4))))</f>
        <v>9894</v>
      </c>
      <c r="AD8" s="71" t="s">
        <v>82</v>
      </c>
      <c r="AE8" s="96" t="str">
        <f>IF(Y8="Q1"," -- ",IF(Y8="Q2",QUATER!H9,IF(dashboard!Y8="Q3",QUATER!I9,IF(dashboard!Y8="Q4",QUATER!J9))))</f>
        <v xml:space="preserve"> -- </v>
      </c>
      <c r="AF8" s="46"/>
      <c r="AG8" s="46"/>
      <c r="AH8" s="41"/>
      <c r="AI8" s="59"/>
      <c r="AJ8" s="59"/>
      <c r="AK8" s="59"/>
      <c r="AL8" s="59"/>
      <c r="AM8" s="59"/>
      <c r="AN8" s="59"/>
      <c r="AO8" s="59"/>
      <c r="AP8" s="59"/>
    </row>
    <row r="9" spans="2:42">
      <c r="B9" s="41"/>
      <c r="C9" s="46"/>
      <c r="D9" s="46"/>
      <c r="E9" s="46"/>
      <c r="F9" s="46"/>
      <c r="G9" s="46"/>
      <c r="H9" s="48" t="b">
        <v>0</v>
      </c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1"/>
      <c r="AI9" s="59"/>
      <c r="AJ9" s="59"/>
      <c r="AK9" s="59"/>
      <c r="AL9" s="59"/>
      <c r="AM9" s="59"/>
      <c r="AN9" s="59"/>
      <c r="AO9" s="59"/>
      <c r="AP9" s="59"/>
    </row>
    <row r="10" spans="2:42">
      <c r="B10" s="41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1"/>
      <c r="AI10" s="59"/>
      <c r="AJ10" s="59"/>
      <c r="AK10" s="59"/>
      <c r="AL10" s="59"/>
      <c r="AM10" s="59"/>
      <c r="AN10" s="59"/>
      <c r="AO10" s="59"/>
      <c r="AP10" s="59"/>
    </row>
    <row r="11" spans="2:42" ht="24.6">
      <c r="B11" s="41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93" t="str">
        <f>IF(Y11="Q1","TOTAL"," ")</f>
        <v>TOTAL</v>
      </c>
      <c r="S11" s="71" t="s">
        <v>81</v>
      </c>
      <c r="T11" s="41"/>
      <c r="U11" s="41"/>
      <c r="V11" s="41"/>
      <c r="W11" s="41"/>
      <c r="X11" s="41"/>
      <c r="Y11" s="91" t="str">
        <f>IF(QUATER!$K$12=1,"Q1",IF(QUATER!$K$12=2,"Q2",IF(QUATER!$K$12=3,"Q3",IF(QUATER!$K$12=4,"Q4"))))</f>
        <v>Q1</v>
      </c>
      <c r="Z11" s="71" t="str">
        <f>IF(Y11="Q1","IS","IS INCREASED BY")</f>
        <v>IS</v>
      </c>
      <c r="AA11" s="41"/>
      <c r="AB11" s="41"/>
      <c r="AC11" s="94">
        <f>IF(Y11="Q1",QUATER!H5,IF(dashboard!Y11="Q2",QUATER!I5-QUATER!H5,IF(dashboard!Y11="Q3",QUATER!J5-QUATER!I5,IF(dashboard!Y11="Q4",QUATER!K5-QUATER!J5))))</f>
        <v>8288</v>
      </c>
      <c r="AD11" s="71" t="s">
        <v>83</v>
      </c>
      <c r="AE11" s="96" t="str">
        <f>IF(Y11="Q1"," -- ",IF(dashboard!Y11="Q2",QUATER!H10,IF(dashboard!Y11="Q3",QUATER!I10,IF(dashboard!Y11="Q4",QUATER!J10))))</f>
        <v xml:space="preserve"> -- </v>
      </c>
      <c r="AF11" s="46"/>
      <c r="AG11" s="46"/>
      <c r="AH11" s="41"/>
      <c r="AI11" s="59"/>
      <c r="AJ11" s="59"/>
      <c r="AK11" s="59"/>
      <c r="AL11" s="59"/>
      <c r="AM11" s="59"/>
      <c r="AN11" s="59"/>
      <c r="AO11" s="59"/>
      <c r="AP11" s="59"/>
    </row>
    <row r="12" spans="2:42">
      <c r="B12" s="41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1"/>
      <c r="AI12" s="59"/>
      <c r="AJ12" s="59"/>
      <c r="AK12" s="59"/>
      <c r="AL12" s="59"/>
      <c r="AM12" s="59"/>
      <c r="AN12" s="59"/>
      <c r="AO12" s="59"/>
      <c r="AP12" s="59"/>
    </row>
    <row r="13" spans="2:42">
      <c r="B13" s="41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1"/>
      <c r="AI13" s="59"/>
      <c r="AJ13" s="59"/>
      <c r="AK13" s="59"/>
      <c r="AL13" s="59"/>
      <c r="AM13" s="59"/>
      <c r="AN13" s="59"/>
      <c r="AO13" s="59"/>
      <c r="AP13" s="59"/>
    </row>
    <row r="14" spans="2:42">
      <c r="B14" s="41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1"/>
      <c r="AI14" s="59"/>
      <c r="AJ14" s="59"/>
      <c r="AK14" s="59"/>
      <c r="AL14" s="59"/>
      <c r="AM14" s="59"/>
      <c r="AN14" s="59"/>
      <c r="AO14" s="59"/>
      <c r="AP14" s="59"/>
    </row>
    <row r="15" spans="2:42" ht="24.6">
      <c r="B15" s="41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93" t="str">
        <f>IF(Y15="Q1","TOTAL"," ")</f>
        <v>TOTAL</v>
      </c>
      <c r="S15" s="71" t="s">
        <v>84</v>
      </c>
      <c r="T15" s="41"/>
      <c r="U15" s="41"/>
      <c r="V15" s="41"/>
      <c r="W15" s="41"/>
      <c r="X15" s="41"/>
      <c r="Y15" s="91" t="str">
        <f>IF(QUATER!$K$12=1,"Q1",IF(QUATER!$K$12=2,"Q2",IF(QUATER!$K$12=3,"Q3",IF(QUATER!$K$12=4,"Q4"))))</f>
        <v>Q1</v>
      </c>
      <c r="Z15" s="71" t="str">
        <f>IF(Y15="Q1","IS","IS INCREASED BY")</f>
        <v>IS</v>
      </c>
      <c r="AA15" s="41"/>
      <c r="AB15" s="41"/>
      <c r="AC15" s="94">
        <f>IF(Y15="Q1",QUATER!H6,IF(dashboard!Y15="Q2",QUATER!I6-QUATER!H6,IF(dashboard!Y15="Q3",QUATER!J6-QUATER!I6,IF(dashboard!Y15="Q4",QUATER!K6-QUATER!J6))))</f>
        <v>10314</v>
      </c>
      <c r="AD15" s="71" t="s">
        <v>83</v>
      </c>
      <c r="AE15" s="96" t="str">
        <f>IF(Y15="Q1"," -- ",IF(dashboard!Y15="Q2",QUATER!H11,IF(dashboard!Y15="Q3",QUATER!I11,IF(dashboard!Y15="Q4",QUATER!J11))))</f>
        <v xml:space="preserve"> -- </v>
      </c>
      <c r="AF15" s="46"/>
      <c r="AG15" s="46"/>
      <c r="AH15" s="41"/>
      <c r="AI15" s="59"/>
      <c r="AJ15" s="59"/>
      <c r="AK15" s="59"/>
      <c r="AL15" s="59"/>
      <c r="AM15" s="59"/>
      <c r="AN15" s="59"/>
      <c r="AO15" s="59"/>
      <c r="AP15" s="59"/>
    </row>
    <row r="16" spans="2:42">
      <c r="B16" s="41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1"/>
      <c r="AI16" s="59"/>
      <c r="AJ16" s="59"/>
      <c r="AK16" s="59"/>
      <c r="AL16" s="59"/>
      <c r="AM16" s="59"/>
      <c r="AN16" s="59"/>
      <c r="AO16" s="59"/>
      <c r="AP16" s="59"/>
    </row>
    <row r="17" spans="2:42">
      <c r="B17" s="41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1"/>
      <c r="AI17" s="59"/>
      <c r="AJ17" s="59"/>
      <c r="AK17" s="59"/>
      <c r="AL17" s="59"/>
      <c r="AM17" s="59"/>
      <c r="AN17" s="59"/>
      <c r="AO17" s="59"/>
      <c r="AP17" s="59"/>
    </row>
    <row r="18" spans="2:42" ht="24.6">
      <c r="B18" s="41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93" t="str">
        <f>IF(Y18="Q1","TOTAL"," ")</f>
        <v>TOTAL</v>
      </c>
      <c r="S18" s="71" t="s">
        <v>85</v>
      </c>
      <c r="T18" s="41"/>
      <c r="U18" s="41"/>
      <c r="V18" s="41"/>
      <c r="W18" s="41"/>
      <c r="X18" s="41"/>
      <c r="Y18" s="91" t="str">
        <f>IF(QUATER!$K$12=1,"Q1",IF(QUATER!$K$12=2,"Q2",IF(QUATER!$K$12=3,"Q3",IF(QUATER!$K$12=4,"Q4"))))</f>
        <v>Q1</v>
      </c>
      <c r="Z18" s="71" t="str">
        <f>IF(Y18="Q1","IS","IS INCREASED BY")</f>
        <v>IS</v>
      </c>
      <c r="AA18" s="41"/>
      <c r="AB18" s="41"/>
      <c r="AC18" s="94">
        <f>IF(Y18="Q1",QUATER!H7,IF(dashboard!Y18="Q2",QUATER!I7-QUATER!H7,IF(dashboard!Y18="Q3",QUATER!J7-QUATER!I7,IF(dashboard!Y18="Q4",QUATER!K7-QUATER!J7))))</f>
        <v>8417</v>
      </c>
      <c r="AD18" s="71" t="s">
        <v>83</v>
      </c>
      <c r="AE18" s="96" t="str">
        <f>IF(Y18="Q1"," -- ",IF(dashboard!Y18="Q2",QUATER!H12,IF(dashboard!Y18="Q3",QUATER!I12,IF(dashboard!Y18="Q4",QUATER!J12))))</f>
        <v xml:space="preserve"> -- </v>
      </c>
      <c r="AF18" s="46"/>
      <c r="AG18" s="46"/>
      <c r="AH18" s="41"/>
      <c r="AI18" s="59"/>
      <c r="AJ18" s="59"/>
      <c r="AK18" s="59"/>
      <c r="AL18" s="59"/>
      <c r="AM18" s="59"/>
      <c r="AN18" s="59"/>
      <c r="AO18" s="59"/>
      <c r="AP18" s="59"/>
    </row>
    <row r="19" spans="2:42">
      <c r="B19" s="41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1"/>
      <c r="AI19" s="59"/>
      <c r="AJ19" s="59"/>
      <c r="AK19" s="59"/>
      <c r="AL19" s="59"/>
      <c r="AM19" s="59"/>
      <c r="AN19" s="59"/>
      <c r="AO19" s="59"/>
      <c r="AP19" s="59"/>
    </row>
    <row r="20" spans="2:42">
      <c r="B20" s="41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1"/>
      <c r="AI20" s="59"/>
      <c r="AJ20" s="59"/>
      <c r="AK20" s="59"/>
      <c r="AL20" s="59"/>
      <c r="AM20" s="59"/>
      <c r="AN20" s="59"/>
      <c r="AO20" s="59"/>
      <c r="AP20" s="59"/>
    </row>
    <row r="21" spans="2:42">
      <c r="B21" s="41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1"/>
      <c r="AI21" s="59"/>
      <c r="AJ21" s="59"/>
      <c r="AK21" s="59"/>
      <c r="AL21" s="59"/>
      <c r="AM21" s="59"/>
      <c r="AN21" s="59"/>
      <c r="AO21" s="59"/>
      <c r="AP21" s="59"/>
    </row>
    <row r="22" spans="2:42">
      <c r="B22" s="41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1"/>
      <c r="AI22" s="59"/>
      <c r="AJ22" s="59"/>
      <c r="AK22" s="59"/>
      <c r="AL22" s="59"/>
      <c r="AM22" s="59"/>
      <c r="AN22" s="59"/>
      <c r="AO22" s="59"/>
      <c r="AP22" s="59"/>
    </row>
    <row r="23" spans="2:42">
      <c r="B23" s="41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1"/>
      <c r="AI23" s="59"/>
      <c r="AJ23" s="59"/>
      <c r="AK23" s="59"/>
      <c r="AL23" s="59"/>
      <c r="AM23" s="59"/>
      <c r="AN23" s="59"/>
      <c r="AO23" s="59"/>
      <c r="AP23" s="59"/>
    </row>
    <row r="24" spans="2:42">
      <c r="B24" s="41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1"/>
      <c r="AI24" s="59"/>
      <c r="AJ24" s="59"/>
      <c r="AK24" s="59"/>
      <c r="AL24" s="59"/>
      <c r="AM24" s="59"/>
      <c r="AN24" s="59"/>
      <c r="AO24" s="59"/>
      <c r="AP24" s="59"/>
    </row>
    <row r="25" spans="2:42">
      <c r="B25" s="41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1"/>
      <c r="AI25" s="59"/>
      <c r="AJ25" s="59"/>
      <c r="AK25" s="59"/>
      <c r="AL25" s="59"/>
      <c r="AM25" s="59"/>
      <c r="AN25" s="59"/>
      <c r="AO25" s="59"/>
      <c r="AP25" s="59"/>
    </row>
    <row r="26" spans="2:42">
      <c r="B26" s="41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1"/>
      <c r="AI26" s="59"/>
      <c r="AJ26" s="59"/>
      <c r="AK26" s="59"/>
      <c r="AL26" s="59"/>
      <c r="AM26" s="59"/>
      <c r="AN26" s="59"/>
      <c r="AO26" s="59"/>
      <c r="AP26" s="59"/>
    </row>
    <row r="27" spans="2:42">
      <c r="B27" s="41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92"/>
      <c r="AA27" s="46"/>
      <c r="AB27" s="46"/>
      <c r="AC27" s="46"/>
      <c r="AD27" s="46"/>
      <c r="AE27" s="46"/>
      <c r="AF27" s="46"/>
      <c r="AG27" s="46"/>
      <c r="AH27" s="41"/>
      <c r="AI27" s="59"/>
      <c r="AJ27" s="59"/>
      <c r="AK27" s="59"/>
      <c r="AL27" s="59"/>
      <c r="AM27" s="59"/>
      <c r="AN27" s="59"/>
      <c r="AO27" s="59"/>
      <c r="AP27" s="59"/>
    </row>
    <row r="28" spans="2:42">
      <c r="B28" s="41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1"/>
      <c r="AI28" s="59"/>
      <c r="AJ28" s="59"/>
      <c r="AK28" s="59"/>
      <c r="AL28" s="59"/>
      <c r="AM28" s="59"/>
      <c r="AN28" s="59"/>
      <c r="AO28" s="59"/>
      <c r="AP28" s="59"/>
    </row>
    <row r="29" spans="2:42">
      <c r="B29" s="41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1"/>
      <c r="AI29" s="59"/>
      <c r="AJ29" s="59"/>
      <c r="AK29" s="59"/>
      <c r="AL29" s="59"/>
      <c r="AM29" s="59"/>
      <c r="AN29" s="59"/>
      <c r="AO29" s="59"/>
      <c r="AP29" s="59"/>
    </row>
    <row r="30" spans="2:42">
      <c r="B30" s="41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84"/>
      <c r="O30" s="84"/>
      <c r="P30" s="84"/>
      <c r="Q30" s="84"/>
      <c r="R30" s="84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1"/>
      <c r="AI30" s="59"/>
      <c r="AJ30" s="59"/>
      <c r="AK30" s="59"/>
      <c r="AL30" s="59"/>
      <c r="AM30" s="59"/>
      <c r="AN30" s="59"/>
      <c r="AO30" s="59"/>
      <c r="AP30" s="59"/>
    </row>
    <row r="31" spans="2:42">
      <c r="B31" s="41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84"/>
      <c r="O31" s="84"/>
      <c r="P31" s="84"/>
      <c r="Q31" s="84"/>
      <c r="R31" s="84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1"/>
      <c r="AI31" s="59"/>
      <c r="AJ31" s="59"/>
      <c r="AK31" s="59"/>
      <c r="AL31" s="59"/>
      <c r="AM31" s="59"/>
      <c r="AN31" s="59"/>
      <c r="AO31" s="59"/>
      <c r="AP31" s="59"/>
    </row>
    <row r="32" spans="2:42">
      <c r="B32" s="41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84"/>
      <c r="O32" s="84"/>
      <c r="P32" s="84"/>
      <c r="Q32" s="84"/>
      <c r="R32" s="84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1"/>
      <c r="AI32" s="59"/>
      <c r="AJ32" s="59"/>
      <c r="AK32" s="59"/>
      <c r="AL32" s="59"/>
      <c r="AM32" s="59"/>
      <c r="AN32" s="59"/>
      <c r="AO32" s="59"/>
      <c r="AP32" s="59"/>
    </row>
    <row r="33" spans="2:42">
      <c r="B33" s="41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84"/>
      <c r="O33" s="84"/>
      <c r="P33" s="84"/>
      <c r="Q33" s="84"/>
      <c r="R33" s="84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1"/>
      <c r="AI33" s="59"/>
      <c r="AJ33" s="59"/>
      <c r="AK33" s="59"/>
      <c r="AL33" s="59"/>
      <c r="AM33" s="59"/>
      <c r="AN33" s="59"/>
      <c r="AO33" s="59"/>
      <c r="AP33" s="59"/>
    </row>
    <row r="34" spans="2:42">
      <c r="B34" s="41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84"/>
      <c r="O34" s="84"/>
      <c r="P34" s="84"/>
      <c r="Q34" s="84"/>
      <c r="R34" s="84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1"/>
      <c r="AI34" s="59"/>
      <c r="AJ34" s="59"/>
      <c r="AK34" s="59"/>
      <c r="AL34" s="59"/>
      <c r="AM34" s="59"/>
      <c r="AN34" s="59"/>
      <c r="AO34" s="59"/>
      <c r="AP34" s="59"/>
    </row>
    <row r="35" spans="2:42">
      <c r="B35" s="41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84"/>
      <c r="O35" s="84"/>
      <c r="P35" s="84"/>
      <c r="Q35" s="84"/>
      <c r="R35" s="84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1"/>
      <c r="AI35" s="59"/>
      <c r="AJ35" s="59"/>
      <c r="AK35" s="59"/>
      <c r="AL35" s="59"/>
      <c r="AM35" s="59"/>
      <c r="AN35" s="59"/>
      <c r="AO35" s="59"/>
      <c r="AP35" s="59"/>
    </row>
    <row r="36" spans="2:42">
      <c r="B36" s="41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84"/>
      <c r="O36" s="84"/>
      <c r="P36" s="84"/>
      <c r="Q36" s="84"/>
      <c r="R36" s="84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1"/>
      <c r="AI36" s="59"/>
      <c r="AJ36" s="59"/>
      <c r="AK36" s="59"/>
      <c r="AL36" s="59"/>
      <c r="AM36" s="59"/>
      <c r="AN36" s="59"/>
      <c r="AO36" s="59"/>
      <c r="AP36" s="59"/>
    </row>
    <row r="37" spans="2:42">
      <c r="B37" s="41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84"/>
      <c r="O37" s="84"/>
      <c r="P37" s="84"/>
      <c r="Q37" s="84"/>
      <c r="R37" s="84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1"/>
      <c r="AI37" s="59"/>
      <c r="AJ37" s="59"/>
      <c r="AK37" s="59"/>
      <c r="AL37" s="59"/>
      <c r="AM37" s="59"/>
      <c r="AN37" s="59"/>
      <c r="AO37" s="59"/>
      <c r="AP37" s="59"/>
    </row>
    <row r="38" spans="2:42">
      <c r="B38" s="41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84"/>
      <c r="O38" s="84"/>
      <c r="P38" s="84"/>
      <c r="Q38" s="84"/>
      <c r="R38" s="84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1"/>
      <c r="AI38" s="59"/>
      <c r="AJ38" s="59"/>
      <c r="AK38" s="59"/>
      <c r="AL38" s="59"/>
      <c r="AM38" s="59"/>
      <c r="AN38" s="59"/>
      <c r="AO38" s="59"/>
      <c r="AP38" s="59"/>
    </row>
    <row r="39" spans="2:42">
      <c r="B39" s="41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84"/>
      <c r="O39" s="84"/>
      <c r="P39" s="84"/>
      <c r="Q39" s="84"/>
      <c r="R39" s="84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1"/>
      <c r="AI39" s="59"/>
      <c r="AJ39" s="59"/>
      <c r="AK39" s="59"/>
      <c r="AL39" s="59"/>
      <c r="AM39" s="59"/>
      <c r="AN39" s="59"/>
      <c r="AO39" s="59"/>
      <c r="AP39" s="59"/>
    </row>
    <row r="40" spans="2:42">
      <c r="B40" s="41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84"/>
      <c r="O40" s="84"/>
      <c r="P40" s="84"/>
      <c r="Q40" s="84"/>
      <c r="R40" s="84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1"/>
      <c r="AI40" s="59"/>
      <c r="AJ40" s="59"/>
      <c r="AK40" s="59"/>
      <c r="AL40" s="59"/>
      <c r="AM40" s="59"/>
      <c r="AN40" s="59"/>
      <c r="AO40" s="59"/>
      <c r="AP40" s="59"/>
    </row>
    <row r="41" spans="2:42">
      <c r="B41" s="41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84"/>
      <c r="O41" s="84"/>
      <c r="P41" s="84"/>
      <c r="Q41" s="84"/>
      <c r="R41" s="84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1"/>
      <c r="AI41" s="59"/>
      <c r="AJ41" s="59"/>
      <c r="AK41" s="59"/>
      <c r="AL41" s="59"/>
      <c r="AM41" s="59"/>
      <c r="AN41" s="59"/>
      <c r="AO41" s="59"/>
      <c r="AP41" s="59"/>
    </row>
    <row r="42" spans="2:42">
      <c r="B42" s="41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84"/>
      <c r="O42" s="84"/>
      <c r="P42" s="84"/>
      <c r="Q42" s="84"/>
      <c r="R42" s="84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1"/>
      <c r="AI42" s="59"/>
      <c r="AJ42" s="59"/>
      <c r="AK42" s="59"/>
      <c r="AL42" s="59"/>
      <c r="AM42" s="59"/>
      <c r="AN42" s="59"/>
      <c r="AO42" s="59"/>
      <c r="AP42" s="59"/>
    </row>
    <row r="43" spans="2:42">
      <c r="B43" s="41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84"/>
      <c r="O43" s="84"/>
      <c r="P43" s="84"/>
      <c r="Q43" s="84"/>
      <c r="R43" s="84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1"/>
      <c r="AI43" s="59"/>
      <c r="AJ43" s="59"/>
      <c r="AK43" s="59"/>
      <c r="AL43" s="59"/>
      <c r="AM43" s="59"/>
      <c r="AN43" s="59"/>
      <c r="AO43" s="59"/>
      <c r="AP43" s="59"/>
    </row>
    <row r="44" spans="2:42">
      <c r="B44" s="41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84"/>
      <c r="O44" s="84"/>
      <c r="P44" s="84"/>
      <c r="Q44" s="84"/>
      <c r="R44" s="84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1"/>
      <c r="AI44" s="59"/>
      <c r="AJ44" s="59"/>
      <c r="AK44" s="59"/>
      <c r="AL44" s="59"/>
      <c r="AM44" s="59"/>
      <c r="AN44" s="59"/>
      <c r="AO44" s="59"/>
      <c r="AP44" s="59"/>
    </row>
    <row r="45" spans="2:42">
      <c r="B45" s="41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84"/>
      <c r="O45" s="84"/>
      <c r="P45" s="84"/>
      <c r="Q45" s="84"/>
      <c r="R45" s="84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1"/>
      <c r="AI45" s="59"/>
      <c r="AJ45" s="59"/>
      <c r="AK45" s="59"/>
      <c r="AL45" s="59"/>
      <c r="AM45" s="59"/>
      <c r="AN45" s="59"/>
      <c r="AO45" s="59"/>
      <c r="AP45" s="59"/>
    </row>
    <row r="46" spans="2:42">
      <c r="B46" s="41"/>
      <c r="C46" s="46"/>
      <c r="D46" s="46"/>
      <c r="E46" s="83"/>
      <c r="F46" s="83"/>
      <c r="G46" s="83"/>
      <c r="H46" s="46"/>
      <c r="I46" s="46"/>
      <c r="J46" s="46"/>
      <c r="K46" s="46"/>
      <c r="L46" s="46"/>
      <c r="M46" s="46"/>
      <c r="N46" s="84"/>
      <c r="O46" s="84"/>
      <c r="P46" s="84"/>
      <c r="Q46" s="84"/>
      <c r="R46" s="84"/>
      <c r="S46" s="46"/>
      <c r="T46" s="84"/>
      <c r="U46" s="84"/>
      <c r="V46" s="84"/>
      <c r="W46" s="84"/>
      <c r="X46" s="84"/>
      <c r="Y46" s="46"/>
      <c r="Z46" s="46"/>
      <c r="AA46" s="46"/>
      <c r="AB46" s="46"/>
      <c r="AC46" s="46"/>
      <c r="AD46" s="46"/>
      <c r="AE46" s="46"/>
      <c r="AF46" s="46"/>
      <c r="AG46" s="46"/>
      <c r="AH46" s="41"/>
      <c r="AI46" s="59"/>
      <c r="AJ46" s="59"/>
      <c r="AK46" s="59"/>
      <c r="AL46" s="59"/>
      <c r="AM46" s="59"/>
      <c r="AN46" s="59"/>
      <c r="AO46" s="59"/>
      <c r="AP46" s="59"/>
    </row>
    <row r="47" spans="2:42" ht="24.6">
      <c r="B47" s="41"/>
      <c r="C47" s="46"/>
      <c r="D47" s="46"/>
      <c r="E47" s="83"/>
      <c r="F47" s="63" t="s">
        <v>79</v>
      </c>
      <c r="G47" s="83"/>
      <c r="H47" s="46"/>
      <c r="I47" s="46"/>
      <c r="J47" s="46"/>
      <c r="K47" s="46"/>
      <c r="L47" s="46"/>
      <c r="M47" s="46"/>
      <c r="N47" s="84"/>
      <c r="O47" s="84"/>
      <c r="P47" s="84"/>
      <c r="Q47" s="84"/>
      <c r="R47" s="84"/>
      <c r="S47" s="46"/>
      <c r="T47" s="84"/>
      <c r="U47" s="63" t="s">
        <v>30</v>
      </c>
      <c r="V47" s="59"/>
      <c r="W47" s="59"/>
      <c r="X47" s="84"/>
      <c r="Y47" s="46"/>
      <c r="Z47" s="46"/>
      <c r="AA47" s="46"/>
      <c r="AB47" s="46"/>
      <c r="AC47" s="46"/>
      <c r="AD47" s="46"/>
      <c r="AE47" s="46"/>
      <c r="AF47" s="46"/>
      <c r="AG47" s="46"/>
      <c r="AH47" s="41"/>
      <c r="AI47" s="59"/>
      <c r="AJ47" s="59"/>
      <c r="AK47" s="59"/>
      <c r="AL47" s="59"/>
      <c r="AM47" s="59"/>
      <c r="AN47" s="59"/>
      <c r="AO47" s="59"/>
      <c r="AP47" s="59"/>
    </row>
    <row r="48" spans="2:42">
      <c r="B48" s="41"/>
      <c r="C48" s="46"/>
      <c r="D48" s="46"/>
      <c r="E48" s="83"/>
      <c r="F48" s="83"/>
      <c r="G48" s="83"/>
      <c r="H48" s="46"/>
      <c r="I48" s="46"/>
      <c r="J48" s="46"/>
      <c r="K48" s="46"/>
      <c r="L48" s="46"/>
      <c r="M48" s="46"/>
      <c r="N48" s="84"/>
      <c r="O48" s="84"/>
      <c r="P48" s="84"/>
      <c r="Q48" s="84"/>
      <c r="R48" s="84"/>
      <c r="S48" s="46"/>
      <c r="T48" s="84"/>
      <c r="U48" s="84"/>
      <c r="V48" s="84"/>
      <c r="W48" s="84"/>
      <c r="X48" s="84"/>
      <c r="Y48" s="46"/>
      <c r="Z48" s="46"/>
      <c r="AA48" s="46"/>
      <c r="AB48" s="46"/>
      <c r="AC48" s="46"/>
      <c r="AD48" s="46"/>
      <c r="AE48" s="46"/>
      <c r="AF48" s="46"/>
      <c r="AG48" s="46"/>
      <c r="AH48" s="41"/>
      <c r="AI48" s="59"/>
      <c r="AJ48" s="59"/>
      <c r="AK48" s="59"/>
      <c r="AL48" s="59"/>
      <c r="AM48" s="59"/>
      <c r="AN48" s="59"/>
      <c r="AO48" s="59"/>
      <c r="AP48" s="59"/>
    </row>
    <row r="49" spans="2:42">
      <c r="B49" s="41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84"/>
      <c r="O49" s="84"/>
      <c r="P49" s="84"/>
      <c r="Q49" s="84"/>
      <c r="R49" s="84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1"/>
      <c r="AI49" s="59"/>
      <c r="AJ49" s="59"/>
      <c r="AK49" s="59"/>
      <c r="AL49" s="59"/>
      <c r="AM49" s="59"/>
      <c r="AN49" s="59"/>
      <c r="AO49" s="59"/>
      <c r="AP49" s="59"/>
    </row>
    <row r="50" spans="2:42">
      <c r="B50" s="41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84"/>
      <c r="O50" s="84"/>
      <c r="P50" s="84"/>
      <c r="Q50" s="84"/>
      <c r="R50" s="84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1"/>
      <c r="AI50" s="59"/>
      <c r="AJ50" s="59"/>
      <c r="AK50" s="59"/>
      <c r="AL50" s="59"/>
      <c r="AM50" s="59"/>
      <c r="AN50" s="59"/>
      <c r="AO50" s="59"/>
      <c r="AP50" s="59"/>
    </row>
    <row r="51" spans="2:42">
      <c r="B51" s="41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1"/>
      <c r="AI51" s="59"/>
      <c r="AJ51" s="59"/>
      <c r="AK51" s="59"/>
      <c r="AL51" s="59"/>
      <c r="AM51" s="59"/>
      <c r="AN51" s="59"/>
      <c r="AO51" s="59"/>
      <c r="AP51" s="59"/>
    </row>
    <row r="52" spans="2:42">
      <c r="B52" s="41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1"/>
      <c r="AI52" s="59"/>
      <c r="AJ52" s="59"/>
      <c r="AK52" s="59"/>
      <c r="AL52" s="59"/>
      <c r="AM52" s="59"/>
      <c r="AN52" s="59"/>
      <c r="AO52" s="59"/>
      <c r="AP52" s="59"/>
    </row>
    <row r="53" spans="2:42">
      <c r="B53" s="41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1"/>
      <c r="AI53" s="59"/>
      <c r="AJ53" s="59"/>
      <c r="AK53" s="59"/>
      <c r="AL53" s="59"/>
      <c r="AM53" s="59"/>
      <c r="AN53" s="59"/>
      <c r="AO53" s="59"/>
      <c r="AP53" s="59"/>
    </row>
    <row r="54" spans="2:42">
      <c r="B54" s="41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1"/>
      <c r="AI54" s="59"/>
      <c r="AJ54" s="59"/>
      <c r="AK54" s="59"/>
      <c r="AL54" s="59"/>
      <c r="AM54" s="59"/>
      <c r="AN54" s="59"/>
      <c r="AO54" s="59"/>
      <c r="AP54" s="59"/>
    </row>
    <row r="55" spans="2:42">
      <c r="B55" s="41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1"/>
      <c r="AI55" s="59"/>
      <c r="AJ55" s="59"/>
      <c r="AK55" s="59"/>
      <c r="AL55" s="59"/>
      <c r="AM55" s="59"/>
      <c r="AN55" s="59"/>
      <c r="AO55" s="59"/>
      <c r="AP55" s="59"/>
    </row>
    <row r="56" spans="2:42">
      <c r="B56" s="41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8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1"/>
      <c r="AI56" s="59"/>
      <c r="AJ56" s="59"/>
      <c r="AK56" s="59"/>
      <c r="AL56" s="59"/>
      <c r="AM56" s="59"/>
      <c r="AN56" s="59"/>
      <c r="AO56" s="59"/>
      <c r="AP56" s="59"/>
    </row>
    <row r="57" spans="2:42">
      <c r="B57" s="41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8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1"/>
      <c r="AI57" s="59"/>
      <c r="AJ57" s="59"/>
      <c r="AK57" s="59"/>
      <c r="AL57" s="59"/>
      <c r="AM57" s="59"/>
      <c r="AN57" s="59"/>
      <c r="AO57" s="59"/>
      <c r="AP57" s="59"/>
    </row>
    <row r="58" spans="2:42">
      <c r="B58" s="41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8">
        <v>20</v>
      </c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1"/>
      <c r="AI58" s="59"/>
      <c r="AJ58" s="59"/>
      <c r="AK58" s="59"/>
      <c r="AL58" s="59"/>
      <c r="AM58" s="59"/>
      <c r="AN58" s="59"/>
      <c r="AO58" s="59"/>
      <c r="AP58" s="59"/>
    </row>
    <row r="59" spans="2:42">
      <c r="B59" s="41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8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1"/>
      <c r="AI59" s="59"/>
      <c r="AJ59" s="59"/>
      <c r="AK59" s="59"/>
      <c r="AL59" s="59"/>
      <c r="AM59" s="59"/>
      <c r="AN59" s="59"/>
      <c r="AO59" s="59"/>
      <c r="AP59" s="59"/>
    </row>
    <row r="60" spans="2:42">
      <c r="B60" s="41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8">
        <v>3</v>
      </c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1"/>
      <c r="AI60" s="59"/>
      <c r="AJ60" s="59"/>
      <c r="AK60" s="59"/>
      <c r="AL60" s="59"/>
      <c r="AM60" s="59"/>
      <c r="AN60" s="59"/>
      <c r="AO60" s="59"/>
      <c r="AP60" s="59"/>
    </row>
    <row r="61" spans="2:42">
      <c r="B61" s="41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8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1"/>
      <c r="AI61" s="59"/>
      <c r="AJ61" s="59"/>
      <c r="AK61" s="59"/>
      <c r="AL61" s="59"/>
      <c r="AM61" s="59"/>
      <c r="AN61" s="59"/>
      <c r="AO61" s="59"/>
      <c r="AP61" s="59"/>
    </row>
    <row r="62" spans="2:42">
      <c r="B62" s="41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8">
        <v>10</v>
      </c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1"/>
      <c r="AI62" s="59"/>
      <c r="AJ62" s="59"/>
      <c r="AK62" s="59"/>
      <c r="AL62" s="59"/>
      <c r="AM62" s="59"/>
      <c r="AN62" s="59"/>
      <c r="AO62" s="59"/>
      <c r="AP62" s="59"/>
    </row>
    <row r="63" spans="2:42">
      <c r="B63" s="41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8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1"/>
      <c r="AI63" s="59"/>
      <c r="AJ63" s="59"/>
      <c r="AK63" s="59"/>
      <c r="AL63" s="59"/>
      <c r="AM63" s="59"/>
      <c r="AN63" s="59"/>
      <c r="AO63" s="59"/>
      <c r="AP63" s="59"/>
    </row>
    <row r="64" spans="2:42">
      <c r="B64" s="41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1"/>
      <c r="AI64" s="59"/>
      <c r="AJ64" s="59"/>
      <c r="AK64" s="59"/>
      <c r="AL64" s="59"/>
      <c r="AM64" s="59"/>
      <c r="AN64" s="59"/>
      <c r="AO64" s="59"/>
      <c r="AP64" s="59"/>
    </row>
    <row r="65" spans="2:44">
      <c r="B65" s="41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1"/>
      <c r="AI65" s="59"/>
      <c r="AJ65" s="59"/>
      <c r="AK65" s="59"/>
      <c r="AL65" s="59"/>
      <c r="AM65" s="59"/>
      <c r="AN65" s="59"/>
      <c r="AO65" s="59"/>
      <c r="AP65" s="59"/>
    </row>
    <row r="66" spans="2:44">
      <c r="B66" s="41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1"/>
      <c r="AI66" s="59"/>
      <c r="AJ66" s="59"/>
      <c r="AK66" s="59"/>
      <c r="AL66" s="59"/>
      <c r="AM66" s="59"/>
      <c r="AN66" s="59"/>
      <c r="AO66" s="59"/>
      <c r="AP66" s="59"/>
    </row>
    <row r="67" spans="2:44">
      <c r="B67" s="41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1"/>
      <c r="AI67" s="59"/>
      <c r="AJ67" s="59"/>
      <c r="AK67" s="59"/>
      <c r="AL67" s="59"/>
      <c r="AM67" s="59"/>
      <c r="AN67" s="59"/>
      <c r="AO67" s="59"/>
      <c r="AP67" s="59"/>
    </row>
    <row r="68" spans="2:44">
      <c r="B68" s="41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1"/>
      <c r="AI68" s="59"/>
      <c r="AJ68" s="59"/>
      <c r="AK68" s="59"/>
      <c r="AL68" s="59"/>
      <c r="AM68" s="59"/>
      <c r="AN68" s="59"/>
      <c r="AO68" s="59"/>
      <c r="AP68" s="59"/>
    </row>
    <row r="69" spans="2:44">
      <c r="B69" s="41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1"/>
      <c r="AI69" s="59"/>
      <c r="AJ69" s="59"/>
      <c r="AK69" s="59"/>
      <c r="AL69" s="59"/>
      <c r="AM69" s="59"/>
      <c r="AN69" s="59"/>
      <c r="AO69" s="59"/>
      <c r="AP69" s="59"/>
    </row>
    <row r="70" spans="2:44">
      <c r="B70" s="41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1"/>
      <c r="AI70" s="59"/>
      <c r="AJ70" s="59"/>
      <c r="AK70" s="59"/>
      <c r="AL70" s="59"/>
      <c r="AM70" s="59"/>
      <c r="AN70" s="59"/>
      <c r="AO70" s="59"/>
      <c r="AP70" s="59"/>
    </row>
    <row r="71" spans="2:44">
      <c r="B71" s="41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1"/>
      <c r="AI71" s="59"/>
      <c r="AJ71" s="59"/>
      <c r="AK71" s="59"/>
      <c r="AL71" s="59"/>
      <c r="AM71" s="59"/>
      <c r="AN71" s="59"/>
      <c r="AO71" s="59"/>
      <c r="AP71" s="59"/>
    </row>
    <row r="72" spans="2:44">
      <c r="B72" s="41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1"/>
      <c r="AI72" s="59"/>
      <c r="AJ72" s="59"/>
      <c r="AK72" s="59"/>
      <c r="AL72" s="59"/>
      <c r="AM72" s="59"/>
      <c r="AN72" s="59"/>
      <c r="AO72" s="59"/>
      <c r="AP72" s="59"/>
    </row>
    <row r="73" spans="2:44">
      <c r="B73" s="41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1"/>
      <c r="AI73" s="59"/>
      <c r="AJ73" s="59"/>
      <c r="AK73" s="59"/>
      <c r="AL73" s="59"/>
      <c r="AM73" s="59"/>
      <c r="AN73" s="59"/>
      <c r="AO73" s="59"/>
      <c r="AP73" s="59"/>
    </row>
    <row r="74" spans="2:44">
      <c r="B74" s="41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1"/>
      <c r="AI74" s="59"/>
      <c r="AJ74" s="59"/>
      <c r="AK74" s="59"/>
      <c r="AL74" s="59"/>
      <c r="AM74" s="59"/>
      <c r="AN74" s="59"/>
      <c r="AO74" s="59"/>
      <c r="AP74" s="59"/>
    </row>
    <row r="75" spans="2:44">
      <c r="B75" s="41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1"/>
      <c r="AI75" s="59"/>
      <c r="AJ75" s="59"/>
      <c r="AK75" s="59"/>
      <c r="AL75" s="59"/>
      <c r="AM75" s="59"/>
      <c r="AN75" s="59"/>
      <c r="AO75" s="59"/>
      <c r="AP75" s="59"/>
    </row>
    <row r="76" spans="2:44">
      <c r="B76" s="41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1"/>
      <c r="AI76" s="59"/>
      <c r="AJ76" s="59"/>
      <c r="AK76" s="59"/>
      <c r="AL76" s="59"/>
      <c r="AM76" s="59"/>
      <c r="AN76" s="59"/>
      <c r="AO76" s="59"/>
      <c r="AP76" s="59"/>
    </row>
    <row r="77" spans="2:44" ht="24.6">
      <c r="B77" s="41"/>
      <c r="C77" s="46"/>
      <c r="D77" s="46"/>
      <c r="E77" s="93" t="str">
        <f>IF(I77="Q1","TOTAL","")</f>
        <v>TOTAL</v>
      </c>
      <c r="F77" s="70" t="s">
        <v>86</v>
      </c>
      <c r="G77" s="98"/>
      <c r="H77" s="41"/>
      <c r="I77" s="91" t="str">
        <f>IF(QUATER!$K$12=1,"Q1",IF(QUATER!$K$12=2,"Q2",IF(QUATER!$K$12=3,"Q3",IF(QUATER!$K$12=4,"Q4"))))</f>
        <v>Q1</v>
      </c>
      <c r="J77" s="71" t="str">
        <f>IF(I77="Q1","IS",IF(O77&gt;0,"IS INCREASED BY","IS DECREASED BY"))</f>
        <v>IS</v>
      </c>
      <c r="K77" s="41"/>
      <c r="L77" s="41"/>
      <c r="M77" s="41"/>
      <c r="N77" s="96">
        <f>IF(O77&gt;0,O77,ABS(O77))</f>
        <v>0.53100000000000003</v>
      </c>
      <c r="O77" s="99">
        <f>IF(I77="Q1",QUATER!H14,IF(dashboard!I77="Q2",QUATER!S14,IF(dashboard!I77="Q3",QUATER!T14,IF(dashboard!I77="Q4",QUATER!U14))))</f>
        <v>0.53100000000000003</v>
      </c>
      <c r="P77" s="46"/>
      <c r="Q77" s="46"/>
      <c r="R77" s="46"/>
      <c r="S77" s="93" t="str">
        <f>IF(Y77="Q1","TOTAL","")</f>
        <v>TOTAL</v>
      </c>
      <c r="T77" s="59"/>
      <c r="U77" s="70" t="s">
        <v>90</v>
      </c>
      <c r="V77" s="98"/>
      <c r="W77" s="98"/>
      <c r="X77" s="41"/>
      <c r="Y77" s="91" t="str">
        <f>IF(QUATER!$K$12=1,"Q1",IF(QUATER!$K$12=2,"Q2",IF(QUATER!$K$12=3,"Q3",IF(QUATER!$K$12=4,"Q4"))))</f>
        <v>Q1</v>
      </c>
      <c r="Z77" s="71" t="str">
        <f>IF(Y77="Q1","IS",IF(AD77&gt;0,"IS INCREASED BY","IS DECREASED BY"))</f>
        <v>IS</v>
      </c>
      <c r="AA77" s="41"/>
      <c r="AB77" s="41"/>
      <c r="AC77" s="96">
        <f>IF(AD77&gt;0,AD77,ABS(AD77))</f>
        <v>10.950500000000002</v>
      </c>
      <c r="AD77" s="100">
        <f>IF(Y77="Q1",QUATER!C20,IF(Y77="Q2",QUATER!D27,IF(dashboard!Y77="Q3",QUATER!E27,IF(dashboard!Y77="Q4",QUATER!F27))))</f>
        <v>10.950500000000002</v>
      </c>
      <c r="AE77" s="46"/>
      <c r="AF77" s="46"/>
      <c r="AG77" s="46"/>
      <c r="AH77" s="41"/>
      <c r="AI77" s="59"/>
      <c r="AJ77" s="59"/>
      <c r="AK77" s="59"/>
      <c r="AL77" s="59"/>
      <c r="AM77" s="59"/>
      <c r="AN77" s="59"/>
      <c r="AO77" s="59"/>
      <c r="AP77" s="59"/>
      <c r="AQ77" s="59"/>
      <c r="AR77" s="59"/>
    </row>
    <row r="78" spans="2:44">
      <c r="B78" s="41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1"/>
      <c r="AI78" s="59"/>
      <c r="AJ78" s="59"/>
      <c r="AK78" s="59"/>
      <c r="AL78" s="59"/>
      <c r="AM78" s="59"/>
      <c r="AN78" s="59"/>
      <c r="AO78" s="59"/>
      <c r="AP78" s="59"/>
    </row>
    <row r="79" spans="2:44">
      <c r="B79" s="41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1"/>
      <c r="AI79" s="59"/>
      <c r="AJ79" s="59"/>
      <c r="AK79" s="59"/>
      <c r="AL79" s="59"/>
      <c r="AM79" s="59"/>
      <c r="AN79" s="59"/>
      <c r="AO79" s="59"/>
      <c r="AP79" s="59"/>
    </row>
    <row r="80" spans="2:44" ht="24.6">
      <c r="B80" s="41"/>
      <c r="C80" s="46"/>
      <c r="D80" s="46"/>
      <c r="E80" s="93" t="str">
        <f>IF(I80="Q1","TOTAL","")</f>
        <v>TOTAL</v>
      </c>
      <c r="F80" s="70" t="s">
        <v>87</v>
      </c>
      <c r="G80" s="98"/>
      <c r="H80" s="41"/>
      <c r="I80" s="91" t="str">
        <f>IF(QUATER!$K$12=1,"Q1",IF(QUATER!$K$12=2,"Q2",IF(QUATER!$K$12=3,"Q3",IF(QUATER!$K$12=4,"Q4"))))</f>
        <v>Q1</v>
      </c>
      <c r="J80" s="71" t="str">
        <f>IF(I80="Q1","IS",IF(O80&gt;0,"IS INCREASED BY","IS DECREASED BY"))</f>
        <v>IS</v>
      </c>
      <c r="K80" s="41"/>
      <c r="L80" s="41"/>
      <c r="M80" s="41"/>
      <c r="N80" s="96">
        <f>IF(O80&gt;0,O80,ABS(O80))</f>
        <v>0.55600000000000005</v>
      </c>
      <c r="O80" s="99">
        <f>IF(I80="Q1",QUATER!H15,IF(dashboard!I80="Q2",QUATER!S15,IF(dashboard!I80="Q3",QUATER!T15,IF(dashboard!I80="Q4",QUATER!U15))))</f>
        <v>0.55600000000000005</v>
      </c>
      <c r="P80" s="46"/>
      <c r="Q80" s="46"/>
      <c r="R80" s="46"/>
      <c r="S80" s="93" t="str">
        <f>IF(Y80="Q1","TOTAL","")</f>
        <v>TOTAL</v>
      </c>
      <c r="T80" s="93"/>
      <c r="U80" s="70" t="s">
        <v>93</v>
      </c>
      <c r="V80" s="98"/>
      <c r="W80" s="98"/>
      <c r="X80" s="41"/>
      <c r="Y80" s="91" t="str">
        <f>IF(QUATER!$K$12=1,"Q1",IF(QUATER!$K$12=2,"Q2",IF(QUATER!$K$12=3,"Q3",IF(QUATER!$K$12=4,"Q4"))))</f>
        <v>Q1</v>
      </c>
      <c r="Z80" s="71" t="str">
        <f>IF(Y80="Q1","IS",IF(AD80&gt;0,"IS INCREASED BY","IS DECREASED BY"))</f>
        <v>IS</v>
      </c>
      <c r="AA80" s="41"/>
      <c r="AB80" s="41"/>
      <c r="AC80" s="96">
        <f>IF(AD80&gt;0,AD80,ABS(AD80))</f>
        <v>10.979600000000001</v>
      </c>
      <c r="AD80" s="48">
        <f>IF(Y80="Q1",QUATER!C21,IF(Y80="Q2",QUATER!D28,IF(Y80="Q3",QUATER!E28,IF(Y80="Q4",QUATER!F28))))</f>
        <v>10.979600000000001</v>
      </c>
      <c r="AE80" s="46"/>
      <c r="AF80" s="46"/>
      <c r="AG80" s="46"/>
      <c r="AH80" s="41"/>
      <c r="AI80" s="59"/>
      <c r="AJ80" s="59"/>
      <c r="AK80" s="59"/>
      <c r="AL80" s="59"/>
      <c r="AM80" s="59"/>
      <c r="AN80" s="59"/>
      <c r="AO80" s="59"/>
      <c r="AP80" s="59"/>
      <c r="AQ80" s="59"/>
      <c r="AR80" s="59"/>
    </row>
    <row r="81" spans="2:44">
      <c r="B81" s="41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1"/>
      <c r="AI81" s="59"/>
      <c r="AJ81" s="59"/>
      <c r="AK81" s="59"/>
      <c r="AL81" s="59"/>
      <c r="AM81" s="59"/>
      <c r="AN81" s="59"/>
      <c r="AO81" s="59"/>
      <c r="AP81" s="59"/>
    </row>
    <row r="82" spans="2:44">
      <c r="B82" s="41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1"/>
      <c r="AI82" s="59"/>
      <c r="AJ82" s="59"/>
      <c r="AK82" s="59"/>
      <c r="AL82" s="59"/>
      <c r="AM82" s="59"/>
      <c r="AN82" s="59"/>
      <c r="AO82" s="59"/>
      <c r="AP82" s="59"/>
    </row>
    <row r="83" spans="2:44" ht="24.6">
      <c r="B83" s="41"/>
      <c r="C83" s="46"/>
      <c r="D83" s="46"/>
      <c r="E83" s="93" t="str">
        <f>IF(I83="Q1","TOTAL","")</f>
        <v>TOTAL</v>
      </c>
      <c r="F83" s="70" t="s">
        <v>88</v>
      </c>
      <c r="G83" s="98"/>
      <c r="H83" s="41"/>
      <c r="I83" s="91" t="str">
        <f>IF(QUATER!$K$12=1,"Q1",IF(QUATER!$K$12=2,"Q2",IF(QUATER!$K$12=3,"Q3",IF(QUATER!$K$12=4,"Q4"))))</f>
        <v>Q1</v>
      </c>
      <c r="J83" s="71" t="str">
        <f>IF(I83="Q1","IS",IF(O83&gt;0,"IS INCREASED BY","IS DECREASED BY"))</f>
        <v>IS</v>
      </c>
      <c r="K83" s="41"/>
      <c r="L83" s="41"/>
      <c r="M83" s="41"/>
      <c r="N83" s="96">
        <f>IF(O83&gt;0,O83,ABS(O83))</f>
        <v>0.53800000000000003</v>
      </c>
      <c r="O83" s="100">
        <f>IF(I83="Q1",QUATER!H16,IF(dashboard!I83="Q2",QUATER!S16,IF(dashboard!I83="Q3",QUATER!T16,IF(dashboard!I83="Q4",QUATER!U16))))</f>
        <v>0.53800000000000003</v>
      </c>
      <c r="P83" s="46"/>
      <c r="Q83" s="46"/>
      <c r="R83" s="46"/>
      <c r="S83" s="93" t="str">
        <f>IF(Y83="Q1","TOTAL","")</f>
        <v>TOTAL</v>
      </c>
      <c r="T83" s="93"/>
      <c r="U83" s="70" t="s">
        <v>92</v>
      </c>
      <c r="V83" s="98"/>
      <c r="W83" s="98"/>
      <c r="X83" s="41"/>
      <c r="Y83" s="91" t="str">
        <f>IF(QUATER!$K$12=1,"Q1",IF(QUATER!$K$12=2,"Q2",IF(QUATER!$K$12=3,"Q3",IF(QUATER!$K$12=4,"Q4"))))</f>
        <v>Q1</v>
      </c>
      <c r="Z83" s="71" t="str">
        <f>IF(Y83="Q1","IS",IF(AD83&gt;0,"IS INCREASED BY","IS DECREASED BY"))</f>
        <v>IS</v>
      </c>
      <c r="AA83" s="41"/>
      <c r="AB83" s="41"/>
      <c r="AC83" s="96">
        <f>IF(AD83&gt;0,AD83,ABS(AD83))</f>
        <v>10.988200000000001</v>
      </c>
      <c r="AD83" s="100">
        <f>IF(Y83="Q1",QUATER!C22,IF(Y83="Q2",QUATER!D29,IF(Y83="Q3",QUATER!E29,IF(Y83="Q4",QUATER!F29))))</f>
        <v>10.988200000000001</v>
      </c>
      <c r="AE83" s="46"/>
      <c r="AF83" s="46"/>
      <c r="AG83" s="46"/>
      <c r="AH83" s="41"/>
      <c r="AI83" s="59"/>
      <c r="AJ83" s="59"/>
      <c r="AK83" s="59"/>
      <c r="AL83" s="59"/>
      <c r="AM83" s="59"/>
      <c r="AN83" s="59"/>
      <c r="AO83" s="59"/>
      <c r="AP83" s="59"/>
      <c r="AQ83" s="59"/>
      <c r="AR83" s="59"/>
    </row>
    <row r="84" spans="2:44">
      <c r="B84" s="41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1"/>
      <c r="AI84" s="59"/>
      <c r="AJ84" s="59"/>
      <c r="AK84" s="59"/>
      <c r="AL84" s="59"/>
      <c r="AM84" s="59"/>
      <c r="AN84" s="59"/>
      <c r="AO84" s="59"/>
      <c r="AP84" s="59"/>
    </row>
    <row r="85" spans="2:44">
      <c r="B85" s="41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1"/>
      <c r="AI85" s="59"/>
      <c r="AJ85" s="59"/>
      <c r="AK85" s="59"/>
      <c r="AL85" s="59"/>
      <c r="AM85" s="59"/>
      <c r="AN85" s="59"/>
      <c r="AO85" s="59"/>
      <c r="AP85" s="59"/>
    </row>
    <row r="86" spans="2:44" ht="24.6">
      <c r="B86" s="41"/>
      <c r="C86" s="46"/>
      <c r="D86" s="46"/>
      <c r="E86" s="93" t="str">
        <f>IF(I86="Q1","TOTAL","")</f>
        <v>TOTAL</v>
      </c>
      <c r="F86" s="70" t="s">
        <v>89</v>
      </c>
      <c r="G86" s="98"/>
      <c r="H86" s="41"/>
      <c r="I86" s="91" t="str">
        <f>IF(QUATER!$K$12=1,"Q1",IF(QUATER!$K$12=2,"Q2",IF(QUATER!$K$12=3,"Q3",IF(QUATER!$K$12=4,"Q4"))))</f>
        <v>Q1</v>
      </c>
      <c r="J86" s="71" t="str">
        <f>IF(I86="Q1","IS",IF(O86&gt;0,"IS INCREASED BY","IS DECREASED BY"))</f>
        <v>IS</v>
      </c>
      <c r="K86" s="41"/>
      <c r="L86" s="41"/>
      <c r="M86" s="41"/>
      <c r="N86" s="96">
        <f>IF(O86&gt;0,O86,ABS(O86))</f>
        <v>0.50600000000000001</v>
      </c>
      <c r="O86" s="100">
        <f>IF(I86="Q1",QUATER!H17,IF(dashboard!I86="Q2",QUATER!S17,IF(dashboard!I86="Q3",QUATER!T17,IF(dashboard!I86="Q4",QUATER!U17))))</f>
        <v>0.50600000000000001</v>
      </c>
      <c r="P86" s="46"/>
      <c r="Q86" s="46"/>
      <c r="R86" s="46"/>
      <c r="S86" s="93" t="str">
        <f>IF(Y86="Q1","TOTAL","")</f>
        <v>TOTAL</v>
      </c>
      <c r="T86" s="93"/>
      <c r="U86" s="70" t="s">
        <v>91</v>
      </c>
      <c r="V86" s="98"/>
      <c r="W86" s="98"/>
      <c r="X86" s="41"/>
      <c r="Y86" s="91" t="str">
        <f>IF(QUATER!$K$12=1,"Q1",IF(QUATER!$K$12=2,"Q2",IF(QUATER!$K$12=3,"Q3",IF(QUATER!$K$12=4,"Q4"))))</f>
        <v>Q1</v>
      </c>
      <c r="Z86" s="71" t="str">
        <f>IF(Y86="Q1","IS",IF(AD86&gt;0,"IS INCREASED BY","IS DECREASED BY"))</f>
        <v>IS</v>
      </c>
      <c r="AA86" s="41"/>
      <c r="AB86" s="41"/>
      <c r="AC86" s="96">
        <f>IF(AD86&gt;0,AD86,ABS(AD86))</f>
        <v>10.994200000000001</v>
      </c>
      <c r="AD86" s="100">
        <f>IF(Y86="Q1",QUATER!C23,IF(Y86="Q2",QUATER!D30,IF(Y86="Q3",QUATER!E30,IF(Y86="Q4",QUATER!F30))))</f>
        <v>10.994200000000001</v>
      </c>
      <c r="AE86" s="46"/>
      <c r="AF86" s="46"/>
      <c r="AG86" s="46"/>
      <c r="AH86" s="41"/>
      <c r="AI86" s="59"/>
      <c r="AJ86" s="59"/>
      <c r="AK86" s="59"/>
      <c r="AL86" s="59"/>
      <c r="AM86" s="59"/>
      <c r="AN86" s="59"/>
      <c r="AO86" s="59"/>
      <c r="AP86" s="59"/>
      <c r="AQ86" s="59"/>
      <c r="AR86" s="59"/>
    </row>
    <row r="87" spans="2:44">
      <c r="B87" s="41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1"/>
      <c r="AI87" s="59"/>
      <c r="AJ87" s="59"/>
      <c r="AK87" s="59"/>
      <c r="AL87" s="59"/>
      <c r="AM87" s="59"/>
      <c r="AN87" s="59"/>
      <c r="AO87" s="59"/>
      <c r="AP87" s="59"/>
    </row>
    <row r="88" spans="2:44">
      <c r="B88" s="41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1"/>
      <c r="AI88" s="59"/>
      <c r="AJ88" s="59"/>
      <c r="AK88" s="59"/>
      <c r="AL88" s="59"/>
      <c r="AM88" s="59"/>
      <c r="AN88" s="59"/>
      <c r="AO88" s="59"/>
      <c r="AP88" s="59"/>
    </row>
    <row r="89" spans="2:44">
      <c r="B89" s="41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1"/>
      <c r="AI89" s="59"/>
      <c r="AJ89" s="59"/>
      <c r="AK89" s="59"/>
      <c r="AL89" s="59"/>
      <c r="AM89" s="59"/>
      <c r="AN89" s="59"/>
      <c r="AO89" s="59"/>
      <c r="AP89" s="59"/>
    </row>
    <row r="90" spans="2:44">
      <c r="B90" s="41"/>
      <c r="C90" s="46"/>
      <c r="D90" s="46"/>
      <c r="E90" s="84"/>
      <c r="F90" s="84"/>
      <c r="G90" s="84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1"/>
      <c r="AI90" s="59"/>
      <c r="AJ90" s="59"/>
      <c r="AK90" s="59"/>
      <c r="AL90" s="59"/>
      <c r="AM90" s="59"/>
      <c r="AN90" s="59"/>
      <c r="AO90" s="59"/>
      <c r="AP90" s="59"/>
    </row>
    <row r="91" spans="2:44" ht="24.6">
      <c r="B91" s="41"/>
      <c r="C91" s="46"/>
      <c r="D91" s="46"/>
      <c r="E91" s="84"/>
      <c r="F91" s="63" t="s">
        <v>58</v>
      </c>
      <c r="G91" s="84"/>
      <c r="H91" s="58"/>
      <c r="I91" s="48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1"/>
      <c r="AI91" s="59"/>
      <c r="AJ91" s="59"/>
      <c r="AK91" s="59"/>
      <c r="AL91" s="59"/>
      <c r="AM91" s="59"/>
      <c r="AN91" s="59"/>
      <c r="AO91" s="59"/>
      <c r="AP91" s="59"/>
    </row>
    <row r="92" spans="2:44">
      <c r="B92" s="41"/>
      <c r="C92" s="46"/>
      <c r="D92" s="46"/>
      <c r="E92" s="84"/>
      <c r="F92" s="84"/>
      <c r="G92" s="84"/>
      <c r="H92" s="48" t="s">
        <v>53</v>
      </c>
      <c r="I92" s="48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1"/>
      <c r="AI92" s="59"/>
      <c r="AJ92" s="59"/>
      <c r="AK92" s="59"/>
      <c r="AL92" s="59"/>
      <c r="AM92" s="59"/>
      <c r="AN92" s="59"/>
      <c r="AO92" s="59"/>
      <c r="AP92" s="59"/>
    </row>
    <row r="93" spans="2:44">
      <c r="B93" s="41"/>
      <c r="C93" s="46"/>
      <c r="D93" s="46"/>
      <c r="E93" s="46"/>
      <c r="F93" s="46"/>
      <c r="G93" s="46"/>
      <c r="H93" s="48" t="s">
        <v>29</v>
      </c>
      <c r="I93" s="48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1"/>
      <c r="AI93" s="59"/>
      <c r="AJ93" s="59"/>
      <c r="AK93" s="59"/>
      <c r="AL93" s="59"/>
      <c r="AM93" s="59"/>
      <c r="AN93" s="59"/>
      <c r="AO93" s="59"/>
      <c r="AP93" s="59"/>
    </row>
    <row r="94" spans="2:44">
      <c r="B94" s="41"/>
      <c r="C94" s="46"/>
      <c r="D94" s="46"/>
      <c r="E94" s="46"/>
      <c r="F94" s="46"/>
      <c r="G94" s="46"/>
      <c r="H94" s="48" t="s">
        <v>54</v>
      </c>
      <c r="I94" s="58"/>
      <c r="J94" s="58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1"/>
      <c r="AI94" s="59"/>
      <c r="AJ94" s="59"/>
      <c r="AK94" s="59"/>
      <c r="AL94" s="59"/>
      <c r="AM94" s="59"/>
      <c r="AN94" s="59"/>
      <c r="AO94" s="59"/>
      <c r="AP94" s="59"/>
    </row>
    <row r="95" spans="2:44">
      <c r="B95" s="41"/>
      <c r="C95" s="46"/>
      <c r="D95" s="46"/>
      <c r="E95" s="46"/>
      <c r="F95" s="46"/>
      <c r="G95" s="46"/>
      <c r="H95" s="48" t="s">
        <v>30</v>
      </c>
      <c r="I95" s="58"/>
      <c r="J95" s="58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1"/>
      <c r="AI95" s="59"/>
      <c r="AJ95" s="59"/>
      <c r="AK95" s="59"/>
      <c r="AL95" s="59"/>
      <c r="AM95" s="59"/>
      <c r="AN95" s="59"/>
      <c r="AO95" s="59"/>
      <c r="AP95" s="59"/>
    </row>
    <row r="96" spans="2:44">
      <c r="B96" s="41"/>
      <c r="C96" s="46"/>
      <c r="D96" s="46"/>
      <c r="E96" s="46"/>
      <c r="F96" s="46"/>
      <c r="G96" s="46"/>
      <c r="H96" s="58"/>
      <c r="I96" s="58"/>
      <c r="J96" s="58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1"/>
      <c r="AI96" s="59"/>
      <c r="AJ96" s="59"/>
      <c r="AK96" s="59"/>
      <c r="AL96" s="59"/>
      <c r="AM96" s="59"/>
      <c r="AN96" s="59"/>
      <c r="AO96" s="59"/>
      <c r="AP96" s="59"/>
    </row>
    <row r="97" spans="2:42">
      <c r="B97" s="41"/>
      <c r="C97" s="46"/>
      <c r="D97" s="46"/>
      <c r="E97" s="46"/>
      <c r="F97" s="46"/>
      <c r="G97" s="46"/>
      <c r="H97" s="58"/>
      <c r="I97" s="58"/>
      <c r="J97" s="58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1"/>
      <c r="AI97" s="59"/>
      <c r="AJ97" s="59"/>
      <c r="AK97" s="59"/>
      <c r="AL97" s="59"/>
      <c r="AM97" s="59"/>
      <c r="AN97" s="59"/>
      <c r="AO97" s="59"/>
      <c r="AP97" s="59"/>
    </row>
    <row r="98" spans="2:42">
      <c r="B98" s="41"/>
      <c r="C98" s="46"/>
      <c r="D98" s="46"/>
      <c r="E98" s="46"/>
      <c r="F98" s="46"/>
      <c r="G98" s="46"/>
      <c r="H98" s="58"/>
      <c r="I98" s="58"/>
      <c r="J98" s="58"/>
      <c r="K98" s="46"/>
      <c r="L98" s="46"/>
      <c r="M98" s="46"/>
      <c r="N98" s="46"/>
      <c r="O98" s="85"/>
      <c r="P98" s="85"/>
      <c r="Q98" s="85"/>
      <c r="R98" s="85"/>
      <c r="S98" s="85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1"/>
      <c r="AI98" s="59"/>
      <c r="AJ98" s="59"/>
      <c r="AK98" s="59"/>
      <c r="AL98" s="59"/>
      <c r="AM98" s="59"/>
      <c r="AN98" s="59"/>
      <c r="AO98" s="59"/>
      <c r="AP98" s="59"/>
    </row>
    <row r="99" spans="2:42">
      <c r="B99" s="41"/>
      <c r="C99" s="46"/>
      <c r="D99" s="46"/>
      <c r="E99" s="46"/>
      <c r="F99" s="46"/>
      <c r="G99" s="46"/>
      <c r="H99" s="58"/>
      <c r="I99" s="58"/>
      <c r="J99" s="58"/>
      <c r="K99" s="46"/>
      <c r="L99" s="46"/>
      <c r="M99" s="46"/>
      <c r="N99" s="46"/>
      <c r="O99" s="85"/>
      <c r="P99" s="85"/>
      <c r="Q99" s="85"/>
      <c r="R99" s="85"/>
      <c r="S99" s="85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1"/>
      <c r="AI99" s="59"/>
      <c r="AJ99" s="59"/>
      <c r="AK99" s="59"/>
      <c r="AL99" s="59"/>
      <c r="AM99" s="59"/>
      <c r="AN99" s="59"/>
      <c r="AO99" s="59"/>
      <c r="AP99" s="59"/>
    </row>
    <row r="100" spans="2:42">
      <c r="B100" s="41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85"/>
      <c r="P100" s="85"/>
      <c r="Q100" s="85"/>
      <c r="R100" s="85"/>
      <c r="S100" s="85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1"/>
      <c r="AI100" s="59"/>
      <c r="AJ100" s="59"/>
      <c r="AK100" s="59"/>
      <c r="AL100" s="59"/>
      <c r="AM100" s="59"/>
      <c r="AN100" s="59"/>
      <c r="AO100" s="59"/>
      <c r="AP100" s="59"/>
    </row>
    <row r="101" spans="2:42">
      <c r="B101" s="41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85"/>
      <c r="P101" s="85"/>
      <c r="Q101" s="85"/>
      <c r="R101" s="85"/>
      <c r="S101" s="85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1"/>
      <c r="AI101" s="59"/>
      <c r="AJ101" s="59"/>
      <c r="AK101" s="59"/>
      <c r="AL101" s="59"/>
      <c r="AM101" s="59"/>
      <c r="AN101" s="59"/>
      <c r="AO101" s="59"/>
      <c r="AP101" s="59"/>
    </row>
    <row r="102" spans="2:42">
      <c r="B102" s="41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85"/>
      <c r="P102" s="85"/>
      <c r="Q102" s="85"/>
      <c r="R102" s="85"/>
      <c r="S102" s="85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1"/>
      <c r="AI102" s="59"/>
      <c r="AJ102" s="59"/>
      <c r="AK102" s="59"/>
      <c r="AL102" s="59"/>
      <c r="AM102" s="59"/>
      <c r="AN102" s="59"/>
      <c r="AO102" s="59"/>
      <c r="AP102" s="59"/>
    </row>
    <row r="103" spans="2:42">
      <c r="B103" s="41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85"/>
      <c r="P103" s="85"/>
      <c r="Q103" s="85"/>
      <c r="R103" s="85"/>
      <c r="S103" s="85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1"/>
      <c r="AI103" s="59"/>
      <c r="AJ103" s="59"/>
      <c r="AK103" s="59"/>
      <c r="AL103" s="59"/>
      <c r="AM103" s="59"/>
      <c r="AN103" s="59"/>
      <c r="AO103" s="59"/>
      <c r="AP103" s="59"/>
    </row>
    <row r="104" spans="2:42">
      <c r="B104" s="41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85"/>
      <c r="P104" s="85"/>
      <c r="Q104" s="85"/>
      <c r="R104" s="85"/>
      <c r="S104" s="85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1"/>
      <c r="AI104" s="59"/>
      <c r="AJ104" s="59"/>
      <c r="AK104" s="59"/>
      <c r="AL104" s="59"/>
      <c r="AM104" s="59"/>
      <c r="AN104" s="59"/>
      <c r="AO104" s="59"/>
      <c r="AP104" s="59"/>
    </row>
    <row r="105" spans="2:42">
      <c r="B105" s="41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85"/>
      <c r="P105" s="85"/>
      <c r="Q105" s="85"/>
      <c r="R105" s="85"/>
      <c r="S105" s="85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1"/>
      <c r="AI105" s="59"/>
      <c r="AJ105" s="59"/>
      <c r="AK105" s="59"/>
      <c r="AL105" s="59"/>
      <c r="AM105" s="59"/>
      <c r="AN105" s="59"/>
      <c r="AO105" s="59"/>
      <c r="AP105" s="59"/>
    </row>
    <row r="106" spans="2:42">
      <c r="B106" s="41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85"/>
      <c r="P106" s="85"/>
      <c r="Q106" s="85"/>
      <c r="R106" s="85"/>
      <c r="S106" s="85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1"/>
      <c r="AI106" s="59"/>
      <c r="AJ106" s="59"/>
      <c r="AK106" s="59"/>
      <c r="AL106" s="59"/>
      <c r="AM106" s="59"/>
      <c r="AN106" s="59"/>
      <c r="AO106" s="59"/>
      <c r="AP106" s="59"/>
    </row>
    <row r="107" spans="2:42">
      <c r="B107" s="41"/>
      <c r="C107" s="46"/>
      <c r="D107" s="46"/>
      <c r="E107" s="46"/>
      <c r="F107" s="46"/>
      <c r="G107" s="46"/>
      <c r="H107" s="46"/>
      <c r="I107" s="46"/>
      <c r="J107" s="46"/>
      <c r="K107" s="48"/>
      <c r="L107" s="48"/>
      <c r="M107" s="46"/>
      <c r="N107" s="46"/>
      <c r="O107" s="85"/>
      <c r="P107" s="85"/>
      <c r="Q107" s="85"/>
      <c r="R107" s="85"/>
      <c r="S107" s="85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1"/>
      <c r="AI107" s="59"/>
      <c r="AJ107" s="59"/>
      <c r="AK107" s="59"/>
      <c r="AL107" s="59"/>
      <c r="AM107" s="59"/>
      <c r="AN107" s="59"/>
      <c r="AO107" s="59"/>
      <c r="AP107" s="59"/>
    </row>
    <row r="108" spans="2:42">
      <c r="B108" s="41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85"/>
      <c r="P108" s="85"/>
      <c r="Q108" s="85"/>
      <c r="R108" s="85"/>
      <c r="S108" s="85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1"/>
      <c r="AI108" s="59"/>
      <c r="AJ108" s="59"/>
      <c r="AK108" s="59"/>
      <c r="AL108" s="59"/>
      <c r="AM108" s="59"/>
      <c r="AN108" s="59"/>
      <c r="AO108" s="59"/>
      <c r="AP108" s="59"/>
    </row>
    <row r="109" spans="2:42">
      <c r="B109" s="41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85"/>
      <c r="P109" s="85"/>
      <c r="Q109" s="85"/>
      <c r="R109" s="85"/>
      <c r="S109" s="85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1"/>
      <c r="AI109" s="59"/>
      <c r="AJ109" s="59"/>
      <c r="AK109" s="59"/>
      <c r="AL109" s="59"/>
      <c r="AM109" s="59"/>
      <c r="AN109" s="59"/>
      <c r="AO109" s="59"/>
      <c r="AP109" s="59"/>
    </row>
    <row r="110" spans="2:42">
      <c r="B110" s="41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85"/>
      <c r="P110" s="85"/>
      <c r="Q110" s="85"/>
      <c r="R110" s="85"/>
      <c r="S110" s="85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1"/>
      <c r="AI110" s="59"/>
      <c r="AJ110" s="59"/>
      <c r="AK110" s="59"/>
      <c r="AL110" s="59"/>
      <c r="AM110" s="59"/>
      <c r="AN110" s="59"/>
      <c r="AO110" s="59"/>
      <c r="AP110" s="59"/>
    </row>
    <row r="111" spans="2:42">
      <c r="B111" s="41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1"/>
      <c r="AI111" s="59"/>
      <c r="AJ111" s="59"/>
      <c r="AK111" s="59"/>
      <c r="AL111" s="59"/>
      <c r="AM111" s="59"/>
      <c r="AN111" s="59"/>
      <c r="AO111" s="59"/>
      <c r="AP111" s="59"/>
    </row>
    <row r="112" spans="2:42">
      <c r="B112" s="41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1"/>
      <c r="AI112" s="59"/>
      <c r="AJ112" s="59"/>
      <c r="AK112" s="59"/>
      <c r="AL112" s="59"/>
      <c r="AM112" s="59"/>
      <c r="AN112" s="59"/>
      <c r="AO112" s="59"/>
      <c r="AP112" s="59"/>
    </row>
    <row r="113" spans="2:42">
      <c r="B113" s="41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1"/>
      <c r="AI113" s="59"/>
      <c r="AJ113" s="59"/>
      <c r="AK113" s="59"/>
      <c r="AL113" s="59"/>
      <c r="AM113" s="59"/>
      <c r="AN113" s="59"/>
      <c r="AO113" s="59"/>
      <c r="AP113" s="59"/>
    </row>
    <row r="114" spans="2:42">
      <c r="B114" s="41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1"/>
      <c r="AI114" s="59"/>
      <c r="AJ114" s="59"/>
      <c r="AK114" s="59"/>
      <c r="AL114" s="59"/>
      <c r="AM114" s="59"/>
      <c r="AN114" s="59"/>
      <c r="AO114" s="59"/>
      <c r="AP114" s="59"/>
    </row>
    <row r="115" spans="2:42">
      <c r="B115" s="41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1"/>
      <c r="AI115" s="59"/>
      <c r="AJ115" s="59"/>
      <c r="AK115" s="59"/>
      <c r="AL115" s="59"/>
      <c r="AM115" s="59"/>
      <c r="AN115" s="59"/>
      <c r="AO115" s="59"/>
      <c r="AP115" s="59"/>
    </row>
    <row r="116" spans="2:42">
      <c r="B116" s="41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1"/>
      <c r="AI116" s="59"/>
      <c r="AJ116" s="59"/>
      <c r="AK116" s="59"/>
      <c r="AL116" s="59"/>
      <c r="AM116" s="59"/>
      <c r="AN116" s="59"/>
      <c r="AO116" s="59"/>
      <c r="AP116" s="59"/>
    </row>
    <row r="117" spans="2:42">
      <c r="B117" s="41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1"/>
      <c r="AI117" s="59"/>
      <c r="AJ117" s="59"/>
      <c r="AK117" s="59"/>
      <c r="AL117" s="59"/>
      <c r="AM117" s="59"/>
      <c r="AN117" s="59"/>
      <c r="AO117" s="59"/>
      <c r="AP117" s="59"/>
    </row>
    <row r="118" spans="2:42">
      <c r="B118" s="41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1"/>
      <c r="AI118" s="59"/>
      <c r="AJ118" s="59"/>
      <c r="AK118" s="59"/>
      <c r="AL118" s="59"/>
      <c r="AM118" s="59"/>
      <c r="AN118" s="59"/>
      <c r="AO118" s="59"/>
      <c r="AP118" s="59"/>
    </row>
    <row r="119" spans="2:42">
      <c r="B119" s="41"/>
      <c r="C119" s="46"/>
      <c r="D119" s="46"/>
      <c r="E119" s="84"/>
      <c r="F119" s="84"/>
      <c r="G119" s="84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1"/>
      <c r="AI119" s="59"/>
      <c r="AJ119" s="59"/>
      <c r="AK119" s="59"/>
      <c r="AL119" s="59"/>
      <c r="AM119" s="59"/>
      <c r="AN119" s="59"/>
      <c r="AO119" s="59"/>
      <c r="AP119" s="59"/>
    </row>
    <row r="120" spans="2:42" ht="24.6">
      <c r="B120" s="41"/>
      <c r="C120" s="46"/>
      <c r="D120" s="46"/>
      <c r="E120" s="84"/>
      <c r="F120" s="63" t="s">
        <v>94</v>
      </c>
      <c r="G120" s="84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1"/>
      <c r="AI120" s="59"/>
      <c r="AJ120" s="59"/>
      <c r="AK120" s="59"/>
      <c r="AL120" s="59"/>
      <c r="AM120" s="59"/>
      <c r="AN120" s="59"/>
      <c r="AO120" s="59"/>
      <c r="AP120" s="59"/>
    </row>
    <row r="121" spans="2:42">
      <c r="B121" s="41"/>
      <c r="C121" s="46"/>
      <c r="D121" s="46"/>
      <c r="E121" s="84"/>
      <c r="F121" s="84"/>
      <c r="G121" s="84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1"/>
      <c r="AI121" s="59"/>
      <c r="AJ121" s="59"/>
      <c r="AK121" s="59"/>
      <c r="AL121" s="59"/>
      <c r="AM121" s="59"/>
      <c r="AN121" s="59"/>
      <c r="AO121" s="59"/>
      <c r="AP121" s="59"/>
    </row>
    <row r="122" spans="2:42">
      <c r="B122" s="41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1"/>
      <c r="AI122" s="59"/>
      <c r="AJ122" s="59"/>
      <c r="AK122" s="59"/>
      <c r="AL122" s="59"/>
      <c r="AM122" s="59"/>
      <c r="AN122" s="59"/>
      <c r="AO122" s="59"/>
      <c r="AP122" s="59"/>
    </row>
    <row r="123" spans="2:42">
      <c r="B123" s="41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1"/>
      <c r="AI123" s="59"/>
      <c r="AJ123" s="59"/>
      <c r="AK123" s="59"/>
      <c r="AL123" s="59"/>
      <c r="AM123" s="59"/>
      <c r="AN123" s="59"/>
      <c r="AO123" s="59"/>
      <c r="AP123" s="59"/>
    </row>
    <row r="124" spans="2:42">
      <c r="B124" s="41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1"/>
      <c r="AI124" s="59"/>
      <c r="AJ124" s="59"/>
      <c r="AK124" s="59"/>
      <c r="AL124" s="59"/>
      <c r="AM124" s="59"/>
      <c r="AN124" s="59"/>
      <c r="AO124" s="59"/>
      <c r="AP124" s="59"/>
    </row>
    <row r="125" spans="2:42" ht="24.6">
      <c r="B125" s="41"/>
      <c r="C125" s="46"/>
      <c r="D125" s="46"/>
      <c r="E125" s="46"/>
      <c r="F125" s="64" t="s">
        <v>56</v>
      </c>
      <c r="G125" s="46"/>
      <c r="H125" s="46"/>
      <c r="I125" s="46"/>
      <c r="J125" s="65">
        <f>IF(max!I21=TRUE,IF(max!D22=2,VLOOKUP(max!C3,max!C3:G6,2,FALSE),VLOOKUP(max!I3,max!I3:M6,2,FALSE))," ")</f>
        <v>167</v>
      </c>
      <c r="K125" s="46"/>
      <c r="L125" s="46"/>
      <c r="M125" s="46"/>
      <c r="N125" s="65">
        <f>IF(max!I23=TRUE,IF(max!D22=2,VLOOKUP(max!C3,max!C3:G6,4,FALSE),VLOOKUP(max!I3,max!I3:M6,4,FALSE))," ")</f>
        <v>169</v>
      </c>
      <c r="O125" s="46"/>
      <c r="P125" s="46"/>
      <c r="Q125" s="64" t="s">
        <v>59</v>
      </c>
      <c r="R125" s="59"/>
      <c r="S125" s="59"/>
      <c r="T125" s="59"/>
      <c r="U125" s="46"/>
      <c r="V125" s="46"/>
      <c r="W125" s="46"/>
      <c r="X125" s="65">
        <f>IF(max!L21=TRUE,IF(max!D22=2,VLOOKUP(max!C4,max!C3:G6,2,FALSE),VLOOKUP(max!I4,max!I3:M6,2,FALSE))," ")</f>
        <v>5463</v>
      </c>
      <c r="Y125" s="46"/>
      <c r="Z125" s="46"/>
      <c r="AA125" s="46"/>
      <c r="AB125" s="46"/>
      <c r="AC125" s="65">
        <f>IF(max!L23=TRUE,IF(max!D22=2,VLOOKUP(max!C4,max!C3:G6,4,FALSE),VLOOKUP(max!I4,max!I3:M6,4,FALSE))," ")</f>
        <v>5774</v>
      </c>
      <c r="AD125" s="46"/>
      <c r="AE125" s="46"/>
      <c r="AF125" s="46"/>
      <c r="AG125" s="46"/>
      <c r="AH125" s="41"/>
      <c r="AI125" s="59"/>
      <c r="AJ125" s="59"/>
      <c r="AK125" s="59"/>
      <c r="AL125" s="59"/>
      <c r="AM125" s="59"/>
      <c r="AN125" s="59"/>
      <c r="AO125" s="59"/>
      <c r="AP125" s="59"/>
    </row>
    <row r="126" spans="2:42">
      <c r="B126" s="41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1"/>
      <c r="AI126" s="59"/>
      <c r="AJ126" s="59"/>
      <c r="AK126" s="59"/>
      <c r="AL126" s="59"/>
      <c r="AM126" s="59"/>
      <c r="AN126" s="59"/>
      <c r="AO126" s="59"/>
      <c r="AP126" s="59"/>
    </row>
    <row r="127" spans="2:42">
      <c r="B127" s="41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1"/>
      <c r="AI127" s="59"/>
      <c r="AJ127" s="59"/>
      <c r="AK127" s="59"/>
      <c r="AL127" s="59"/>
      <c r="AM127" s="59"/>
      <c r="AN127" s="59"/>
      <c r="AO127" s="59"/>
      <c r="AP127" s="59"/>
    </row>
    <row r="128" spans="2:42" ht="24.6">
      <c r="B128" s="41"/>
      <c r="C128" s="46"/>
      <c r="D128" s="46"/>
      <c r="E128" s="46"/>
      <c r="F128" s="46"/>
      <c r="G128" s="46"/>
      <c r="H128" s="46"/>
      <c r="I128" s="46"/>
      <c r="J128" s="65">
        <f>IF(max!I22=TRUE,IF(max!D22=2,VLOOKUP(max!C3,max!C3:G6,max!E1,FALSE),VLOOKUP(max!I3,max!I3:M6,max!K1,FALSE))," ")</f>
        <v>169</v>
      </c>
      <c r="K128" s="46"/>
      <c r="L128" s="46"/>
      <c r="M128" s="46"/>
      <c r="N128" s="65">
        <f>IF(max!I24=TRUE,IF(max!D22=2,VLOOKUP(max!C3,max!C3:G6,5,FALSE),VLOOKUP(max!I3,max!I3:M6,5,FALSE))," ")</f>
        <v>169</v>
      </c>
      <c r="O128" s="46"/>
      <c r="P128" s="46"/>
      <c r="Q128" s="46"/>
      <c r="R128" s="46"/>
      <c r="S128" s="46"/>
      <c r="T128" s="46"/>
      <c r="U128" s="46"/>
      <c r="V128" s="46"/>
      <c r="W128" s="46"/>
      <c r="X128" s="65">
        <f>IF(max!L22=TRUE,IF(max!D22=2,VLOOKUP(max!C4,max!C3:G6,3,FALSE),VLOOKUP(max!I4,max!I3:M6,3,FALSE))," ")</f>
        <v>5346</v>
      </c>
      <c r="Y128" s="46"/>
      <c r="Z128" s="46"/>
      <c r="AA128" s="46"/>
      <c r="AB128" s="46"/>
      <c r="AC128" s="65">
        <f>IF(max!L24=TRUE,IF(max!D22=2,VLOOKUP(max!C4,max!C3:G6,5,FALSE),VLOOKUP(max!I4,max!I3:M6,5,FALSE))," ")</f>
        <v>5631</v>
      </c>
      <c r="AD128" s="46"/>
      <c r="AE128" s="46"/>
      <c r="AF128" s="46"/>
      <c r="AG128" s="46"/>
      <c r="AH128" s="41"/>
      <c r="AI128" s="59"/>
      <c r="AJ128" s="59"/>
      <c r="AK128" s="59"/>
      <c r="AL128" s="59"/>
      <c r="AM128" s="59"/>
      <c r="AN128" s="59"/>
      <c r="AO128" s="59"/>
      <c r="AP128" s="59"/>
    </row>
    <row r="129" spans="1:42" ht="20.399999999999999">
      <c r="A129" s="61"/>
      <c r="B129" s="41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1"/>
      <c r="AI129" s="59"/>
      <c r="AJ129" s="59"/>
      <c r="AK129" s="59"/>
      <c r="AL129" s="59"/>
      <c r="AM129" s="59"/>
      <c r="AN129" s="59"/>
      <c r="AO129" s="59"/>
      <c r="AP129" s="59"/>
    </row>
    <row r="130" spans="1:42" ht="21">
      <c r="A130" s="61"/>
      <c r="B130" s="41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64" t="s">
        <v>30</v>
      </c>
      <c r="R130" s="59"/>
      <c r="S130" s="59"/>
      <c r="T130" s="59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1"/>
      <c r="AI130" s="59"/>
      <c r="AJ130" s="59"/>
      <c r="AK130" s="59"/>
      <c r="AL130" s="59"/>
      <c r="AM130" s="59"/>
      <c r="AN130" s="59"/>
      <c r="AO130" s="59"/>
      <c r="AP130" s="59"/>
    </row>
    <row r="131" spans="1:42" ht="21">
      <c r="B131" s="41"/>
      <c r="C131" s="46"/>
      <c r="D131" s="46"/>
      <c r="E131" s="46"/>
      <c r="F131" s="64" t="s">
        <v>60</v>
      </c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1"/>
      <c r="AI131" s="59"/>
      <c r="AJ131" s="59"/>
      <c r="AK131" s="59"/>
      <c r="AL131" s="59"/>
      <c r="AM131" s="59"/>
      <c r="AN131" s="59"/>
      <c r="AO131" s="59"/>
      <c r="AP131" s="59"/>
    </row>
    <row r="132" spans="1:42" ht="24.6">
      <c r="B132" s="41"/>
      <c r="C132" s="46"/>
      <c r="D132" s="46"/>
      <c r="E132" s="46"/>
      <c r="F132" s="46"/>
      <c r="G132" s="46"/>
      <c r="H132" s="46"/>
      <c r="I132" s="46"/>
      <c r="J132" s="73">
        <f>IF(max!K21=TRUE,IF(max!D22=2,VLOOKUP(max!C5,max!C3:G6,2,FALSE),VLOOKUP(max!I5,max!I3:M6,2,FALSE))," ")</f>
        <v>9.8000000000000004E-2</v>
      </c>
      <c r="K132" s="46"/>
      <c r="L132" s="46"/>
      <c r="M132" s="46"/>
      <c r="N132" s="73">
        <f>IF(max!K23=TRUE,IF(max!D22=2,VLOOKUP(max!C5,max!C3:G6,4,FALSE),VLOOKUP(max!I5,max!I3:M6,4,FALSE))," ")</f>
        <v>9.8000000000000004E-2</v>
      </c>
      <c r="O132" s="46"/>
      <c r="P132" s="46"/>
      <c r="Q132" s="46"/>
      <c r="R132" s="46"/>
      <c r="S132" s="46"/>
      <c r="T132" s="46"/>
      <c r="U132" s="46"/>
      <c r="V132" s="46"/>
      <c r="W132" s="46"/>
      <c r="X132" s="73">
        <f>IF(max!M21=TRUE,IF(max!D22=2,VLOOKUP(max!C6,max!C3:G6,2,FALSE),VLOOKUP(max!I6,max!I3:M6,2,FALSE))," ")</f>
        <v>0.91879999999999995</v>
      </c>
      <c r="Y132" s="46"/>
      <c r="Z132" s="46"/>
      <c r="AA132" s="46"/>
      <c r="AB132" s="46"/>
      <c r="AC132" s="73">
        <f>IF(max!M23=TRUE,IF(max!D22=2,VLOOKUP(max!C6,max!C3:G6,4,FALSE),VLOOKUP(max!I6,max!I3:M6,4,FALSE))," ")</f>
        <v>0.91910000000000003</v>
      </c>
      <c r="AD132" s="46"/>
      <c r="AE132" s="46"/>
      <c r="AF132" s="46"/>
      <c r="AG132" s="46"/>
      <c r="AH132" s="41"/>
      <c r="AI132" s="59"/>
      <c r="AJ132" s="59"/>
      <c r="AK132" s="59"/>
      <c r="AL132" s="59"/>
      <c r="AM132" s="59"/>
      <c r="AN132" s="59"/>
      <c r="AO132" s="59"/>
      <c r="AP132" s="59"/>
    </row>
    <row r="133" spans="1:42">
      <c r="B133" s="41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1"/>
      <c r="AI133" s="59"/>
      <c r="AJ133" s="59"/>
      <c r="AK133" s="59"/>
      <c r="AL133" s="59"/>
      <c r="AM133" s="59"/>
      <c r="AN133" s="59"/>
      <c r="AO133" s="59"/>
      <c r="AP133" s="59"/>
    </row>
    <row r="134" spans="1:42">
      <c r="B134" s="41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1"/>
      <c r="AI134" s="59"/>
      <c r="AJ134" s="59"/>
      <c r="AK134" s="59"/>
      <c r="AL134" s="59"/>
      <c r="AM134" s="59"/>
      <c r="AN134" s="59"/>
      <c r="AO134" s="59"/>
      <c r="AP134" s="59"/>
    </row>
    <row r="135" spans="1:42">
      <c r="B135" s="41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1"/>
      <c r="AJ135" s="59"/>
      <c r="AK135" s="59"/>
      <c r="AL135" s="59"/>
      <c r="AM135" s="59"/>
      <c r="AN135" s="59"/>
      <c r="AO135" s="59"/>
      <c r="AP135" s="59"/>
    </row>
    <row r="136" spans="1:42" ht="24.6">
      <c r="B136" s="41"/>
      <c r="C136" s="46"/>
      <c r="D136" s="46"/>
      <c r="E136" s="46"/>
      <c r="F136" s="46"/>
      <c r="G136" s="46"/>
      <c r="H136" s="46"/>
      <c r="I136" s="46"/>
      <c r="J136" s="73">
        <f>IF(max!K22=TRUE,IF(max!D22=2,VLOOKUP(max!C5,max!C3:G6,3,FALSE),VLOOKUP(max!I5,max!I3:M6,3,FALSE))," ")</f>
        <v>9.9000000000000005E-2</v>
      </c>
      <c r="K136" s="46"/>
      <c r="L136" s="46"/>
      <c r="M136" s="46"/>
      <c r="N136" s="73">
        <f>IF(max!K24=TRUE,IF(max!D22=2,VLOOKUP(max!C5,max!C3:G6,5,FALSE),VLOOKUP(max!I5,max!I3:M6,5,FALSE))," ")</f>
        <v>9.1999999999999998E-2</v>
      </c>
      <c r="O136" s="46"/>
      <c r="P136" s="46"/>
      <c r="Q136" s="46"/>
      <c r="R136" s="46"/>
      <c r="S136" s="46"/>
      <c r="T136" s="46"/>
      <c r="U136" s="46"/>
      <c r="V136" s="46"/>
      <c r="W136" s="46"/>
      <c r="X136" s="73">
        <f>IF(max!M22=TRUE,IF(max!D22=2,VLOOKUP(max!C6,max!C3:G6,3,FALSE),VLOOKUP(max!I6,max!I3:M6,3,FALSE))," ")</f>
        <v>0.91910000000000003</v>
      </c>
      <c r="Y136" s="46"/>
      <c r="Z136" s="46"/>
      <c r="AA136" s="46"/>
      <c r="AB136" s="46"/>
      <c r="AC136" s="73">
        <f>IF(max!M24=TRUE,IF(max!D22=2,VLOOKUP(max!C6,max!C3:G6,5,FALSE),VLOOKUP(max!I6,max!I3:M6,5,FALSE))," ")</f>
        <v>0.97</v>
      </c>
      <c r="AD136" s="46"/>
      <c r="AE136" s="46"/>
      <c r="AF136" s="46"/>
      <c r="AG136" s="46"/>
      <c r="AH136" s="41"/>
      <c r="AJ136" s="59"/>
      <c r="AK136" s="59"/>
      <c r="AL136" s="59"/>
      <c r="AM136" s="59"/>
      <c r="AN136" s="59"/>
      <c r="AO136" s="59"/>
      <c r="AP136" s="59"/>
    </row>
    <row r="137" spans="1:42">
      <c r="B137" s="41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1"/>
      <c r="AJ137" s="59"/>
      <c r="AK137" s="59"/>
      <c r="AL137" s="59"/>
      <c r="AM137" s="59"/>
      <c r="AN137" s="59"/>
      <c r="AO137" s="59"/>
      <c r="AP137" s="59"/>
    </row>
    <row r="138" spans="1:42">
      <c r="B138" s="41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1"/>
      <c r="AK138" s="59"/>
      <c r="AL138" s="59"/>
      <c r="AM138" s="59"/>
      <c r="AN138" s="59"/>
      <c r="AO138" s="59"/>
      <c r="AP138" s="59"/>
    </row>
    <row r="139" spans="1:42">
      <c r="B139" s="41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1"/>
      <c r="AK139" s="59"/>
      <c r="AL139" s="59"/>
      <c r="AM139" s="59"/>
      <c r="AN139" s="59"/>
      <c r="AO139" s="59"/>
      <c r="AP139" s="59"/>
    </row>
    <row r="140" spans="1:42">
      <c r="B140" s="41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1"/>
      <c r="AK140" s="59"/>
      <c r="AL140" s="59"/>
      <c r="AM140" s="59"/>
      <c r="AN140" s="59"/>
      <c r="AO140" s="59"/>
      <c r="AP140" s="59"/>
    </row>
    <row r="141" spans="1:42">
      <c r="B141" s="41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1"/>
      <c r="AK141" s="59"/>
      <c r="AL141" s="59"/>
      <c r="AM141" s="59"/>
      <c r="AN141" s="59"/>
      <c r="AO141" s="59"/>
      <c r="AP141" s="59"/>
    </row>
    <row r="142" spans="1:42">
      <c r="B142" s="41"/>
      <c r="C142" s="46"/>
      <c r="D142" s="84"/>
      <c r="E142" s="84"/>
      <c r="F142" s="84"/>
      <c r="G142" s="46"/>
      <c r="H142" s="46"/>
      <c r="I142" s="46"/>
      <c r="J142" s="46"/>
      <c r="K142" s="46"/>
      <c r="L142" s="46"/>
      <c r="M142" s="46"/>
      <c r="N142" s="46"/>
      <c r="O142" s="46"/>
      <c r="P142" s="84"/>
      <c r="Q142" s="84"/>
      <c r="R142" s="84"/>
      <c r="S142" s="84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1"/>
      <c r="AK142" s="59"/>
      <c r="AL142" s="59"/>
      <c r="AM142" s="59"/>
      <c r="AN142" s="59"/>
      <c r="AO142" s="59"/>
      <c r="AP142" s="59"/>
    </row>
    <row r="143" spans="1:42" ht="24.6">
      <c r="B143" s="41"/>
      <c r="C143" s="46"/>
      <c r="D143" s="84"/>
      <c r="E143" s="63" t="s">
        <v>63</v>
      </c>
      <c r="F143" s="59"/>
      <c r="G143" s="46"/>
      <c r="H143" s="70">
        <v>1</v>
      </c>
      <c r="I143" s="46"/>
      <c r="J143" s="65">
        <f>SUMIF(Sheet2!H52:H99,dashboard!H143,Sheet2!I52:I99)</f>
        <v>118</v>
      </c>
      <c r="K143" s="65" t="str">
        <f>IF(OR(J146="FCR",J146="Abandon Rate"),"%"," ")</f>
        <v xml:space="preserve"> </v>
      </c>
      <c r="L143" s="46"/>
      <c r="M143" s="67"/>
      <c r="N143" s="66"/>
      <c r="O143" s="46"/>
      <c r="P143" s="63" t="s">
        <v>64</v>
      </c>
      <c r="Q143" s="59"/>
      <c r="R143" s="46"/>
      <c r="S143" s="46"/>
      <c r="T143" s="46"/>
      <c r="U143" s="46"/>
      <c r="V143" s="70">
        <v>1</v>
      </c>
      <c r="W143" s="46"/>
      <c r="X143" s="72">
        <f>SUMIF(Sheet2!H52:H99,dashboard!V143,Sheet2!J52:J99)</f>
        <v>69</v>
      </c>
      <c r="Y143" s="65" t="str">
        <f>IF(OR(X146="FCR",X146="Abandon Rate"),"%"," ")</f>
        <v xml:space="preserve"> </v>
      </c>
      <c r="Z143" s="46"/>
      <c r="AA143" s="46"/>
      <c r="AB143" s="46"/>
      <c r="AC143" s="46"/>
      <c r="AD143" s="46"/>
      <c r="AE143" s="46"/>
      <c r="AF143" s="46"/>
      <c r="AG143" s="46"/>
      <c r="AH143" s="41"/>
      <c r="AI143" s="59"/>
      <c r="AJ143" s="59"/>
      <c r="AK143" s="59"/>
      <c r="AL143" s="59"/>
      <c r="AM143" s="59"/>
      <c r="AN143" s="59"/>
    </row>
    <row r="144" spans="1:42">
      <c r="B144" s="41"/>
      <c r="C144" s="46"/>
      <c r="D144" s="84"/>
      <c r="E144" s="84"/>
      <c r="F144" s="84"/>
      <c r="G144" s="46"/>
      <c r="H144" s="46"/>
      <c r="I144" s="46"/>
      <c r="J144" s="46"/>
      <c r="K144" s="46"/>
      <c r="L144" s="46"/>
      <c r="M144" s="46"/>
      <c r="N144" s="46"/>
      <c r="O144" s="46"/>
      <c r="P144" s="84"/>
      <c r="Q144" s="84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1"/>
    </row>
    <row r="145" spans="2:34">
      <c r="B145" s="41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1"/>
    </row>
    <row r="146" spans="2:34" ht="24.6">
      <c r="B146" s="41"/>
      <c r="C146" s="46"/>
      <c r="D146" s="46"/>
      <c r="E146" s="46"/>
      <c r="F146" s="46"/>
      <c r="G146" s="46"/>
      <c r="H146" s="46"/>
      <c r="I146" s="46"/>
      <c r="J146" s="69" t="str">
        <f>IF(Sheet2!M58=2,"Raw User data",IF(Sheet2!M58=8,"Time to Answer",IF(Sheet2!M58=14,"Abandon Rate",(IF(Sheet2!M58=20,"FCR")))))</f>
        <v>Raw User data</v>
      </c>
      <c r="K146" s="59"/>
      <c r="L146" s="59"/>
      <c r="M146" s="59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69" t="str">
        <f>IF(Sheet2!M60=3,"Raw User data",IF(Sheet2!M60=9,"Time to Answer",IF(Sheet2!M60=15,"Abandon Rate",(IF(Sheet2!M60=21,"FCR")))))</f>
        <v>Raw User data</v>
      </c>
      <c r="Y146" s="59"/>
      <c r="Z146" s="59"/>
      <c r="AA146" s="46"/>
      <c r="AB146" s="46"/>
      <c r="AC146" s="46"/>
      <c r="AD146" s="46"/>
      <c r="AE146" s="46"/>
      <c r="AF146" s="46"/>
      <c r="AG146" s="46"/>
      <c r="AH146" s="41"/>
    </row>
    <row r="147" spans="2:34">
      <c r="B147" s="41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1"/>
    </row>
    <row r="148" spans="2:34">
      <c r="B148" s="41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1"/>
    </row>
    <row r="149" spans="2:34">
      <c r="B149" s="41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1"/>
    </row>
    <row r="150" spans="2:34">
      <c r="B150" s="41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1"/>
    </row>
    <row r="151" spans="2:34">
      <c r="B151" s="41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1"/>
    </row>
    <row r="152" spans="2:34">
      <c r="B152" s="41"/>
      <c r="C152" s="46"/>
      <c r="D152" s="46"/>
      <c r="E152" s="46"/>
      <c r="F152" s="46"/>
      <c r="G152" s="46"/>
      <c r="H152" s="68" t="s">
        <v>68</v>
      </c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1"/>
    </row>
    <row r="153" spans="2:34">
      <c r="B153" s="41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1"/>
    </row>
    <row r="154" spans="2:34">
      <c r="B154" s="41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68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1"/>
    </row>
    <row r="155" spans="2:34">
      <c r="B155" s="41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1"/>
    </row>
    <row r="156" spans="2:34">
      <c r="B156" s="41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1"/>
    </row>
    <row r="157" spans="2:34">
      <c r="B157" s="41"/>
      <c r="C157" s="46"/>
      <c r="D157" s="84"/>
      <c r="E157" s="84"/>
      <c r="F157" s="84"/>
      <c r="G157" s="46"/>
      <c r="H157" s="46"/>
      <c r="I157" s="46"/>
      <c r="J157" s="46"/>
      <c r="K157" s="46"/>
      <c r="L157" s="46"/>
      <c r="M157" s="46"/>
      <c r="N157" s="46"/>
      <c r="O157" s="46"/>
      <c r="P157" s="84"/>
      <c r="Q157" s="84"/>
      <c r="R157" s="84"/>
      <c r="S157" s="84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1"/>
    </row>
    <row r="158" spans="2:34" ht="24.6">
      <c r="B158" s="41"/>
      <c r="C158" s="46"/>
      <c r="D158" s="84"/>
      <c r="E158" s="63" t="s">
        <v>65</v>
      </c>
      <c r="F158" s="59"/>
      <c r="G158" s="46"/>
      <c r="H158" s="71">
        <v>1</v>
      </c>
      <c r="I158" s="46"/>
      <c r="J158" s="65">
        <f>SUMIF(Sheet2!H52:H99,dashboard!H158,Sheet2!K52:K99)</f>
        <v>145</v>
      </c>
      <c r="K158" s="65" t="str">
        <f>IF(OR(J161="FCR",J161="Abandon Rate"),"%"," ")</f>
        <v xml:space="preserve"> </v>
      </c>
      <c r="L158" s="46"/>
      <c r="M158" s="46"/>
      <c r="N158" s="46"/>
      <c r="O158" s="46"/>
      <c r="P158" s="63" t="s">
        <v>66</v>
      </c>
      <c r="Q158" s="59"/>
      <c r="R158" s="46"/>
      <c r="S158" s="46"/>
      <c r="T158" s="46"/>
      <c r="U158" s="46"/>
      <c r="V158" s="71">
        <v>1</v>
      </c>
      <c r="W158" s="46"/>
      <c r="X158" s="65">
        <f>SUMIF(Sheet2!H52:H99,V158,Sheet2!L52:L99)</f>
        <v>84</v>
      </c>
      <c r="Y158" s="65" t="str">
        <f>IF(OR(X161="FCR",X161="Abandon Rate"),"%"," ")</f>
        <v xml:space="preserve"> </v>
      </c>
      <c r="Z158" s="46"/>
      <c r="AA158" s="46"/>
      <c r="AB158" s="46"/>
      <c r="AC158" s="46"/>
      <c r="AD158" s="46"/>
      <c r="AE158" s="46"/>
      <c r="AF158" s="46"/>
      <c r="AG158" s="46"/>
      <c r="AH158" s="41"/>
    </row>
    <row r="159" spans="2:34">
      <c r="B159" s="41"/>
      <c r="C159" s="46"/>
      <c r="D159" s="84"/>
      <c r="E159" s="84"/>
      <c r="F159" s="84"/>
      <c r="G159" s="46"/>
      <c r="H159" s="46"/>
      <c r="I159" s="46"/>
      <c r="J159" s="46"/>
      <c r="K159" s="46"/>
      <c r="L159" s="46"/>
      <c r="M159" s="46"/>
      <c r="N159" s="46"/>
      <c r="O159" s="46"/>
      <c r="P159" s="84"/>
      <c r="Q159" s="84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1"/>
    </row>
    <row r="160" spans="2:34">
      <c r="B160" s="41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1"/>
    </row>
    <row r="161" spans="2:34" ht="24.6">
      <c r="B161" s="41"/>
      <c r="C161" s="46"/>
      <c r="D161" s="46"/>
      <c r="E161" s="46"/>
      <c r="F161" s="46"/>
      <c r="G161" s="46"/>
      <c r="H161" s="46"/>
      <c r="I161" s="46"/>
      <c r="J161" s="69" t="str">
        <f>IF(Sheet2!M62=4,"Raw User data",IF(Sheet2!M62=10,"Time to Answer",IF(Sheet2!M62=16,"Abandon Rate",(IF(Sheet2!M62=22,"FCR")))))</f>
        <v>Raw User data</v>
      </c>
      <c r="K161" s="59"/>
      <c r="L161" s="59"/>
      <c r="M161" s="59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69" t="str">
        <f>IF(Sheet2!M64=5,"Raw User data",IF(Sheet2!M64=11,"Time to Answer",IF(Sheet2!M64=17,"Abandon Rate",(IF(Sheet2!M64=23,"FCR")))))</f>
        <v>Raw User data</v>
      </c>
      <c r="Y161" s="59"/>
      <c r="Z161" s="59"/>
      <c r="AA161" s="46"/>
      <c r="AB161" s="46"/>
      <c r="AC161" s="46"/>
      <c r="AD161" s="46"/>
      <c r="AE161" s="46"/>
      <c r="AF161" s="46"/>
      <c r="AG161" s="46"/>
      <c r="AH161" s="41"/>
    </row>
    <row r="162" spans="2:34">
      <c r="B162" s="41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1"/>
    </row>
    <row r="163" spans="2:34">
      <c r="B163" s="41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1"/>
    </row>
    <row r="164" spans="2:34">
      <c r="B164" s="41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1"/>
    </row>
    <row r="165" spans="2:34">
      <c r="B165" s="41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1"/>
    </row>
    <row r="166" spans="2:34">
      <c r="B166" s="41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1"/>
    </row>
    <row r="167" spans="2:34">
      <c r="B167" s="41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1"/>
    </row>
    <row r="168" spans="2:34">
      <c r="B168" s="41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1"/>
    </row>
    <row r="169" spans="2:34">
      <c r="B169" s="41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1"/>
    </row>
    <row r="170" spans="2:34"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</row>
    <row r="171" spans="2:34"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</row>
    <row r="172" spans="2:34"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</row>
  </sheetData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82" r:id="rId4" name="List Box 34">
              <controlPr defaultSize="0" autoLine="0" autoPict="0">
                <anchor moveWithCells="1">
                  <from>
                    <xdr:col>15</xdr:col>
                    <xdr:colOff>175260</xdr:colOff>
                    <xdr:row>99</xdr:row>
                    <xdr:rowOff>137160</xdr:rowOff>
                  </from>
                  <to>
                    <xdr:col>18</xdr:col>
                    <xdr:colOff>15240</xdr:colOff>
                    <xdr:row>107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5" name="Check Box 37">
              <controlPr defaultSize="0" autoFill="0" autoLine="0" autoPict="0" altText="USER 1_x000a_">
                <anchor moveWithCells="1">
                  <from>
                    <xdr:col>7</xdr:col>
                    <xdr:colOff>53340</xdr:colOff>
                    <xdr:row>123</xdr:row>
                    <xdr:rowOff>60960</xdr:rowOff>
                  </from>
                  <to>
                    <xdr:col>7</xdr:col>
                    <xdr:colOff>960120</xdr:colOff>
                    <xdr:row>124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6" name="Check Box 38">
              <controlPr defaultSize="0" autoFill="0" autoLine="0" autoPict="0" altText="USER 1_x000a_">
                <anchor moveWithCells="1">
                  <from>
                    <xdr:col>7</xdr:col>
                    <xdr:colOff>76200</xdr:colOff>
                    <xdr:row>126</xdr:row>
                    <xdr:rowOff>182880</xdr:rowOff>
                  </from>
                  <to>
                    <xdr:col>7</xdr:col>
                    <xdr:colOff>982980</xdr:colOff>
                    <xdr:row>128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" name="Check Box 39">
              <controlPr defaultSize="0" autoFill="0" autoLine="0" autoPict="0" altText="USER 1_x000a_">
                <anchor moveWithCells="1">
                  <from>
                    <xdr:col>10</xdr:col>
                    <xdr:colOff>601980</xdr:colOff>
                    <xdr:row>123</xdr:row>
                    <xdr:rowOff>83820</xdr:rowOff>
                  </from>
                  <to>
                    <xdr:col>12</xdr:col>
                    <xdr:colOff>281940</xdr:colOff>
                    <xdr:row>124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8" name="Check Box 40">
              <controlPr defaultSize="0" autoFill="0" autoLine="0" autoPict="0" altText="USER 1_x000a_">
                <anchor moveWithCells="1">
                  <from>
                    <xdr:col>10</xdr:col>
                    <xdr:colOff>601980</xdr:colOff>
                    <xdr:row>127</xdr:row>
                    <xdr:rowOff>30480</xdr:rowOff>
                  </from>
                  <to>
                    <xdr:col>12</xdr:col>
                    <xdr:colOff>289560</xdr:colOff>
                    <xdr:row>128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9" name="Check Box 41">
              <controlPr defaultSize="0" autoFill="0" autoLine="0" autoPict="0" altText="USER 1_x000a_">
                <anchor moveWithCells="1">
                  <from>
                    <xdr:col>7</xdr:col>
                    <xdr:colOff>60960</xdr:colOff>
                    <xdr:row>130</xdr:row>
                    <xdr:rowOff>205740</xdr:rowOff>
                  </from>
                  <to>
                    <xdr:col>7</xdr:col>
                    <xdr:colOff>967740</xdr:colOff>
                    <xdr:row>131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10" name="Check Box 42">
              <controlPr defaultSize="0" autoFill="0" autoLine="0" autoPict="0" altText="USER 1_x000a_">
                <anchor moveWithCells="1">
                  <from>
                    <xdr:col>7</xdr:col>
                    <xdr:colOff>53340</xdr:colOff>
                    <xdr:row>134</xdr:row>
                    <xdr:rowOff>60960</xdr:rowOff>
                  </from>
                  <to>
                    <xdr:col>7</xdr:col>
                    <xdr:colOff>960120</xdr:colOff>
                    <xdr:row>135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11" name="Check Box 43">
              <controlPr defaultSize="0" autoFill="0" autoLine="0" autoPict="0" altText="USER 1_x000a_">
                <anchor moveWithCells="1">
                  <from>
                    <xdr:col>10</xdr:col>
                    <xdr:colOff>579120</xdr:colOff>
                    <xdr:row>130</xdr:row>
                    <xdr:rowOff>220980</xdr:rowOff>
                  </from>
                  <to>
                    <xdr:col>12</xdr:col>
                    <xdr:colOff>266700</xdr:colOff>
                    <xdr:row>131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12" name="Check Box 44">
              <controlPr defaultSize="0" autoFill="0" autoLine="0" autoPict="0" altText="USER 1_x000a_">
                <anchor moveWithCells="1">
                  <from>
                    <xdr:col>10</xdr:col>
                    <xdr:colOff>594360</xdr:colOff>
                    <xdr:row>134</xdr:row>
                    <xdr:rowOff>60960</xdr:rowOff>
                  </from>
                  <to>
                    <xdr:col>12</xdr:col>
                    <xdr:colOff>281940</xdr:colOff>
                    <xdr:row>135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13" name="Check Box 45">
              <controlPr defaultSize="0" autoFill="0" autoLine="0" autoPict="0" altText="USER 1_x000a_">
                <anchor moveWithCells="1">
                  <from>
                    <xdr:col>21</xdr:col>
                    <xdr:colOff>106680</xdr:colOff>
                    <xdr:row>123</xdr:row>
                    <xdr:rowOff>114300</xdr:rowOff>
                  </from>
                  <to>
                    <xdr:col>22</xdr:col>
                    <xdr:colOff>15240</xdr:colOff>
                    <xdr:row>124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4" name="Check Box 46">
              <controlPr defaultSize="0" autoFill="0" autoLine="0" autoPict="0" altText="USER 1_x000a_">
                <anchor moveWithCells="1">
                  <from>
                    <xdr:col>21</xdr:col>
                    <xdr:colOff>68580</xdr:colOff>
                    <xdr:row>126</xdr:row>
                    <xdr:rowOff>198120</xdr:rowOff>
                  </from>
                  <to>
                    <xdr:col>21</xdr:col>
                    <xdr:colOff>975360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15" name="Check Box 47">
              <controlPr defaultSize="0" autoFill="0" autoLine="0" autoPict="0" altText="USER 1_x000a_">
                <anchor moveWithCells="1">
                  <from>
                    <xdr:col>25</xdr:col>
                    <xdr:colOff>419100</xdr:colOff>
                    <xdr:row>124</xdr:row>
                    <xdr:rowOff>0</xdr:rowOff>
                  </from>
                  <to>
                    <xdr:col>26</xdr:col>
                    <xdr:colOff>571500</xdr:colOff>
                    <xdr:row>125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16" name="Check Box 48">
              <controlPr defaultSize="0" autoFill="0" autoLine="0" autoPict="0" altText="USER 1_x000a_">
                <anchor moveWithCells="1">
                  <from>
                    <xdr:col>25</xdr:col>
                    <xdr:colOff>441960</xdr:colOff>
                    <xdr:row>127</xdr:row>
                    <xdr:rowOff>15240</xdr:rowOff>
                  </from>
                  <to>
                    <xdr:col>26</xdr:col>
                    <xdr:colOff>594360</xdr:colOff>
                    <xdr:row>128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17" name="Check Box 49">
              <controlPr defaultSize="0" autoFill="0" autoLine="0" autoPict="0" altText="USER 1_x000a_">
                <anchor moveWithCells="1">
                  <from>
                    <xdr:col>21</xdr:col>
                    <xdr:colOff>45720</xdr:colOff>
                    <xdr:row>130</xdr:row>
                    <xdr:rowOff>175260</xdr:rowOff>
                  </from>
                  <to>
                    <xdr:col>21</xdr:col>
                    <xdr:colOff>952500</xdr:colOff>
                    <xdr:row>131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18" name="Check Box 50">
              <controlPr defaultSize="0" autoFill="0" autoLine="0" autoPict="0" altText="USER 1_x000a_">
                <anchor moveWithCells="1">
                  <from>
                    <xdr:col>21</xdr:col>
                    <xdr:colOff>68580</xdr:colOff>
                    <xdr:row>134</xdr:row>
                    <xdr:rowOff>99060</xdr:rowOff>
                  </from>
                  <to>
                    <xdr:col>21</xdr:col>
                    <xdr:colOff>975360</xdr:colOff>
                    <xdr:row>135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19" name="Check Box 52">
              <controlPr defaultSize="0" autoFill="0" autoLine="0" autoPict="0" altText="USER 1_x000a_">
                <anchor moveWithCells="1">
                  <from>
                    <xdr:col>25</xdr:col>
                    <xdr:colOff>495300</xdr:colOff>
                    <xdr:row>134</xdr:row>
                    <xdr:rowOff>137160</xdr:rowOff>
                  </from>
                  <to>
                    <xdr:col>27</xdr:col>
                    <xdr:colOff>30480</xdr:colOff>
                    <xdr:row>135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20" name="Check Box 54">
              <controlPr defaultSize="0" autoFill="0" autoLine="0" autoPict="0" altText="USER 1_x000a_">
                <anchor moveWithCells="1">
                  <from>
                    <xdr:col>25</xdr:col>
                    <xdr:colOff>495300</xdr:colOff>
                    <xdr:row>130</xdr:row>
                    <xdr:rowOff>251460</xdr:rowOff>
                  </from>
                  <to>
                    <xdr:col>27</xdr:col>
                    <xdr:colOff>30480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21" name="Spinner 55">
              <controlPr defaultSize="0" autoPict="0">
                <anchor moveWithCells="1" sizeWithCells="1">
                  <from>
                    <xdr:col>5</xdr:col>
                    <xdr:colOff>396240</xdr:colOff>
                    <xdr:row>140</xdr:row>
                    <xdr:rowOff>121920</xdr:rowOff>
                  </from>
                  <to>
                    <xdr:col>6</xdr:col>
                    <xdr:colOff>510540</xdr:colOff>
                    <xdr:row>152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22" name="Spinner 58">
              <controlPr defaultSize="0" autoPict="0">
                <anchor moveWithCells="1" sizeWithCells="1">
                  <from>
                    <xdr:col>17</xdr:col>
                    <xdr:colOff>15240</xdr:colOff>
                    <xdr:row>140</xdr:row>
                    <xdr:rowOff>160020</xdr:rowOff>
                  </from>
                  <to>
                    <xdr:col>20</xdr:col>
                    <xdr:colOff>434340</xdr:colOff>
                    <xdr:row>151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23" name="Spinner 62">
              <controlPr defaultSize="0" autoPict="0">
                <anchor moveWithCells="1" sizeWithCells="1">
                  <from>
                    <xdr:col>5</xdr:col>
                    <xdr:colOff>388620</xdr:colOff>
                    <xdr:row>155</xdr:row>
                    <xdr:rowOff>152400</xdr:rowOff>
                  </from>
                  <to>
                    <xdr:col>6</xdr:col>
                    <xdr:colOff>495300</xdr:colOff>
                    <xdr:row>165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24" name="Spinner 63">
              <controlPr defaultSize="0" autoPict="0">
                <anchor moveWithCells="1" sizeWithCells="1">
                  <from>
                    <xdr:col>17</xdr:col>
                    <xdr:colOff>0</xdr:colOff>
                    <xdr:row>155</xdr:row>
                    <xdr:rowOff>129540</xdr:rowOff>
                  </from>
                  <to>
                    <xdr:col>20</xdr:col>
                    <xdr:colOff>480060</xdr:colOff>
                    <xdr:row>165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25" name="Spinner 67">
              <controlPr defaultSize="0" autoPict="0">
                <anchor moveWithCells="1" sizeWithCells="1">
                  <from>
                    <xdr:col>13</xdr:col>
                    <xdr:colOff>982980</xdr:colOff>
                    <xdr:row>40</xdr:row>
                    <xdr:rowOff>160020</xdr:rowOff>
                  </from>
                  <to>
                    <xdr:col>17</xdr:col>
                    <xdr:colOff>15240</xdr:colOff>
                    <xdr:row>47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26" name="List Box 69">
              <controlPr defaultSize="0" autoLine="0" autoPict="0">
                <anchor moveWithCells="1">
                  <from>
                    <xdr:col>13</xdr:col>
                    <xdr:colOff>960120</xdr:colOff>
                    <xdr:row>30</xdr:row>
                    <xdr:rowOff>106680</xdr:rowOff>
                  </from>
                  <to>
                    <xdr:col>17</xdr:col>
                    <xdr:colOff>167640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27" name="Option Button 75">
              <controlPr defaultSize="0" autoFill="0" autoLine="0" autoPict="0">
                <anchor moveWithCells="1">
                  <from>
                    <xdr:col>13</xdr:col>
                    <xdr:colOff>914400</xdr:colOff>
                    <xdr:row>118</xdr:row>
                    <xdr:rowOff>0</xdr:rowOff>
                  </from>
                  <to>
                    <xdr:col>15</xdr:col>
                    <xdr:colOff>419100</xdr:colOff>
                    <xdr:row>120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8" name="Option Button 77">
              <controlPr defaultSize="0" autoFill="0" autoLine="0" autoPict="0">
                <anchor moveWithCells="1">
                  <from>
                    <xdr:col>16</xdr:col>
                    <xdr:colOff>601980</xdr:colOff>
                    <xdr:row>118</xdr:row>
                    <xdr:rowOff>0</xdr:rowOff>
                  </from>
                  <to>
                    <xdr:col>18</xdr:col>
                    <xdr:colOff>121920</xdr:colOff>
                    <xdr:row>120</xdr:row>
                    <xdr:rowOff>121920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9BEBE3-4EC7-43FF-993B-4FB5C4127744}">
          <x14:formula1>
            <xm:f>Sheet2!$H$52:$H$99</xm:f>
          </x14:formula1>
          <xm:sqref>H143 V143 H158 V158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4.9989318521683403E-2"/>
    <pageSetUpPr fitToPage="1"/>
  </sheetPr>
  <dimension ref="B1:AE111"/>
  <sheetViews>
    <sheetView showGridLines="0" topLeftCell="A26" zoomScale="80" zoomScaleNormal="80" workbookViewId="0">
      <selection activeCell="C95" sqref="C95"/>
    </sheetView>
  </sheetViews>
  <sheetFormatPr defaultColWidth="12.6640625" defaultRowHeight="15"/>
  <cols>
    <col min="1" max="1" width="2.6640625" style="1" customWidth="1"/>
    <col min="2" max="2" width="14.5546875" style="1" customWidth="1"/>
    <col min="3" max="3" width="15.6640625" style="1" customWidth="1"/>
    <col min="4" max="4" width="9.44140625" style="1" bestFit="1" customWidth="1"/>
    <col min="5" max="7" width="7" style="1" customWidth="1"/>
    <col min="8" max="9" width="2.6640625" style="1" customWidth="1"/>
    <col min="10" max="10" width="7.33203125" style="1" customWidth="1"/>
    <col min="11" max="11" width="8.5546875" style="76" customWidth="1"/>
    <col min="12" max="14" width="6.5546875" style="1" customWidth="1"/>
    <col min="15" max="15" width="5.6640625" style="1" customWidth="1"/>
    <col min="16" max="16" width="7.88671875" style="1" customWidth="1"/>
    <col min="17" max="17" width="9.33203125" style="1" customWidth="1"/>
    <col min="18" max="21" width="6.5546875" style="1" customWidth="1"/>
    <col min="22" max="22" width="4" style="1" customWidth="1"/>
    <col min="23" max="26" width="7.33203125" style="1" customWidth="1"/>
    <col min="27" max="16384" width="12.6640625" style="1"/>
  </cols>
  <sheetData>
    <row r="1" spans="2:31" s="2" customFormat="1">
      <c r="K1" s="62"/>
    </row>
    <row r="2" spans="2:31" s="2" customFormat="1" ht="30" customHeight="1">
      <c r="B2" s="3" t="s">
        <v>31</v>
      </c>
      <c r="C2" s="4"/>
      <c r="D2" s="4"/>
      <c r="E2" s="4"/>
      <c r="F2" s="4"/>
      <c r="G2" s="4"/>
      <c r="H2" s="5"/>
      <c r="K2" s="62"/>
    </row>
    <row r="3" spans="2:31" s="2" customFormat="1" ht="12.75" customHeight="1">
      <c r="B3" s="6"/>
      <c r="C3" s="6"/>
      <c r="D3" s="5"/>
      <c r="E3" s="5"/>
      <c r="F3" s="5"/>
      <c r="G3" s="5"/>
      <c r="H3" s="7"/>
      <c r="I3" s="7"/>
      <c r="K3" s="62"/>
    </row>
    <row r="4" spans="2:31" s="2" customFormat="1" ht="12.75" customHeight="1">
      <c r="B4" s="6" t="s">
        <v>32</v>
      </c>
      <c r="C4" s="8">
        <v>5</v>
      </c>
      <c r="D4" s="40">
        <v>1</v>
      </c>
      <c r="E4" s="5"/>
      <c r="F4" s="5"/>
      <c r="G4" s="5"/>
      <c r="K4" s="62"/>
    </row>
    <row r="5" spans="2:31" s="2" customFormat="1" ht="12.75" customHeight="1">
      <c r="B5" s="9"/>
      <c r="C5" s="10"/>
      <c r="D5" s="5"/>
      <c r="E5" s="5"/>
      <c r="F5" s="5"/>
      <c r="G5" s="5"/>
      <c r="H5" s="5"/>
      <c r="K5" s="62"/>
    </row>
    <row r="6" spans="2:31" s="2" customFormat="1" ht="20.100000000000001" customHeight="1">
      <c r="B6" s="11" t="s">
        <v>33</v>
      </c>
      <c r="C6" s="12"/>
      <c r="D6" s="12"/>
      <c r="E6" s="12"/>
      <c r="F6" s="12"/>
      <c r="G6" s="12"/>
      <c r="H6" s="12"/>
      <c r="K6" s="62"/>
      <c r="L6" s="97">
        <f>SUM(M11:M22)</f>
        <v>8288</v>
      </c>
    </row>
    <row r="7" spans="2:31" s="2" customFormat="1" ht="15.6" thickBot="1">
      <c r="B7" s="13"/>
      <c r="K7" s="62"/>
      <c r="AB7" s="102"/>
      <c r="AC7" s="102"/>
      <c r="AD7" s="102"/>
    </row>
    <row r="8" spans="2:31" s="2" customFormat="1" ht="15.6" thickBot="1">
      <c r="B8" s="13"/>
      <c r="D8" s="105" t="s">
        <v>34</v>
      </c>
      <c r="E8" s="106"/>
      <c r="F8" s="106"/>
      <c r="G8" s="107"/>
      <c r="H8" s="14"/>
      <c r="I8" s="7"/>
      <c r="K8" s="62"/>
      <c r="L8" s="108" t="s">
        <v>29</v>
      </c>
      <c r="M8" s="109"/>
      <c r="N8" s="109"/>
      <c r="O8" s="110"/>
      <c r="R8" s="108" t="s">
        <v>35</v>
      </c>
      <c r="S8" s="109"/>
      <c r="T8" s="109"/>
      <c r="U8" s="110"/>
      <c r="W8" s="108" t="s">
        <v>30</v>
      </c>
      <c r="X8" s="109"/>
      <c r="Y8" s="109"/>
      <c r="Z8" s="110"/>
      <c r="AB8" s="102"/>
      <c r="AC8" s="102"/>
      <c r="AD8" s="102"/>
    </row>
    <row r="9" spans="2:31" s="2" customFormat="1" ht="30">
      <c r="B9" s="15"/>
      <c r="C9" s="16" t="s">
        <v>36</v>
      </c>
      <c r="D9" s="17" t="s">
        <v>37</v>
      </c>
      <c r="E9" s="17" t="s">
        <v>38</v>
      </c>
      <c r="F9" s="17" t="s">
        <v>39</v>
      </c>
      <c r="G9" s="17" t="s">
        <v>40</v>
      </c>
      <c r="H9" s="5"/>
      <c r="K9" s="80"/>
      <c r="L9" s="17" t="s">
        <v>37</v>
      </c>
      <c r="M9" s="17" t="s">
        <v>38</v>
      </c>
      <c r="N9" s="17" t="s">
        <v>39</v>
      </c>
      <c r="O9" s="17" t="s">
        <v>40</v>
      </c>
      <c r="P9" s="27"/>
      <c r="Q9" s="80"/>
      <c r="R9" s="29" t="s">
        <v>37</v>
      </c>
      <c r="S9" s="29" t="s">
        <v>38</v>
      </c>
      <c r="T9" s="29" t="s">
        <v>39</v>
      </c>
      <c r="U9" s="29" t="s">
        <v>40</v>
      </c>
      <c r="V9" s="27"/>
      <c r="W9" s="29" t="s">
        <v>37</v>
      </c>
      <c r="X9" s="29" t="s">
        <v>38</v>
      </c>
      <c r="Y9" s="29" t="s">
        <v>39</v>
      </c>
      <c r="Z9" s="29" t="s">
        <v>40</v>
      </c>
      <c r="AB9" s="102"/>
      <c r="AC9" s="102"/>
      <c r="AD9" s="102"/>
    </row>
    <row r="10" spans="2:31" s="2" customFormat="1" ht="15.6" thickBot="1">
      <c r="B10" s="13"/>
      <c r="K10" s="78"/>
      <c r="Q10" s="80"/>
      <c r="R10" s="30"/>
      <c r="S10" s="30"/>
      <c r="T10" s="30"/>
      <c r="U10" s="30"/>
      <c r="W10" s="31"/>
      <c r="X10" s="32"/>
      <c r="Y10" s="32"/>
      <c r="Z10" s="32"/>
      <c r="AB10" s="102"/>
      <c r="AC10" s="102"/>
      <c r="AD10" s="102"/>
    </row>
    <row r="11" spans="2:31" s="2" customFormat="1" ht="15.6" thickBot="1">
      <c r="B11" s="18"/>
      <c r="C11" s="19">
        <v>1</v>
      </c>
      <c r="D11" s="20">
        <v>118</v>
      </c>
      <c r="E11" s="20">
        <v>69</v>
      </c>
      <c r="F11" s="20">
        <v>145</v>
      </c>
      <c r="G11" s="20">
        <v>84</v>
      </c>
      <c r="H11" s="5"/>
      <c r="J11" s="55"/>
      <c r="K11" s="52">
        <v>1</v>
      </c>
      <c r="L11" s="28">
        <f>+D11</f>
        <v>118</v>
      </c>
      <c r="M11" s="28">
        <f>+E11</f>
        <v>69</v>
      </c>
      <c r="N11" s="28">
        <f>+F11</f>
        <v>145</v>
      </c>
      <c r="O11" s="28">
        <f>+G11</f>
        <v>84</v>
      </c>
      <c r="Q11" s="52">
        <v>1</v>
      </c>
      <c r="R11" s="32">
        <v>8.0000000000000002E-3</v>
      </c>
      <c r="S11" s="32">
        <v>6.7000000000000004E-2</v>
      </c>
      <c r="T11" s="32">
        <v>0.01</v>
      </c>
      <c r="U11" s="32">
        <v>2E-3</v>
      </c>
      <c r="V11" s="52">
        <v>1</v>
      </c>
      <c r="W11" s="33">
        <v>0.91149999999999998</v>
      </c>
      <c r="X11" s="33">
        <v>0.91100000000000003</v>
      </c>
      <c r="Y11" s="33">
        <v>0.91549999999999998</v>
      </c>
      <c r="Z11" s="33">
        <v>0.91559999999999997</v>
      </c>
      <c r="AB11" s="103"/>
      <c r="AC11" s="103"/>
      <c r="AD11" s="103"/>
      <c r="AE11" s="33"/>
    </row>
    <row r="12" spans="2:31" s="2" customFormat="1" ht="15.6" thickBot="1">
      <c r="B12" s="21"/>
      <c r="C12" s="22">
        <v>2</v>
      </c>
      <c r="D12" s="20">
        <v>129</v>
      </c>
      <c r="E12" s="20">
        <v>126</v>
      </c>
      <c r="F12" s="20">
        <v>165</v>
      </c>
      <c r="G12" s="20">
        <v>124</v>
      </c>
      <c r="H12" s="5"/>
      <c r="J12" s="55"/>
      <c r="K12" s="52">
        <v>2</v>
      </c>
      <c r="L12" s="28">
        <f>+D11+D12</f>
        <v>247</v>
      </c>
      <c r="M12" s="28">
        <f>+E11+E12</f>
        <v>195</v>
      </c>
      <c r="N12" s="28">
        <f>+F11+F12</f>
        <v>310</v>
      </c>
      <c r="O12" s="28">
        <f>+G11+G12</f>
        <v>208</v>
      </c>
      <c r="Q12" s="80"/>
      <c r="R12" s="32">
        <v>9.1999999999999998E-2</v>
      </c>
      <c r="S12" s="32">
        <v>7.2999999999999995E-2</v>
      </c>
      <c r="T12" s="32">
        <v>0.02</v>
      </c>
      <c r="U12" s="32">
        <v>5.8000000000000003E-2</v>
      </c>
      <c r="V12" s="52">
        <v>2</v>
      </c>
      <c r="W12" s="33">
        <v>0.91439999999999999</v>
      </c>
      <c r="X12" s="33">
        <v>0.91610000000000003</v>
      </c>
      <c r="Y12" s="33">
        <v>0.9173</v>
      </c>
      <c r="Z12" s="33">
        <v>0.91049999999999998</v>
      </c>
      <c r="AB12" s="103"/>
      <c r="AC12" s="103"/>
      <c r="AD12" s="103"/>
      <c r="AE12" s="33"/>
    </row>
    <row r="13" spans="2:31" s="2" customFormat="1" ht="15.6" thickBot="1">
      <c r="B13" s="21"/>
      <c r="C13" s="22">
        <v>3</v>
      </c>
      <c r="D13" s="20">
        <v>167</v>
      </c>
      <c r="E13" s="20">
        <v>116</v>
      </c>
      <c r="F13" s="20">
        <v>103</v>
      </c>
      <c r="G13" s="20">
        <v>97</v>
      </c>
      <c r="H13" s="5"/>
      <c r="J13" s="55"/>
      <c r="K13" s="52">
        <v>3</v>
      </c>
      <c r="L13" s="28">
        <f>+L12+D13</f>
        <v>414</v>
      </c>
      <c r="M13" s="28">
        <f>+M12+E13</f>
        <v>311</v>
      </c>
      <c r="N13" s="28">
        <f>+N12+F13</f>
        <v>413</v>
      </c>
      <c r="O13" s="28">
        <f>+O12+G13</f>
        <v>305</v>
      </c>
      <c r="Q13" s="52">
        <v>2</v>
      </c>
      <c r="R13" s="32">
        <v>1.7999999999999999E-2</v>
      </c>
      <c r="S13" s="32">
        <v>7.0000000000000001E-3</v>
      </c>
      <c r="T13" s="32">
        <v>1.2999999999999999E-2</v>
      </c>
      <c r="U13" s="32">
        <v>2.5999999999999999E-2</v>
      </c>
      <c r="V13" s="52">
        <v>3</v>
      </c>
      <c r="W13" s="33">
        <v>0.9093</v>
      </c>
      <c r="X13" s="33">
        <v>0.91879999999999995</v>
      </c>
      <c r="Y13" s="33">
        <v>0.91759999999999997</v>
      </c>
      <c r="Z13" s="33">
        <v>0.93</v>
      </c>
      <c r="AB13" s="103"/>
      <c r="AC13" s="103"/>
      <c r="AD13" s="103"/>
      <c r="AE13" s="33"/>
    </row>
    <row r="14" spans="2:31" s="2" customFormat="1" ht="15.6" thickBot="1">
      <c r="B14" s="21"/>
      <c r="C14" s="22">
        <v>4</v>
      </c>
      <c r="D14" s="20">
        <v>130</v>
      </c>
      <c r="E14" s="20">
        <v>131</v>
      </c>
      <c r="F14" s="20">
        <v>151</v>
      </c>
      <c r="G14" s="20">
        <v>106</v>
      </c>
      <c r="H14" s="5"/>
      <c r="J14" s="55"/>
      <c r="K14" s="52">
        <v>4</v>
      </c>
      <c r="L14" s="28">
        <f t="shared" ref="L14:L58" si="0">+L13+D14</f>
        <v>544</v>
      </c>
      <c r="M14" s="28">
        <f t="shared" ref="M14:O58" si="1">+M13+E14</f>
        <v>442</v>
      </c>
      <c r="N14" s="28">
        <f t="shared" si="1"/>
        <v>564</v>
      </c>
      <c r="O14" s="28">
        <f t="shared" si="1"/>
        <v>411</v>
      </c>
      <c r="Q14" s="80"/>
      <c r="R14" s="32">
        <v>3.4000000000000002E-2</v>
      </c>
      <c r="S14" s="32">
        <v>3.6999999999999998E-2</v>
      </c>
      <c r="T14" s="32">
        <v>4.5999999999999999E-2</v>
      </c>
      <c r="U14" s="32">
        <v>9.1999999999999998E-2</v>
      </c>
      <c r="V14" s="52">
        <v>4</v>
      </c>
      <c r="W14" s="33">
        <v>0.9093</v>
      </c>
      <c r="X14" s="33">
        <v>0.91710000000000003</v>
      </c>
      <c r="Y14" s="33">
        <v>0.91759999999999997</v>
      </c>
      <c r="Z14" s="33">
        <v>0.91049999999999998</v>
      </c>
      <c r="AB14" s="103"/>
      <c r="AC14" s="103"/>
      <c r="AD14" s="103"/>
      <c r="AE14" s="33"/>
    </row>
    <row r="15" spans="2:31" s="2" customFormat="1" ht="15.6" thickBot="1">
      <c r="B15" s="21"/>
      <c r="C15" s="22">
        <v>5</v>
      </c>
      <c r="D15" s="20">
        <v>145</v>
      </c>
      <c r="E15" s="20">
        <v>118</v>
      </c>
      <c r="F15" s="20">
        <v>71</v>
      </c>
      <c r="G15" s="20">
        <v>88</v>
      </c>
      <c r="H15" s="5"/>
      <c r="J15" s="55"/>
      <c r="K15" s="52">
        <v>5</v>
      </c>
      <c r="L15" s="28">
        <f t="shared" si="0"/>
        <v>689</v>
      </c>
      <c r="M15" s="28">
        <f t="shared" si="1"/>
        <v>560</v>
      </c>
      <c r="N15" s="28">
        <f t="shared" si="1"/>
        <v>635</v>
      </c>
      <c r="O15" s="28">
        <f t="shared" si="1"/>
        <v>499</v>
      </c>
      <c r="Q15" s="52">
        <v>3</v>
      </c>
      <c r="R15" s="32">
        <v>2.5999999999999999E-2</v>
      </c>
      <c r="S15" s="32">
        <v>7.0999999999999994E-2</v>
      </c>
      <c r="T15" s="32">
        <v>1.7000000000000001E-2</v>
      </c>
      <c r="U15" s="32">
        <v>2.4E-2</v>
      </c>
      <c r="V15" s="52">
        <v>5</v>
      </c>
      <c r="W15" s="33">
        <v>0.91810000000000003</v>
      </c>
      <c r="X15" s="33">
        <v>0.91069999999999995</v>
      </c>
      <c r="Y15" s="33">
        <v>0.91500000000000004</v>
      </c>
      <c r="Z15" s="33">
        <v>0.91869999999999996</v>
      </c>
      <c r="AB15" s="101"/>
      <c r="AC15" s="101"/>
      <c r="AD15" s="103"/>
      <c r="AE15" s="33"/>
    </row>
    <row r="16" spans="2:31" s="2" customFormat="1" ht="15.6" thickBot="1">
      <c r="B16" s="21"/>
      <c r="C16" s="22">
        <v>6</v>
      </c>
      <c r="D16" s="20">
        <v>107</v>
      </c>
      <c r="E16" s="20">
        <v>97</v>
      </c>
      <c r="F16" s="20">
        <v>163</v>
      </c>
      <c r="G16" s="20">
        <v>161</v>
      </c>
      <c r="H16" s="5"/>
      <c r="J16" s="55"/>
      <c r="K16" s="52">
        <v>6</v>
      </c>
      <c r="L16" s="28">
        <f t="shared" si="0"/>
        <v>796</v>
      </c>
      <c r="M16" s="28">
        <f t="shared" si="1"/>
        <v>657</v>
      </c>
      <c r="N16" s="28">
        <f t="shared" si="1"/>
        <v>798</v>
      </c>
      <c r="O16" s="28">
        <f t="shared" si="1"/>
        <v>660</v>
      </c>
      <c r="Q16" s="80"/>
      <c r="R16" s="32">
        <v>2.1000000000000001E-2</v>
      </c>
      <c r="S16" s="32">
        <v>2.5000000000000001E-2</v>
      </c>
      <c r="T16" s="32">
        <v>8.1000000000000003E-2</v>
      </c>
      <c r="U16" s="32">
        <v>3.7999999999999999E-2</v>
      </c>
      <c r="V16" s="52">
        <v>6</v>
      </c>
      <c r="W16" s="33">
        <v>0.9103</v>
      </c>
      <c r="X16" s="33">
        <v>0.91180000000000005</v>
      </c>
      <c r="Y16" s="33">
        <v>0.90990000000000004</v>
      </c>
      <c r="Z16" s="33">
        <v>0.91510000000000002</v>
      </c>
      <c r="AB16" s="101"/>
      <c r="AC16" s="101"/>
      <c r="AD16" s="103"/>
      <c r="AE16" s="33"/>
    </row>
    <row r="17" spans="2:31" s="2" customFormat="1" ht="15.6" thickBot="1">
      <c r="B17" s="23"/>
      <c r="C17" s="22">
        <v>7</v>
      </c>
      <c r="D17" s="20">
        <v>69</v>
      </c>
      <c r="E17" s="20">
        <v>88</v>
      </c>
      <c r="F17" s="20">
        <v>168</v>
      </c>
      <c r="G17" s="20">
        <v>85</v>
      </c>
      <c r="H17" s="5"/>
      <c r="J17" s="55"/>
      <c r="K17" s="52">
        <v>7</v>
      </c>
      <c r="L17" s="28">
        <f>+L16+D17</f>
        <v>865</v>
      </c>
      <c r="M17" s="28">
        <f t="shared" si="1"/>
        <v>745</v>
      </c>
      <c r="N17" s="28">
        <f t="shared" si="1"/>
        <v>966</v>
      </c>
      <c r="O17" s="28">
        <f t="shared" si="1"/>
        <v>745</v>
      </c>
      <c r="Q17" s="52">
        <v>4</v>
      </c>
      <c r="R17" s="32">
        <v>7.3999999999999996E-2</v>
      </c>
      <c r="S17" s="32">
        <v>5.0000000000000001E-3</v>
      </c>
      <c r="T17" s="32">
        <v>4.7E-2</v>
      </c>
      <c r="U17" s="32">
        <v>3.9E-2</v>
      </c>
      <c r="V17" s="52">
        <v>7</v>
      </c>
      <c r="W17" s="33">
        <v>0.90959999999999996</v>
      </c>
      <c r="X17" s="33">
        <v>0.91669999999999996</v>
      </c>
      <c r="Y17" s="33">
        <v>0.91720000000000002</v>
      </c>
      <c r="Z17" s="33">
        <v>0.91720000000000002</v>
      </c>
      <c r="AB17" s="101"/>
      <c r="AC17" s="101">
        <f>SUM(S23:S34)</f>
        <v>0.86499999999999999</v>
      </c>
      <c r="AD17" s="103"/>
      <c r="AE17" s="33"/>
    </row>
    <row r="18" spans="2:31" s="2" customFormat="1" ht="15.6" thickBot="1">
      <c r="B18" s="23"/>
      <c r="C18" s="22">
        <v>8</v>
      </c>
      <c r="D18" s="20">
        <v>163</v>
      </c>
      <c r="E18" s="20">
        <v>147</v>
      </c>
      <c r="F18" s="20">
        <v>109</v>
      </c>
      <c r="G18" s="20">
        <v>94</v>
      </c>
      <c r="H18" s="5"/>
      <c r="J18" s="55"/>
      <c r="K18" s="52">
        <v>8</v>
      </c>
      <c r="L18" s="28">
        <f t="shared" si="0"/>
        <v>1028</v>
      </c>
      <c r="M18" s="28">
        <f>+M17+E18</f>
        <v>892</v>
      </c>
      <c r="N18" s="28">
        <f t="shared" si="1"/>
        <v>1075</v>
      </c>
      <c r="O18" s="28">
        <f t="shared" si="1"/>
        <v>839</v>
      </c>
      <c r="Q18" s="80"/>
      <c r="R18" s="32">
        <v>5.1999999999999998E-2</v>
      </c>
      <c r="S18" s="32">
        <v>1.2E-2</v>
      </c>
      <c r="T18" s="32">
        <v>0.05</v>
      </c>
      <c r="U18" s="32">
        <v>7.0999999999999994E-2</v>
      </c>
      <c r="V18" s="52">
        <v>8</v>
      </c>
      <c r="W18" s="33">
        <v>0.9123</v>
      </c>
      <c r="X18" s="33">
        <v>0.91839999999999999</v>
      </c>
      <c r="Y18" s="33">
        <v>0.91279999999999994</v>
      </c>
      <c r="Z18" s="33">
        <v>0.91259999999999997</v>
      </c>
      <c r="AB18" s="101"/>
      <c r="AC18" s="101"/>
      <c r="AD18" s="103"/>
      <c r="AE18" s="33"/>
    </row>
    <row r="19" spans="2:31" s="2" customFormat="1" ht="15.6" thickBot="1">
      <c r="B19" s="23"/>
      <c r="C19" s="22">
        <v>9</v>
      </c>
      <c r="D19" s="20">
        <v>86</v>
      </c>
      <c r="E19" s="20">
        <v>66</v>
      </c>
      <c r="F19" s="20">
        <v>78</v>
      </c>
      <c r="G19" s="20">
        <v>117</v>
      </c>
      <c r="H19" s="5"/>
      <c r="J19" s="55"/>
      <c r="K19" s="52">
        <v>9</v>
      </c>
      <c r="L19" s="28">
        <f t="shared" si="0"/>
        <v>1114</v>
      </c>
      <c r="M19" s="28">
        <f t="shared" si="1"/>
        <v>958</v>
      </c>
      <c r="N19" s="28">
        <f t="shared" si="1"/>
        <v>1153</v>
      </c>
      <c r="O19" s="28">
        <f t="shared" si="1"/>
        <v>956</v>
      </c>
      <c r="Q19" s="52">
        <v>5</v>
      </c>
      <c r="R19" s="32">
        <v>3.7999999999999999E-2</v>
      </c>
      <c r="S19" s="32">
        <v>3.3000000000000002E-2</v>
      </c>
      <c r="T19" s="32">
        <v>4.7E-2</v>
      </c>
      <c r="U19" s="32">
        <v>1.4E-2</v>
      </c>
      <c r="V19" s="52">
        <v>9</v>
      </c>
      <c r="W19" s="33">
        <v>0.9143</v>
      </c>
      <c r="X19" s="33">
        <v>0.91249999999999998</v>
      </c>
      <c r="Y19" s="33">
        <v>0.91710000000000003</v>
      </c>
      <c r="Z19" s="33">
        <v>0.91210000000000002</v>
      </c>
      <c r="AB19" s="101"/>
      <c r="AC19" s="101"/>
      <c r="AD19" s="103"/>
      <c r="AE19" s="33"/>
    </row>
    <row r="20" spans="2:31" s="2" customFormat="1" ht="15.6" thickBot="1">
      <c r="B20" s="23"/>
      <c r="C20" s="22">
        <v>10</v>
      </c>
      <c r="D20" s="20">
        <v>115</v>
      </c>
      <c r="E20" s="20">
        <v>69</v>
      </c>
      <c r="F20" s="20">
        <v>151</v>
      </c>
      <c r="G20" s="20">
        <v>140</v>
      </c>
      <c r="H20" s="5"/>
      <c r="J20" s="55"/>
      <c r="K20" s="52">
        <v>10</v>
      </c>
      <c r="L20" s="28">
        <f t="shared" si="0"/>
        <v>1229</v>
      </c>
      <c r="M20" s="28">
        <f>+M19+E20</f>
        <v>1027</v>
      </c>
      <c r="N20" s="28">
        <f t="shared" si="1"/>
        <v>1304</v>
      </c>
      <c r="O20" s="28">
        <f t="shared" si="1"/>
        <v>1096</v>
      </c>
      <c r="Q20" s="80"/>
      <c r="R20" s="32">
        <v>7.2999999999999995E-2</v>
      </c>
      <c r="S20" s="32">
        <v>6.7000000000000004E-2</v>
      </c>
      <c r="T20" s="32">
        <v>6.3E-2</v>
      </c>
      <c r="U20" s="32">
        <v>1.7999999999999999E-2</v>
      </c>
      <c r="V20" s="52">
        <v>10</v>
      </c>
      <c r="W20" s="33">
        <v>0.91290000000000004</v>
      </c>
      <c r="X20" s="33">
        <v>0.91759999999999997</v>
      </c>
      <c r="Y20" s="33">
        <v>0.91910000000000003</v>
      </c>
      <c r="Z20" s="33">
        <v>0.92</v>
      </c>
      <c r="AB20" s="101"/>
      <c r="AC20" s="101"/>
      <c r="AD20" s="103"/>
      <c r="AE20" s="33"/>
    </row>
    <row r="21" spans="2:31" s="2" customFormat="1" ht="15.6" thickBot="1">
      <c r="B21" s="23"/>
      <c r="C21" s="22">
        <v>11</v>
      </c>
      <c r="D21" s="20">
        <v>124</v>
      </c>
      <c r="E21" s="20">
        <v>149</v>
      </c>
      <c r="F21" s="20">
        <v>121</v>
      </c>
      <c r="G21" s="20">
        <v>142</v>
      </c>
      <c r="H21" s="5"/>
      <c r="J21" s="55"/>
      <c r="K21" s="52">
        <v>11</v>
      </c>
      <c r="L21" s="28">
        <f t="shared" si="0"/>
        <v>1353</v>
      </c>
      <c r="M21" s="28">
        <f>+M20+E21</f>
        <v>1176</v>
      </c>
      <c r="N21" s="28">
        <f t="shared" si="1"/>
        <v>1425</v>
      </c>
      <c r="O21" s="28">
        <f t="shared" si="1"/>
        <v>1238</v>
      </c>
      <c r="Q21" s="52">
        <v>6</v>
      </c>
      <c r="R21" s="32">
        <v>6.4000000000000001E-2</v>
      </c>
      <c r="S21" s="32">
        <v>6.6000000000000003E-2</v>
      </c>
      <c r="T21" s="32">
        <v>8.1000000000000003E-2</v>
      </c>
      <c r="U21" s="32">
        <v>7.0000000000000007E-2</v>
      </c>
      <c r="V21" s="52">
        <v>11</v>
      </c>
      <c r="W21" s="33">
        <v>0.91220000000000001</v>
      </c>
      <c r="X21" s="33">
        <v>0.91749999999999998</v>
      </c>
      <c r="Y21" s="33">
        <v>0.91600000000000004</v>
      </c>
      <c r="Z21" s="33">
        <v>0.91749999999999998</v>
      </c>
      <c r="AB21" s="101"/>
      <c r="AC21" s="101"/>
      <c r="AD21" s="103"/>
      <c r="AE21" s="33"/>
    </row>
    <row r="22" spans="2:31" s="2" customFormat="1" ht="15.6" thickBot="1">
      <c r="B22" s="24"/>
      <c r="C22" s="25">
        <v>12</v>
      </c>
      <c r="D22" s="20">
        <v>144</v>
      </c>
      <c r="E22" s="20">
        <v>80</v>
      </c>
      <c r="F22" s="20">
        <v>101</v>
      </c>
      <c r="G22" s="20">
        <v>138</v>
      </c>
      <c r="H22" s="5"/>
      <c r="J22" s="55"/>
      <c r="K22" s="52">
        <v>12</v>
      </c>
      <c r="L22" s="28">
        <f t="shared" si="0"/>
        <v>1497</v>
      </c>
      <c r="M22" s="28">
        <f>+M21+E22</f>
        <v>1256</v>
      </c>
      <c r="N22" s="28">
        <f t="shared" si="1"/>
        <v>1526</v>
      </c>
      <c r="O22" s="28">
        <f t="shared" si="1"/>
        <v>1376</v>
      </c>
      <c r="Q22" s="80"/>
      <c r="R22" s="32">
        <v>3.1E-2</v>
      </c>
      <c r="S22" s="32">
        <v>9.2999999999999999E-2</v>
      </c>
      <c r="T22" s="32">
        <v>6.3E-2</v>
      </c>
      <c r="U22" s="32">
        <v>5.3999999999999999E-2</v>
      </c>
      <c r="V22" s="52">
        <v>12</v>
      </c>
      <c r="W22" s="33">
        <v>0.9163</v>
      </c>
      <c r="X22" s="33">
        <v>0.91139999999999999</v>
      </c>
      <c r="Y22" s="33">
        <v>0.91310000000000002</v>
      </c>
      <c r="Z22" s="33">
        <v>0.91439999999999999</v>
      </c>
      <c r="AB22" s="101"/>
      <c r="AC22" s="101"/>
      <c r="AD22" s="103"/>
      <c r="AE22" s="33"/>
    </row>
    <row r="23" spans="2:31" s="2" customFormat="1" ht="15.6" thickBot="1">
      <c r="B23" s="26"/>
      <c r="C23" s="19">
        <v>13</v>
      </c>
      <c r="D23" s="20">
        <v>110</v>
      </c>
      <c r="E23" s="20">
        <v>69</v>
      </c>
      <c r="F23" s="20">
        <v>112</v>
      </c>
      <c r="G23" s="20">
        <v>163</v>
      </c>
      <c r="H23" s="5"/>
      <c r="J23" s="55"/>
      <c r="K23" s="52">
        <v>13</v>
      </c>
      <c r="L23" s="28">
        <f t="shared" si="0"/>
        <v>1607</v>
      </c>
      <c r="M23" s="28">
        <f t="shared" si="1"/>
        <v>1325</v>
      </c>
      <c r="N23" s="28">
        <f t="shared" si="1"/>
        <v>1638</v>
      </c>
      <c r="O23" s="28">
        <f t="shared" si="1"/>
        <v>1539</v>
      </c>
      <c r="Q23" s="52">
        <v>7</v>
      </c>
      <c r="R23" s="32">
        <v>0.08</v>
      </c>
      <c r="S23" s="32">
        <v>0.09</v>
      </c>
      <c r="T23" s="32">
        <v>2.3E-2</v>
      </c>
      <c r="U23" s="32">
        <v>6.0999999999999999E-2</v>
      </c>
      <c r="V23" s="52">
        <v>13</v>
      </c>
      <c r="W23" s="33">
        <v>0.9123</v>
      </c>
      <c r="X23" s="33">
        <v>0.91500000000000004</v>
      </c>
      <c r="Y23" s="33">
        <v>0.91749999999999998</v>
      </c>
      <c r="Z23" s="33">
        <v>0.94</v>
      </c>
      <c r="AB23" s="101">
        <f>MAX(W11:Z58)</f>
        <v>0.97</v>
      </c>
      <c r="AC23" s="101"/>
      <c r="AD23" s="103"/>
      <c r="AE23" s="33"/>
    </row>
    <row r="24" spans="2:31" s="2" customFormat="1" ht="15.6" thickBot="1">
      <c r="B24" s="23"/>
      <c r="C24" s="22">
        <v>14</v>
      </c>
      <c r="D24" s="20">
        <v>141</v>
      </c>
      <c r="E24" s="20">
        <v>83</v>
      </c>
      <c r="F24" s="20">
        <v>169</v>
      </c>
      <c r="G24" s="20">
        <v>166</v>
      </c>
      <c r="H24" s="5"/>
      <c r="J24" s="55"/>
      <c r="K24" s="52">
        <v>14</v>
      </c>
      <c r="L24" s="28">
        <f t="shared" si="0"/>
        <v>1748</v>
      </c>
      <c r="M24" s="28">
        <f t="shared" si="1"/>
        <v>1408</v>
      </c>
      <c r="N24" s="28">
        <f t="shared" si="1"/>
        <v>1807</v>
      </c>
      <c r="O24" s="28">
        <f t="shared" si="1"/>
        <v>1705</v>
      </c>
      <c r="Q24" s="80"/>
      <c r="R24" s="32">
        <v>7.3999999999999996E-2</v>
      </c>
      <c r="S24" s="32">
        <v>6.7000000000000004E-2</v>
      </c>
      <c r="T24" s="32">
        <v>2.3E-2</v>
      </c>
      <c r="U24" s="32">
        <v>2.9000000000000001E-2</v>
      </c>
      <c r="V24" s="52">
        <v>14</v>
      </c>
      <c r="W24" s="33">
        <v>0.91090000000000004</v>
      </c>
      <c r="X24" s="33">
        <v>0.91900000000000004</v>
      </c>
      <c r="Y24" s="33">
        <v>0.90939999999999999</v>
      </c>
      <c r="Z24" s="33">
        <v>0.91369999999999996</v>
      </c>
      <c r="AB24" s="101"/>
      <c r="AC24" s="101"/>
      <c r="AD24" s="103"/>
      <c r="AE24" s="33"/>
    </row>
    <row r="25" spans="2:31" s="2" customFormat="1" ht="15.6" thickBot="1">
      <c r="B25" s="23"/>
      <c r="C25" s="22">
        <v>15</v>
      </c>
      <c r="D25" s="20">
        <v>91</v>
      </c>
      <c r="E25" s="20">
        <v>96</v>
      </c>
      <c r="F25" s="20">
        <v>109</v>
      </c>
      <c r="G25" s="20">
        <v>112</v>
      </c>
      <c r="H25" s="5"/>
      <c r="J25" s="55"/>
      <c r="K25" s="52">
        <v>15</v>
      </c>
      <c r="L25" s="28">
        <f t="shared" si="0"/>
        <v>1839</v>
      </c>
      <c r="M25" s="28">
        <f t="shared" si="1"/>
        <v>1504</v>
      </c>
      <c r="N25" s="28">
        <f t="shared" si="1"/>
        <v>1916</v>
      </c>
      <c r="O25" s="28">
        <f t="shared" si="1"/>
        <v>1817</v>
      </c>
      <c r="Q25" s="52">
        <v>8</v>
      </c>
      <c r="R25" s="32">
        <v>3.0000000000000001E-3</v>
      </c>
      <c r="S25" s="32">
        <v>9.8000000000000004E-2</v>
      </c>
      <c r="T25" s="32">
        <v>5.0000000000000001E-3</v>
      </c>
      <c r="U25" s="32">
        <v>8.0000000000000002E-3</v>
      </c>
      <c r="V25" s="52">
        <v>15</v>
      </c>
      <c r="W25" s="33">
        <v>0.91359999999999997</v>
      </c>
      <c r="X25" s="33">
        <v>0.91649999999999998</v>
      </c>
      <c r="Y25" s="33">
        <v>0.91859999999999997</v>
      </c>
      <c r="Z25" s="33">
        <v>0.91400000000000003</v>
      </c>
      <c r="AB25" s="101"/>
      <c r="AC25" s="101"/>
      <c r="AD25" s="103"/>
      <c r="AE25" s="33"/>
    </row>
    <row r="26" spans="2:31" s="2" customFormat="1" ht="15.6" thickBot="1">
      <c r="B26" s="23"/>
      <c r="C26" s="22">
        <v>16</v>
      </c>
      <c r="D26" s="20">
        <v>83</v>
      </c>
      <c r="E26" s="20">
        <v>98</v>
      </c>
      <c r="F26" s="20">
        <v>82</v>
      </c>
      <c r="G26" s="20">
        <v>80</v>
      </c>
      <c r="H26" s="5"/>
      <c r="J26" s="55"/>
      <c r="K26" s="52">
        <v>16</v>
      </c>
      <c r="L26" s="28">
        <f t="shared" si="0"/>
        <v>1922</v>
      </c>
      <c r="M26" s="28">
        <f t="shared" si="1"/>
        <v>1602</v>
      </c>
      <c r="N26" s="28">
        <f t="shared" si="1"/>
        <v>1998</v>
      </c>
      <c r="O26" s="28">
        <f t="shared" si="1"/>
        <v>1897</v>
      </c>
      <c r="Q26" s="80"/>
      <c r="R26" s="32">
        <v>1.4E-2</v>
      </c>
      <c r="S26" s="32">
        <v>8.2000000000000003E-2</v>
      </c>
      <c r="T26" s="32">
        <v>0.09</v>
      </c>
      <c r="U26" s="32">
        <v>4.9000000000000002E-2</v>
      </c>
      <c r="V26" s="52">
        <v>16</v>
      </c>
      <c r="W26" s="33">
        <v>0.91220000000000001</v>
      </c>
      <c r="X26" s="33">
        <v>0.91249999999999998</v>
      </c>
      <c r="Y26" s="33">
        <v>0.91059999999999997</v>
      </c>
      <c r="Z26" s="33">
        <v>0.90920000000000001</v>
      </c>
      <c r="AB26" s="101"/>
      <c r="AC26" s="101"/>
      <c r="AD26" s="103"/>
      <c r="AE26" s="33"/>
    </row>
    <row r="27" spans="2:31" s="2" customFormat="1" ht="15.6" thickBot="1">
      <c r="B27" s="23"/>
      <c r="C27" s="22">
        <v>17</v>
      </c>
      <c r="D27" s="20">
        <v>91</v>
      </c>
      <c r="E27" s="20">
        <v>94</v>
      </c>
      <c r="F27" s="20">
        <v>119</v>
      </c>
      <c r="G27" s="20">
        <v>68</v>
      </c>
      <c r="H27" s="5"/>
      <c r="J27" s="55"/>
      <c r="K27" s="52">
        <v>17</v>
      </c>
      <c r="L27" s="28">
        <f t="shared" si="0"/>
        <v>2013</v>
      </c>
      <c r="M27" s="28">
        <f t="shared" si="1"/>
        <v>1696</v>
      </c>
      <c r="N27" s="28">
        <f t="shared" si="1"/>
        <v>2117</v>
      </c>
      <c r="O27" s="28">
        <f t="shared" si="1"/>
        <v>1965</v>
      </c>
      <c r="Q27" s="52">
        <v>9</v>
      </c>
      <c r="R27" s="32">
        <v>3.3000000000000002E-2</v>
      </c>
      <c r="S27" s="32">
        <v>8.7999999999999995E-2</v>
      </c>
      <c r="T27" s="32">
        <v>0.05</v>
      </c>
      <c r="U27" s="32">
        <v>8.2000000000000003E-2</v>
      </c>
      <c r="V27" s="52">
        <v>17</v>
      </c>
      <c r="W27" s="33">
        <v>0.91539999999999999</v>
      </c>
      <c r="X27" s="33">
        <v>0.91159999999999997</v>
      </c>
      <c r="Y27" s="33">
        <v>0.91049999999999998</v>
      </c>
      <c r="Z27" s="33">
        <v>0.91610000000000003</v>
      </c>
      <c r="AB27" s="101"/>
      <c r="AC27" s="101"/>
      <c r="AD27" s="103"/>
      <c r="AE27" s="33"/>
    </row>
    <row r="28" spans="2:31" s="2" customFormat="1" ht="15.6" thickBot="1">
      <c r="B28" s="23"/>
      <c r="C28" s="22">
        <v>18</v>
      </c>
      <c r="D28" s="20">
        <v>125</v>
      </c>
      <c r="E28" s="20">
        <v>169</v>
      </c>
      <c r="F28" s="20">
        <v>155</v>
      </c>
      <c r="G28" s="20">
        <v>156</v>
      </c>
      <c r="H28" s="5"/>
      <c r="J28" s="55"/>
      <c r="K28" s="52">
        <v>18</v>
      </c>
      <c r="L28" s="28">
        <f t="shared" si="0"/>
        <v>2138</v>
      </c>
      <c r="M28" s="28">
        <f t="shared" si="1"/>
        <v>1865</v>
      </c>
      <c r="N28" s="28">
        <f t="shared" si="1"/>
        <v>2272</v>
      </c>
      <c r="O28" s="28">
        <f t="shared" si="1"/>
        <v>2121</v>
      </c>
      <c r="Q28" s="80"/>
      <c r="R28" s="32">
        <v>0.01</v>
      </c>
      <c r="S28" s="32">
        <v>8.4000000000000005E-2</v>
      </c>
      <c r="T28" s="32">
        <v>6.3E-2</v>
      </c>
      <c r="U28" s="32">
        <v>2.7E-2</v>
      </c>
      <c r="V28" s="52">
        <v>18</v>
      </c>
      <c r="W28" s="33">
        <v>0.91590000000000005</v>
      </c>
      <c r="X28" s="33">
        <v>0.91139999999999999</v>
      </c>
      <c r="Y28" s="33">
        <v>0.91579999999999995</v>
      </c>
      <c r="Z28" s="33">
        <v>0.91779999999999995</v>
      </c>
      <c r="AB28" s="103"/>
      <c r="AC28" s="103"/>
      <c r="AD28" s="103"/>
      <c r="AE28" s="33"/>
    </row>
    <row r="29" spans="2:31" s="2" customFormat="1" ht="15.6" thickBot="1">
      <c r="B29" s="23"/>
      <c r="C29" s="22">
        <v>19</v>
      </c>
      <c r="D29" s="20">
        <v>62</v>
      </c>
      <c r="E29" s="20">
        <v>145</v>
      </c>
      <c r="F29" s="20">
        <v>79</v>
      </c>
      <c r="G29" s="20">
        <v>145</v>
      </c>
      <c r="H29" s="5"/>
      <c r="J29" s="55"/>
      <c r="K29" s="52">
        <v>19</v>
      </c>
      <c r="L29" s="28">
        <f t="shared" si="0"/>
        <v>2200</v>
      </c>
      <c r="M29" s="28">
        <f t="shared" si="1"/>
        <v>2010</v>
      </c>
      <c r="N29" s="28">
        <f t="shared" si="1"/>
        <v>2351</v>
      </c>
      <c r="O29" s="28">
        <f t="shared" si="1"/>
        <v>2266</v>
      </c>
      <c r="Q29" s="52">
        <v>10</v>
      </c>
      <c r="R29" s="32">
        <v>3.7999999999999999E-2</v>
      </c>
      <c r="S29" s="32">
        <v>0.06</v>
      </c>
      <c r="T29" s="32">
        <v>9.7000000000000003E-2</v>
      </c>
      <c r="U29" s="32">
        <v>5.8000000000000003E-2</v>
      </c>
      <c r="V29" s="52">
        <v>19</v>
      </c>
      <c r="W29" s="33">
        <v>0.91879999999999995</v>
      </c>
      <c r="X29" s="33">
        <v>0.91259999999999997</v>
      </c>
      <c r="Y29" s="33">
        <v>0.91339999999999999</v>
      </c>
      <c r="Z29" s="33">
        <v>0.91339999999999999</v>
      </c>
      <c r="AB29" s="103"/>
      <c r="AC29" s="103"/>
      <c r="AD29" s="103"/>
      <c r="AE29" s="33"/>
    </row>
    <row r="30" spans="2:31" s="2" customFormat="1" ht="15.6" thickBot="1">
      <c r="B30" s="23"/>
      <c r="C30" s="22">
        <v>20</v>
      </c>
      <c r="D30" s="20">
        <v>154</v>
      </c>
      <c r="E30" s="20">
        <v>88</v>
      </c>
      <c r="F30" s="20">
        <v>150</v>
      </c>
      <c r="G30" s="20">
        <v>127</v>
      </c>
      <c r="H30" s="5"/>
      <c r="J30" s="55"/>
      <c r="K30" s="52">
        <v>20</v>
      </c>
      <c r="L30" s="28">
        <f t="shared" si="0"/>
        <v>2354</v>
      </c>
      <c r="M30" s="28">
        <f t="shared" si="1"/>
        <v>2098</v>
      </c>
      <c r="N30" s="28">
        <f t="shared" si="1"/>
        <v>2501</v>
      </c>
      <c r="O30" s="28">
        <f t="shared" si="1"/>
        <v>2393</v>
      </c>
      <c r="Q30" s="80"/>
      <c r="R30" s="32">
        <v>5.8999999999999997E-2</v>
      </c>
      <c r="S30" s="32">
        <v>3.5000000000000003E-2</v>
      </c>
      <c r="T30" s="32">
        <v>7.2999999999999995E-2</v>
      </c>
      <c r="U30" s="32">
        <v>0.09</v>
      </c>
      <c r="V30" s="52">
        <v>20</v>
      </c>
      <c r="W30" s="33">
        <v>0.91710000000000003</v>
      </c>
      <c r="X30" s="33">
        <v>0.91220000000000001</v>
      </c>
      <c r="Y30" s="33">
        <v>0.91839999999999999</v>
      </c>
      <c r="Z30" s="33">
        <v>0.91549999999999998</v>
      </c>
      <c r="AB30" s="33"/>
      <c r="AC30" s="33"/>
      <c r="AD30" s="33"/>
      <c r="AE30" s="33"/>
    </row>
    <row r="31" spans="2:31" s="2" customFormat="1" ht="15.6" thickBot="1">
      <c r="B31" s="23"/>
      <c r="C31" s="22">
        <v>21</v>
      </c>
      <c r="D31" s="20">
        <v>62</v>
      </c>
      <c r="E31" s="20">
        <v>140</v>
      </c>
      <c r="F31" s="20">
        <v>124</v>
      </c>
      <c r="G31" s="20">
        <v>110</v>
      </c>
      <c r="H31" s="5"/>
      <c r="J31" s="55"/>
      <c r="K31" s="52">
        <v>21</v>
      </c>
      <c r="L31" s="28">
        <f t="shared" si="0"/>
        <v>2416</v>
      </c>
      <c r="M31" s="28">
        <f t="shared" si="1"/>
        <v>2238</v>
      </c>
      <c r="N31" s="28">
        <f t="shared" si="1"/>
        <v>2625</v>
      </c>
      <c r="O31" s="28">
        <f t="shared" si="1"/>
        <v>2503</v>
      </c>
      <c r="Q31" s="52">
        <v>11</v>
      </c>
      <c r="R31" s="32">
        <v>6.6000000000000003E-2</v>
      </c>
      <c r="S31" s="32">
        <v>4.5999999999999999E-2</v>
      </c>
      <c r="T31" s="32">
        <v>5.2999999999999999E-2</v>
      </c>
      <c r="U31" s="32">
        <v>2.7E-2</v>
      </c>
      <c r="V31" s="52">
        <v>21</v>
      </c>
      <c r="W31" s="33">
        <v>0.91820000000000002</v>
      </c>
      <c r="X31" s="33">
        <v>0.91779999999999995</v>
      </c>
      <c r="Y31" s="33">
        <v>0.91810000000000003</v>
      </c>
      <c r="Z31" s="33">
        <v>0.91469999999999996</v>
      </c>
      <c r="AB31" s="33"/>
      <c r="AC31" s="33"/>
      <c r="AD31" s="33"/>
      <c r="AE31" s="33"/>
    </row>
    <row r="32" spans="2:31" s="2" customFormat="1" ht="15.6" thickBot="1">
      <c r="B32" s="23"/>
      <c r="C32" s="22">
        <v>22</v>
      </c>
      <c r="D32" s="20">
        <v>74</v>
      </c>
      <c r="E32" s="20">
        <v>168</v>
      </c>
      <c r="F32" s="20">
        <v>127</v>
      </c>
      <c r="G32" s="20">
        <v>169</v>
      </c>
      <c r="H32" s="5"/>
      <c r="J32" s="55"/>
      <c r="K32" s="52">
        <v>22</v>
      </c>
      <c r="L32" s="28">
        <f t="shared" si="0"/>
        <v>2490</v>
      </c>
      <c r="M32" s="28">
        <f t="shared" si="1"/>
        <v>2406</v>
      </c>
      <c r="N32" s="28">
        <f t="shared" si="1"/>
        <v>2752</v>
      </c>
      <c r="O32" s="28">
        <f t="shared" si="1"/>
        <v>2672</v>
      </c>
      <c r="Q32" s="80"/>
      <c r="R32" s="32">
        <v>0.03</v>
      </c>
      <c r="S32" s="32">
        <v>9.9000000000000005E-2</v>
      </c>
      <c r="T32" s="32">
        <v>7.3999999999999996E-2</v>
      </c>
      <c r="U32" s="32">
        <v>4.9000000000000002E-2</v>
      </c>
      <c r="V32" s="52">
        <v>22</v>
      </c>
      <c r="W32" s="33">
        <v>0.91200000000000003</v>
      </c>
      <c r="X32" s="33">
        <v>0.91830000000000001</v>
      </c>
      <c r="Y32" s="33">
        <v>0.91290000000000004</v>
      </c>
      <c r="Z32" s="33">
        <v>0.95</v>
      </c>
      <c r="AB32" s="33"/>
      <c r="AC32" s="33"/>
      <c r="AD32" s="33"/>
      <c r="AE32" s="33"/>
    </row>
    <row r="33" spans="2:31" s="2" customFormat="1" ht="15.6" thickBot="1">
      <c r="B33" s="23"/>
      <c r="C33" s="22">
        <v>23</v>
      </c>
      <c r="D33" s="20">
        <v>155</v>
      </c>
      <c r="E33" s="20">
        <v>95</v>
      </c>
      <c r="F33" s="20">
        <v>65</v>
      </c>
      <c r="G33" s="20">
        <v>112</v>
      </c>
      <c r="H33" s="5"/>
      <c r="J33" s="55"/>
      <c r="K33" s="52">
        <v>23</v>
      </c>
      <c r="L33" s="28">
        <f t="shared" si="0"/>
        <v>2645</v>
      </c>
      <c r="M33" s="28">
        <f t="shared" si="1"/>
        <v>2501</v>
      </c>
      <c r="N33" s="28">
        <f t="shared" si="1"/>
        <v>2817</v>
      </c>
      <c r="O33" s="28">
        <f t="shared" si="1"/>
        <v>2784</v>
      </c>
      <c r="Q33" s="52">
        <v>12</v>
      </c>
      <c r="R33" s="32">
        <v>8.5000000000000006E-2</v>
      </c>
      <c r="S33" s="32">
        <v>9.8000000000000004E-2</v>
      </c>
      <c r="T33" s="32">
        <v>9.8000000000000004E-2</v>
      </c>
      <c r="U33" s="32">
        <v>2.7E-2</v>
      </c>
      <c r="V33" s="52">
        <v>23</v>
      </c>
      <c r="W33" s="33">
        <v>0.91320000000000001</v>
      </c>
      <c r="X33" s="33">
        <v>0.91739999999999999</v>
      </c>
      <c r="Y33" s="33">
        <v>0.91479999999999995</v>
      </c>
      <c r="Z33" s="33">
        <v>0.9123</v>
      </c>
      <c r="AB33" s="33"/>
      <c r="AC33" s="33"/>
      <c r="AD33" s="33"/>
      <c r="AE33" s="33"/>
    </row>
    <row r="34" spans="2:31" s="2" customFormat="1" ht="15.6" thickBot="1">
      <c r="B34" s="24"/>
      <c r="C34" s="25">
        <v>24</v>
      </c>
      <c r="D34" s="20">
        <v>85</v>
      </c>
      <c r="E34" s="20">
        <v>139</v>
      </c>
      <c r="F34" s="20">
        <v>112</v>
      </c>
      <c r="G34" s="20">
        <v>135</v>
      </c>
      <c r="H34" s="5"/>
      <c r="J34" s="55"/>
      <c r="K34" s="52">
        <v>24</v>
      </c>
      <c r="L34" s="28">
        <f t="shared" si="0"/>
        <v>2730</v>
      </c>
      <c r="M34" s="28">
        <f t="shared" si="1"/>
        <v>2640</v>
      </c>
      <c r="N34" s="28">
        <f t="shared" si="1"/>
        <v>2929</v>
      </c>
      <c r="O34" s="28">
        <f t="shared" si="1"/>
        <v>2919</v>
      </c>
      <c r="Q34" s="80"/>
      <c r="R34" s="32">
        <v>1.9E-2</v>
      </c>
      <c r="S34" s="32">
        <v>1.7999999999999999E-2</v>
      </c>
      <c r="T34" s="32">
        <v>4.3999999999999997E-2</v>
      </c>
      <c r="U34" s="32">
        <v>0.08</v>
      </c>
      <c r="V34" s="52">
        <v>24</v>
      </c>
      <c r="W34" s="33">
        <v>0.91679999999999995</v>
      </c>
      <c r="X34" s="33">
        <v>0.91669999999999996</v>
      </c>
      <c r="Y34" s="33">
        <v>0.91020000000000001</v>
      </c>
      <c r="Z34" s="33">
        <v>0.91749999999999998</v>
      </c>
      <c r="AB34" s="33"/>
      <c r="AC34" s="33"/>
      <c r="AD34" s="33"/>
      <c r="AE34" s="33"/>
    </row>
    <row r="35" spans="2:31" s="2" customFormat="1" ht="15.6" thickBot="1">
      <c r="B35" s="26"/>
      <c r="C35" s="19">
        <v>25</v>
      </c>
      <c r="D35" s="20">
        <v>88</v>
      </c>
      <c r="E35" s="20">
        <v>84</v>
      </c>
      <c r="F35" s="20">
        <v>77</v>
      </c>
      <c r="G35" s="20">
        <v>152</v>
      </c>
      <c r="H35" s="5"/>
      <c r="J35" s="55"/>
      <c r="K35" s="52">
        <v>25</v>
      </c>
      <c r="L35" s="28">
        <f t="shared" si="0"/>
        <v>2818</v>
      </c>
      <c r="M35" s="28">
        <f t="shared" si="1"/>
        <v>2724</v>
      </c>
      <c r="N35" s="28">
        <f t="shared" si="1"/>
        <v>3006</v>
      </c>
      <c r="O35" s="28">
        <f t="shared" si="1"/>
        <v>3071</v>
      </c>
      <c r="Q35" s="52">
        <v>13</v>
      </c>
      <c r="R35" s="32">
        <v>8.5000000000000006E-2</v>
      </c>
      <c r="S35" s="32">
        <v>2.1000000000000001E-2</v>
      </c>
      <c r="T35" s="32">
        <v>5.0000000000000001E-3</v>
      </c>
      <c r="U35" s="32">
        <v>9.0999999999999998E-2</v>
      </c>
      <c r="V35" s="52">
        <v>25</v>
      </c>
      <c r="W35" s="33">
        <v>0.91669999999999996</v>
      </c>
      <c r="X35" s="33">
        <v>0.91069999999999995</v>
      </c>
      <c r="Y35" s="33">
        <v>0.91869999999999996</v>
      </c>
      <c r="Z35" s="33">
        <v>0.91139999999999999</v>
      </c>
      <c r="AB35" s="33"/>
      <c r="AC35" s="33"/>
      <c r="AD35" s="33"/>
      <c r="AE35" s="33"/>
    </row>
    <row r="36" spans="2:31" s="2" customFormat="1" ht="15.6" thickBot="1">
      <c r="B36" s="23"/>
      <c r="C36" s="22">
        <v>26</v>
      </c>
      <c r="D36" s="20">
        <v>120</v>
      </c>
      <c r="E36" s="20">
        <v>84</v>
      </c>
      <c r="F36" s="20">
        <v>103</v>
      </c>
      <c r="G36" s="20">
        <v>149</v>
      </c>
      <c r="H36" s="5"/>
      <c r="J36" s="55"/>
      <c r="K36" s="52">
        <v>26</v>
      </c>
      <c r="L36" s="28">
        <f t="shared" si="0"/>
        <v>2938</v>
      </c>
      <c r="M36" s="28">
        <f t="shared" si="1"/>
        <v>2808</v>
      </c>
      <c r="N36" s="28">
        <f t="shared" si="1"/>
        <v>3109</v>
      </c>
      <c r="O36" s="28">
        <f t="shared" si="1"/>
        <v>3220</v>
      </c>
      <c r="Q36" s="80"/>
      <c r="R36" s="32">
        <v>3.5999999999999997E-2</v>
      </c>
      <c r="S36" s="32">
        <v>3.5000000000000003E-2</v>
      </c>
      <c r="T36" s="32">
        <v>4.3999999999999997E-2</v>
      </c>
      <c r="U36" s="32">
        <v>8.5999999999999993E-2</v>
      </c>
      <c r="V36" s="52">
        <v>26</v>
      </c>
      <c r="W36" s="33">
        <v>0.91</v>
      </c>
      <c r="X36" s="33">
        <v>0.91739999999999999</v>
      </c>
      <c r="Y36" s="33">
        <v>0.91479999999999995</v>
      </c>
      <c r="Z36" s="33">
        <v>0.91859999999999997</v>
      </c>
      <c r="AB36" s="33"/>
      <c r="AC36" s="33"/>
      <c r="AD36" s="33"/>
      <c r="AE36" s="33"/>
    </row>
    <row r="37" spans="2:31" s="2" customFormat="1" ht="15.6" thickBot="1">
      <c r="B37" s="23"/>
      <c r="C37" s="22">
        <v>27</v>
      </c>
      <c r="D37" s="20">
        <v>91</v>
      </c>
      <c r="E37" s="20">
        <v>156</v>
      </c>
      <c r="F37" s="20">
        <v>139</v>
      </c>
      <c r="G37" s="20">
        <v>152</v>
      </c>
      <c r="H37" s="5"/>
      <c r="J37" s="55"/>
      <c r="K37" s="52">
        <v>27</v>
      </c>
      <c r="L37" s="28">
        <f t="shared" si="0"/>
        <v>3029</v>
      </c>
      <c r="M37" s="28">
        <f t="shared" si="1"/>
        <v>2964</v>
      </c>
      <c r="N37" s="28">
        <f t="shared" si="1"/>
        <v>3248</v>
      </c>
      <c r="O37" s="28">
        <f t="shared" si="1"/>
        <v>3372</v>
      </c>
      <c r="Q37" s="52">
        <v>14</v>
      </c>
      <c r="R37" s="32">
        <v>9.8000000000000004E-2</v>
      </c>
      <c r="S37" s="32">
        <v>6.7000000000000004E-2</v>
      </c>
      <c r="T37" s="32">
        <v>4.7E-2</v>
      </c>
      <c r="U37" s="32">
        <v>2.5000000000000001E-2</v>
      </c>
      <c r="V37" s="52">
        <v>27</v>
      </c>
      <c r="W37" s="33">
        <v>0.91669999999999996</v>
      </c>
      <c r="X37" s="33">
        <v>0.91669999999999996</v>
      </c>
      <c r="Y37" s="33">
        <v>0.91710000000000003</v>
      </c>
      <c r="Z37" s="33">
        <v>0.97</v>
      </c>
      <c r="AB37" s="33"/>
      <c r="AC37" s="33"/>
      <c r="AD37" s="33"/>
      <c r="AE37" s="33"/>
    </row>
    <row r="38" spans="2:31" s="2" customFormat="1" ht="15.6" thickBot="1">
      <c r="B38" s="23"/>
      <c r="C38" s="22">
        <v>28</v>
      </c>
      <c r="D38" s="20">
        <v>62</v>
      </c>
      <c r="E38" s="20">
        <v>96</v>
      </c>
      <c r="F38" s="20">
        <v>93</v>
      </c>
      <c r="G38" s="20">
        <v>128</v>
      </c>
      <c r="H38" s="5"/>
      <c r="J38" s="55"/>
      <c r="K38" s="52">
        <v>28</v>
      </c>
      <c r="L38" s="28">
        <f t="shared" si="0"/>
        <v>3091</v>
      </c>
      <c r="M38" s="28">
        <f t="shared" si="1"/>
        <v>3060</v>
      </c>
      <c r="N38" s="28">
        <f t="shared" si="1"/>
        <v>3341</v>
      </c>
      <c r="O38" s="28">
        <f t="shared" si="1"/>
        <v>3500</v>
      </c>
      <c r="Q38" s="80"/>
      <c r="R38" s="32">
        <v>9.1999999999999998E-2</v>
      </c>
      <c r="S38" s="32">
        <v>1.4999999999999999E-2</v>
      </c>
      <c r="T38" s="32">
        <v>5.6000000000000001E-2</v>
      </c>
      <c r="U38" s="32">
        <v>6.7000000000000004E-2</v>
      </c>
      <c r="V38" s="52">
        <v>28</v>
      </c>
      <c r="W38" s="33">
        <v>0.91439999999999999</v>
      </c>
      <c r="X38" s="33">
        <v>0.91710000000000003</v>
      </c>
      <c r="Y38" s="33">
        <v>0.91890000000000005</v>
      </c>
      <c r="Z38" s="33">
        <v>0.9143</v>
      </c>
      <c r="AB38" s="33"/>
      <c r="AC38" s="33"/>
      <c r="AD38" s="33"/>
      <c r="AE38" s="33"/>
    </row>
    <row r="39" spans="2:31" s="2" customFormat="1" ht="15.6" thickBot="1">
      <c r="B39" s="23"/>
      <c r="C39" s="22">
        <v>29</v>
      </c>
      <c r="D39" s="20">
        <v>157</v>
      </c>
      <c r="E39" s="20">
        <v>72</v>
      </c>
      <c r="F39" s="20">
        <v>149</v>
      </c>
      <c r="G39" s="20">
        <v>83</v>
      </c>
      <c r="H39" s="5"/>
      <c r="J39" s="55"/>
      <c r="K39" s="52">
        <v>29</v>
      </c>
      <c r="L39" s="28">
        <f t="shared" si="0"/>
        <v>3248</v>
      </c>
      <c r="M39" s="28">
        <f t="shared" si="1"/>
        <v>3132</v>
      </c>
      <c r="N39" s="28">
        <f t="shared" si="1"/>
        <v>3490</v>
      </c>
      <c r="O39" s="28">
        <f t="shared" si="1"/>
        <v>3583</v>
      </c>
      <c r="Q39" s="52">
        <v>15</v>
      </c>
      <c r="R39" s="32">
        <v>8.4000000000000005E-2</v>
      </c>
      <c r="S39" s="32">
        <v>1.7999999999999999E-2</v>
      </c>
      <c r="T39" s="32">
        <v>9.8000000000000004E-2</v>
      </c>
      <c r="U39" s="32">
        <v>1.6E-2</v>
      </c>
      <c r="V39" s="52">
        <v>29</v>
      </c>
      <c r="W39" s="33">
        <v>0.91449999999999998</v>
      </c>
      <c r="X39" s="33">
        <v>0.91220000000000001</v>
      </c>
      <c r="Y39" s="33">
        <v>0.9133</v>
      </c>
      <c r="Z39" s="33">
        <v>0.9153</v>
      </c>
      <c r="AB39" s="33"/>
      <c r="AC39" s="33"/>
      <c r="AD39" s="33"/>
      <c r="AE39" s="33"/>
    </row>
    <row r="40" spans="2:31" s="2" customFormat="1" ht="15.6" thickBot="1">
      <c r="B40" s="23"/>
      <c r="C40" s="22">
        <v>30</v>
      </c>
      <c r="D40" s="20">
        <v>109</v>
      </c>
      <c r="E40" s="20">
        <v>98</v>
      </c>
      <c r="F40" s="20">
        <v>130</v>
      </c>
      <c r="G40" s="20">
        <v>98</v>
      </c>
      <c r="H40" s="5"/>
      <c r="J40" s="55"/>
      <c r="K40" s="52">
        <v>30</v>
      </c>
      <c r="L40" s="28">
        <f t="shared" si="0"/>
        <v>3357</v>
      </c>
      <c r="M40" s="28">
        <f t="shared" si="1"/>
        <v>3230</v>
      </c>
      <c r="N40" s="28">
        <f t="shared" si="1"/>
        <v>3620</v>
      </c>
      <c r="O40" s="28">
        <f t="shared" si="1"/>
        <v>3681</v>
      </c>
      <c r="Q40" s="80"/>
      <c r="R40" s="32">
        <v>1.0999999999999999E-2</v>
      </c>
      <c r="S40" s="32">
        <v>1.0999999999999999E-2</v>
      </c>
      <c r="T40" s="32">
        <v>4.2000000000000003E-2</v>
      </c>
      <c r="U40" s="32">
        <v>0.01</v>
      </c>
      <c r="V40" s="52">
        <v>30</v>
      </c>
      <c r="W40" s="33">
        <v>0.90990000000000004</v>
      </c>
      <c r="X40" s="33">
        <v>0.91049999999999998</v>
      </c>
      <c r="Y40" s="33">
        <v>0.90990000000000004</v>
      </c>
      <c r="Z40" s="33">
        <v>0.91779999999999995</v>
      </c>
      <c r="AB40" s="33"/>
      <c r="AC40" s="33"/>
      <c r="AD40" s="33"/>
      <c r="AE40" s="33"/>
    </row>
    <row r="41" spans="2:31" s="2" customFormat="1" ht="15.6" thickBot="1">
      <c r="B41" s="23"/>
      <c r="C41" s="22">
        <v>31</v>
      </c>
      <c r="D41" s="20">
        <v>120</v>
      </c>
      <c r="E41" s="20">
        <v>106</v>
      </c>
      <c r="F41" s="20">
        <v>161</v>
      </c>
      <c r="G41" s="20">
        <v>155</v>
      </c>
      <c r="H41" s="5"/>
      <c r="J41" s="55"/>
      <c r="K41" s="52">
        <v>31</v>
      </c>
      <c r="L41" s="28">
        <f t="shared" si="0"/>
        <v>3477</v>
      </c>
      <c r="M41" s="28">
        <f t="shared" si="1"/>
        <v>3336</v>
      </c>
      <c r="N41" s="28">
        <f t="shared" si="1"/>
        <v>3781</v>
      </c>
      <c r="O41" s="28">
        <f t="shared" si="1"/>
        <v>3836</v>
      </c>
      <c r="Q41" s="52">
        <v>16</v>
      </c>
      <c r="R41" s="32">
        <v>4.2000000000000003E-2</v>
      </c>
      <c r="S41" s="32">
        <v>7.3999999999999996E-2</v>
      </c>
      <c r="T41" s="32">
        <v>4.3999999999999997E-2</v>
      </c>
      <c r="U41" s="32">
        <v>9.1999999999999998E-2</v>
      </c>
      <c r="V41" s="52">
        <v>31</v>
      </c>
      <c r="W41" s="33">
        <v>0.91269999999999996</v>
      </c>
      <c r="X41" s="33">
        <v>0.91820000000000002</v>
      </c>
      <c r="Y41" s="33">
        <v>0.91059999999999997</v>
      </c>
      <c r="Z41" s="33">
        <v>0.90939999999999999</v>
      </c>
      <c r="AB41" s="33"/>
      <c r="AC41" s="33"/>
      <c r="AD41" s="33"/>
      <c r="AE41" s="33"/>
    </row>
    <row r="42" spans="2:31" s="2" customFormat="1" ht="15.6" thickBot="1">
      <c r="B42" s="23"/>
      <c r="C42" s="22">
        <v>32</v>
      </c>
      <c r="D42" s="20">
        <v>130</v>
      </c>
      <c r="E42" s="20">
        <v>96</v>
      </c>
      <c r="F42" s="20">
        <v>127</v>
      </c>
      <c r="G42" s="20">
        <v>82</v>
      </c>
      <c r="H42" s="5"/>
      <c r="J42" s="55"/>
      <c r="K42" s="52">
        <v>32</v>
      </c>
      <c r="L42" s="28">
        <f t="shared" si="0"/>
        <v>3607</v>
      </c>
      <c r="M42" s="28">
        <f t="shared" si="1"/>
        <v>3432</v>
      </c>
      <c r="N42" s="28">
        <f t="shared" si="1"/>
        <v>3908</v>
      </c>
      <c r="O42" s="28">
        <f t="shared" si="1"/>
        <v>3918</v>
      </c>
      <c r="Q42" s="80"/>
      <c r="R42" s="32">
        <v>3.2000000000000001E-2</v>
      </c>
      <c r="S42" s="32">
        <v>9.5000000000000001E-2</v>
      </c>
      <c r="T42" s="32">
        <v>3.5000000000000003E-2</v>
      </c>
      <c r="U42" s="32">
        <v>2.8000000000000001E-2</v>
      </c>
      <c r="V42" s="52">
        <v>32</v>
      </c>
      <c r="W42" s="33">
        <v>0.91739999999999999</v>
      </c>
      <c r="X42" s="33">
        <v>0.91269999999999996</v>
      </c>
      <c r="Y42" s="33">
        <v>0.91539999999999999</v>
      </c>
      <c r="Z42" s="33">
        <v>0.91479999999999995</v>
      </c>
      <c r="AB42" s="33"/>
      <c r="AC42" s="33"/>
      <c r="AD42" s="33"/>
      <c r="AE42" s="33"/>
    </row>
    <row r="43" spans="2:31" s="2" customFormat="1" ht="15.6" thickBot="1">
      <c r="B43" s="23"/>
      <c r="C43" s="22">
        <v>33</v>
      </c>
      <c r="D43" s="20">
        <v>92</v>
      </c>
      <c r="E43" s="20">
        <v>135</v>
      </c>
      <c r="F43" s="20">
        <v>104</v>
      </c>
      <c r="G43" s="20">
        <v>97</v>
      </c>
      <c r="H43" s="5"/>
      <c r="J43" s="55"/>
      <c r="K43" s="52">
        <v>33</v>
      </c>
      <c r="L43" s="28">
        <f t="shared" si="0"/>
        <v>3699</v>
      </c>
      <c r="M43" s="28">
        <f t="shared" si="1"/>
        <v>3567</v>
      </c>
      <c r="N43" s="28">
        <f t="shared" si="1"/>
        <v>4012</v>
      </c>
      <c r="O43" s="28">
        <f t="shared" si="1"/>
        <v>4015</v>
      </c>
      <c r="Q43" s="52">
        <v>17</v>
      </c>
      <c r="R43" s="32">
        <v>2.7E-2</v>
      </c>
      <c r="S43" s="32">
        <v>7.5999999999999998E-2</v>
      </c>
      <c r="T43" s="32">
        <v>6.3E-2</v>
      </c>
      <c r="U43" s="32">
        <v>7.0999999999999994E-2</v>
      </c>
      <c r="V43" s="52">
        <v>33</v>
      </c>
      <c r="W43" s="33">
        <v>0.91200000000000003</v>
      </c>
      <c r="X43" s="33">
        <v>0.91559999999999997</v>
      </c>
      <c r="Y43" s="33">
        <v>0.9133</v>
      </c>
      <c r="Z43" s="33">
        <v>0.91869999999999996</v>
      </c>
      <c r="AB43" s="33"/>
      <c r="AC43" s="33"/>
      <c r="AD43" s="33"/>
      <c r="AE43" s="33"/>
    </row>
    <row r="44" spans="2:31" s="2" customFormat="1" ht="15.6" thickBot="1">
      <c r="B44" s="23"/>
      <c r="C44" s="22">
        <v>34</v>
      </c>
      <c r="D44" s="20">
        <v>116</v>
      </c>
      <c r="E44" s="20">
        <v>129</v>
      </c>
      <c r="F44" s="20">
        <v>132</v>
      </c>
      <c r="G44" s="20">
        <v>89</v>
      </c>
      <c r="H44" s="5"/>
      <c r="J44" s="55"/>
      <c r="K44" s="52">
        <v>34</v>
      </c>
      <c r="L44" s="28">
        <f t="shared" si="0"/>
        <v>3815</v>
      </c>
      <c r="M44" s="28">
        <f t="shared" si="1"/>
        <v>3696</v>
      </c>
      <c r="N44" s="28">
        <f t="shared" si="1"/>
        <v>4144</v>
      </c>
      <c r="O44" s="28">
        <f t="shared" si="1"/>
        <v>4104</v>
      </c>
      <c r="Q44" s="80"/>
      <c r="R44" s="32">
        <v>5.8000000000000003E-2</v>
      </c>
      <c r="S44" s="32">
        <v>5.8999999999999997E-2</v>
      </c>
      <c r="T44" s="32">
        <v>8.1000000000000003E-2</v>
      </c>
      <c r="U44" s="32">
        <v>0.04</v>
      </c>
      <c r="V44" s="52">
        <v>34</v>
      </c>
      <c r="W44" s="33">
        <v>0.91320000000000001</v>
      </c>
      <c r="X44" s="33">
        <v>0.9143</v>
      </c>
      <c r="Y44" s="33">
        <v>0.91790000000000005</v>
      </c>
      <c r="Z44" s="33">
        <v>0.90910000000000002</v>
      </c>
      <c r="AB44" s="33"/>
      <c r="AC44" s="33"/>
      <c r="AD44" s="33"/>
      <c r="AE44" s="33"/>
    </row>
    <row r="45" spans="2:31" s="2" customFormat="1" ht="15.6" thickBot="1">
      <c r="B45" s="23"/>
      <c r="C45" s="22">
        <v>35</v>
      </c>
      <c r="D45" s="20">
        <v>148</v>
      </c>
      <c r="E45" s="20">
        <v>157</v>
      </c>
      <c r="F45" s="20">
        <v>106</v>
      </c>
      <c r="G45" s="20">
        <v>110</v>
      </c>
      <c r="H45" s="5"/>
      <c r="J45" s="55"/>
      <c r="K45" s="52">
        <v>35</v>
      </c>
      <c r="L45" s="28">
        <f t="shared" si="0"/>
        <v>3963</v>
      </c>
      <c r="M45" s="28">
        <f t="shared" si="1"/>
        <v>3853</v>
      </c>
      <c r="N45" s="28">
        <f t="shared" si="1"/>
        <v>4250</v>
      </c>
      <c r="O45" s="28">
        <f t="shared" si="1"/>
        <v>4214</v>
      </c>
      <c r="Q45" s="52">
        <v>18</v>
      </c>
      <c r="R45" s="32">
        <v>3.1E-2</v>
      </c>
      <c r="S45" s="32">
        <v>6.9000000000000006E-2</v>
      </c>
      <c r="T45" s="32">
        <v>8.6999999999999994E-2</v>
      </c>
      <c r="U45" s="32">
        <v>0.05</v>
      </c>
      <c r="V45" s="52">
        <v>35</v>
      </c>
      <c r="W45" s="33">
        <v>0.91359999999999997</v>
      </c>
      <c r="X45" s="33">
        <v>0.91349999999999998</v>
      </c>
      <c r="Y45" s="33">
        <v>0.90980000000000005</v>
      </c>
      <c r="Z45" s="33">
        <v>0.91600000000000004</v>
      </c>
      <c r="AB45" s="33"/>
      <c r="AC45" s="33"/>
      <c r="AD45" s="33"/>
      <c r="AE45" s="33"/>
    </row>
    <row r="46" spans="2:31" s="2" customFormat="1" ht="15.6" thickBot="1">
      <c r="B46" s="24"/>
      <c r="C46" s="25">
        <v>36</v>
      </c>
      <c r="D46" s="20">
        <v>68</v>
      </c>
      <c r="E46" s="20">
        <v>120</v>
      </c>
      <c r="F46" s="20">
        <v>167</v>
      </c>
      <c r="G46" s="20">
        <v>118</v>
      </c>
      <c r="H46" s="5"/>
      <c r="J46" s="55"/>
      <c r="K46" s="52">
        <v>36</v>
      </c>
      <c r="L46" s="28">
        <f t="shared" si="0"/>
        <v>4031</v>
      </c>
      <c r="M46" s="28">
        <f t="shared" si="1"/>
        <v>3973</v>
      </c>
      <c r="N46" s="28">
        <f t="shared" si="1"/>
        <v>4417</v>
      </c>
      <c r="O46" s="28">
        <f t="shared" si="1"/>
        <v>4332</v>
      </c>
      <c r="Q46" s="80"/>
      <c r="R46" s="32">
        <v>6.7000000000000004E-2</v>
      </c>
      <c r="S46" s="32">
        <v>8.9999999999999993E-3</v>
      </c>
      <c r="T46" s="32">
        <v>6.7000000000000004E-2</v>
      </c>
      <c r="U46" s="32">
        <v>4.8000000000000001E-2</v>
      </c>
      <c r="V46" s="52">
        <v>36</v>
      </c>
      <c r="W46" s="33">
        <v>0.91320000000000001</v>
      </c>
      <c r="X46" s="33">
        <v>0.91820000000000002</v>
      </c>
      <c r="Y46" s="33">
        <v>0.90949999999999998</v>
      </c>
      <c r="Z46" s="33">
        <v>0.91390000000000005</v>
      </c>
      <c r="AB46" s="33"/>
      <c r="AC46" s="33"/>
      <c r="AD46" s="33"/>
      <c r="AE46" s="33"/>
    </row>
    <row r="47" spans="2:31" s="2" customFormat="1" ht="15.6" thickBot="1">
      <c r="B47" s="26"/>
      <c r="C47" s="19">
        <v>37</v>
      </c>
      <c r="D47" s="20">
        <v>158</v>
      </c>
      <c r="E47" s="20">
        <v>105</v>
      </c>
      <c r="F47" s="20">
        <v>102</v>
      </c>
      <c r="G47" s="20">
        <v>82</v>
      </c>
      <c r="H47" s="5"/>
      <c r="J47" s="55"/>
      <c r="K47" s="52">
        <v>37</v>
      </c>
      <c r="L47" s="28">
        <f t="shared" si="0"/>
        <v>4189</v>
      </c>
      <c r="M47" s="28">
        <f t="shared" si="1"/>
        <v>4078</v>
      </c>
      <c r="N47" s="28">
        <f t="shared" si="1"/>
        <v>4519</v>
      </c>
      <c r="O47" s="28">
        <f t="shared" si="1"/>
        <v>4414</v>
      </c>
      <c r="Q47" s="52">
        <v>19</v>
      </c>
      <c r="R47" s="32">
        <v>1.0999999999999999E-2</v>
      </c>
      <c r="S47" s="32">
        <v>4.9000000000000002E-2</v>
      </c>
      <c r="T47" s="32">
        <v>1.0999999999999999E-2</v>
      </c>
      <c r="U47" s="32">
        <v>4.2999999999999997E-2</v>
      </c>
      <c r="V47" s="52">
        <v>37</v>
      </c>
      <c r="W47" s="33">
        <v>0.91</v>
      </c>
      <c r="X47" s="33">
        <v>0.91090000000000004</v>
      </c>
      <c r="Y47" s="33">
        <v>0.91910000000000003</v>
      </c>
      <c r="Z47" s="33">
        <v>0.91600000000000004</v>
      </c>
      <c r="AB47" s="33"/>
      <c r="AC47" s="33"/>
      <c r="AD47" s="33"/>
      <c r="AE47" s="33"/>
    </row>
    <row r="48" spans="2:31" s="2" customFormat="1" ht="15.6" thickBot="1">
      <c r="B48" s="23"/>
      <c r="C48" s="22">
        <v>38</v>
      </c>
      <c r="D48" s="20">
        <v>140</v>
      </c>
      <c r="E48" s="20">
        <v>154</v>
      </c>
      <c r="F48" s="20">
        <v>157</v>
      </c>
      <c r="G48" s="20">
        <v>118</v>
      </c>
      <c r="H48" s="5"/>
      <c r="J48" s="55"/>
      <c r="K48" s="52">
        <v>38</v>
      </c>
      <c r="L48" s="28">
        <f t="shared" si="0"/>
        <v>4329</v>
      </c>
      <c r="M48" s="28">
        <f t="shared" si="1"/>
        <v>4232</v>
      </c>
      <c r="N48" s="28">
        <f t="shared" si="1"/>
        <v>4676</v>
      </c>
      <c r="O48" s="28">
        <f t="shared" si="1"/>
        <v>4532</v>
      </c>
      <c r="Q48" s="80"/>
      <c r="R48" s="32">
        <v>7.8E-2</v>
      </c>
      <c r="S48" s="32">
        <v>9.9000000000000005E-2</v>
      </c>
      <c r="T48" s="32">
        <v>5.8000000000000003E-2</v>
      </c>
      <c r="U48" s="32">
        <v>4.8000000000000001E-2</v>
      </c>
      <c r="V48" s="52">
        <v>38</v>
      </c>
      <c r="W48" s="33">
        <v>0.91410000000000002</v>
      </c>
      <c r="X48" s="33">
        <v>0.91420000000000001</v>
      </c>
      <c r="Y48" s="33">
        <v>0.91190000000000004</v>
      </c>
      <c r="Z48" s="33">
        <v>0.9123</v>
      </c>
      <c r="AB48" s="33"/>
      <c r="AC48" s="33"/>
      <c r="AD48" s="33"/>
      <c r="AE48" s="33"/>
    </row>
    <row r="49" spans="2:31" s="2" customFormat="1" ht="15.6" thickBot="1">
      <c r="B49" s="23"/>
      <c r="C49" s="22">
        <v>39</v>
      </c>
      <c r="D49" s="20">
        <v>77</v>
      </c>
      <c r="E49" s="20">
        <v>86</v>
      </c>
      <c r="F49" s="20">
        <v>163</v>
      </c>
      <c r="G49" s="20">
        <v>131</v>
      </c>
      <c r="H49" s="5"/>
      <c r="J49" s="55"/>
      <c r="K49" s="52">
        <v>39</v>
      </c>
      <c r="L49" s="28">
        <f t="shared" si="0"/>
        <v>4406</v>
      </c>
      <c r="M49" s="28">
        <f t="shared" si="1"/>
        <v>4318</v>
      </c>
      <c r="N49" s="28">
        <f t="shared" si="1"/>
        <v>4839</v>
      </c>
      <c r="O49" s="28">
        <f t="shared" si="1"/>
        <v>4663</v>
      </c>
      <c r="Q49" s="52">
        <v>20</v>
      </c>
      <c r="R49" s="32">
        <v>4.2000000000000003E-2</v>
      </c>
      <c r="S49" s="32">
        <v>3.2000000000000001E-2</v>
      </c>
      <c r="T49" s="32">
        <v>3.6999999999999998E-2</v>
      </c>
      <c r="U49" s="32">
        <v>3.1E-2</v>
      </c>
      <c r="V49" s="52">
        <v>39</v>
      </c>
      <c r="W49" s="33">
        <v>0.91239999999999999</v>
      </c>
      <c r="X49" s="33">
        <v>0.91180000000000005</v>
      </c>
      <c r="Y49" s="33">
        <v>0.90939999999999999</v>
      </c>
      <c r="Z49" s="33">
        <v>0.91139999999999999</v>
      </c>
      <c r="AB49" s="33"/>
      <c r="AC49" s="33"/>
      <c r="AD49" s="33"/>
      <c r="AE49" s="33"/>
    </row>
    <row r="50" spans="2:31" s="2" customFormat="1" ht="15.6" thickBot="1">
      <c r="B50" s="23"/>
      <c r="C50" s="22">
        <v>40</v>
      </c>
      <c r="D50" s="20">
        <v>165</v>
      </c>
      <c r="E50" s="20">
        <v>92</v>
      </c>
      <c r="F50" s="20">
        <v>167</v>
      </c>
      <c r="G50" s="20">
        <v>94</v>
      </c>
      <c r="H50" s="5"/>
      <c r="J50" s="55"/>
      <c r="K50" s="52">
        <v>40</v>
      </c>
      <c r="L50" s="28">
        <f t="shared" si="0"/>
        <v>4571</v>
      </c>
      <c r="M50" s="28">
        <f t="shared" si="1"/>
        <v>4410</v>
      </c>
      <c r="N50" s="28">
        <f t="shared" si="1"/>
        <v>5006</v>
      </c>
      <c r="O50" s="28">
        <f t="shared" si="1"/>
        <v>4757</v>
      </c>
      <c r="Q50" s="80"/>
      <c r="R50" s="32">
        <v>0</v>
      </c>
      <c r="S50" s="32">
        <v>1.2E-2</v>
      </c>
      <c r="T50" s="32">
        <v>6.7000000000000004E-2</v>
      </c>
      <c r="U50" s="32">
        <v>0.09</v>
      </c>
      <c r="V50" s="52">
        <v>40</v>
      </c>
      <c r="W50" s="33">
        <v>0.90980000000000005</v>
      </c>
      <c r="X50" s="33">
        <v>0.91110000000000002</v>
      </c>
      <c r="Y50" s="33">
        <v>0.91300000000000003</v>
      </c>
      <c r="Z50" s="33">
        <v>0.91059999999999997</v>
      </c>
      <c r="AB50" s="33"/>
      <c r="AC50" s="33"/>
      <c r="AD50" s="33"/>
      <c r="AE50" s="33"/>
    </row>
    <row r="51" spans="2:31" s="2" customFormat="1" ht="15.6" thickBot="1">
      <c r="B51" s="23"/>
      <c r="C51" s="22">
        <v>41</v>
      </c>
      <c r="D51" s="20">
        <v>118</v>
      </c>
      <c r="E51" s="20">
        <v>79</v>
      </c>
      <c r="F51" s="20">
        <v>61</v>
      </c>
      <c r="G51" s="20">
        <v>166</v>
      </c>
      <c r="H51" s="5"/>
      <c r="J51" s="55"/>
      <c r="K51" s="52">
        <v>41</v>
      </c>
      <c r="L51" s="28">
        <f t="shared" si="0"/>
        <v>4689</v>
      </c>
      <c r="M51" s="28">
        <f t="shared" si="1"/>
        <v>4489</v>
      </c>
      <c r="N51" s="28">
        <f t="shared" si="1"/>
        <v>5067</v>
      </c>
      <c r="O51" s="28">
        <f t="shared" si="1"/>
        <v>4923</v>
      </c>
      <c r="Q51" s="52">
        <v>21</v>
      </c>
      <c r="R51" s="32">
        <v>2.5999999999999999E-2</v>
      </c>
      <c r="S51" s="32">
        <v>8.7999999999999995E-2</v>
      </c>
      <c r="T51" s="32">
        <v>0.08</v>
      </c>
      <c r="U51" s="32">
        <v>2.1000000000000001E-2</v>
      </c>
      <c r="V51" s="52">
        <v>41</v>
      </c>
      <c r="W51" s="33">
        <v>0.91320000000000001</v>
      </c>
      <c r="X51" s="33">
        <v>0.91259999999999997</v>
      </c>
      <c r="Y51" s="33">
        <v>0.91739999999999999</v>
      </c>
      <c r="Z51" s="33">
        <v>0.91090000000000004</v>
      </c>
      <c r="AB51" s="33"/>
      <c r="AC51" s="33"/>
      <c r="AD51" s="33"/>
      <c r="AE51" s="33"/>
    </row>
    <row r="52" spans="2:31" s="2" customFormat="1" ht="15.6" thickBot="1">
      <c r="B52" s="23"/>
      <c r="C52" s="22">
        <v>42</v>
      </c>
      <c r="D52" s="20">
        <v>167</v>
      </c>
      <c r="E52" s="20">
        <v>87</v>
      </c>
      <c r="F52" s="20">
        <v>72</v>
      </c>
      <c r="G52" s="20">
        <v>89</v>
      </c>
      <c r="H52" s="5"/>
      <c r="J52" s="55"/>
      <c r="K52" s="52">
        <v>42</v>
      </c>
      <c r="L52" s="28">
        <f t="shared" si="0"/>
        <v>4856</v>
      </c>
      <c r="M52" s="28">
        <f t="shared" si="1"/>
        <v>4576</v>
      </c>
      <c r="N52" s="28">
        <f t="shared" si="1"/>
        <v>5139</v>
      </c>
      <c r="O52" s="28">
        <f t="shared" si="1"/>
        <v>5012</v>
      </c>
      <c r="Q52" s="80"/>
      <c r="R52" s="32">
        <v>2.8000000000000001E-2</v>
      </c>
      <c r="S52" s="32">
        <v>6.5000000000000002E-2</v>
      </c>
      <c r="T52" s="32">
        <v>3.5999999999999997E-2</v>
      </c>
      <c r="U52" s="32">
        <v>7.4999999999999997E-2</v>
      </c>
      <c r="V52" s="52">
        <v>42</v>
      </c>
      <c r="W52" s="33">
        <v>0.91120000000000001</v>
      </c>
      <c r="X52" s="33">
        <v>0.9133</v>
      </c>
      <c r="Y52" s="33">
        <v>0.9143</v>
      </c>
      <c r="Z52" s="33">
        <v>0.91579999999999995</v>
      </c>
      <c r="AB52" s="33"/>
      <c r="AC52" s="33"/>
      <c r="AD52" s="33"/>
      <c r="AE52" s="33"/>
    </row>
    <row r="53" spans="2:31" s="2" customFormat="1" ht="15.6" thickBot="1">
      <c r="B53" s="23"/>
      <c r="C53" s="22">
        <v>43</v>
      </c>
      <c r="D53" s="20">
        <v>120</v>
      </c>
      <c r="E53" s="20">
        <v>123</v>
      </c>
      <c r="F53" s="20">
        <v>81</v>
      </c>
      <c r="G53" s="20">
        <v>117</v>
      </c>
      <c r="H53" s="5"/>
      <c r="J53" s="55"/>
      <c r="K53" s="52">
        <v>43</v>
      </c>
      <c r="L53" s="28">
        <f t="shared" si="0"/>
        <v>4976</v>
      </c>
      <c r="M53" s="28">
        <f t="shared" si="1"/>
        <v>4699</v>
      </c>
      <c r="N53" s="28">
        <f t="shared" si="1"/>
        <v>5220</v>
      </c>
      <c r="O53" s="28">
        <f t="shared" si="1"/>
        <v>5129</v>
      </c>
      <c r="Q53" s="52">
        <v>22</v>
      </c>
      <c r="R53" s="32">
        <v>6.5000000000000002E-2</v>
      </c>
      <c r="S53" s="32">
        <v>4.1000000000000002E-2</v>
      </c>
      <c r="T53" s="32">
        <v>9.8000000000000004E-2</v>
      </c>
      <c r="U53" s="32">
        <v>2.7E-2</v>
      </c>
      <c r="V53" s="52">
        <v>43</v>
      </c>
      <c r="W53" s="33">
        <v>0.91590000000000005</v>
      </c>
      <c r="X53" s="33">
        <v>0.9123</v>
      </c>
      <c r="Y53" s="33">
        <v>0.91759999999999997</v>
      </c>
      <c r="Z53" s="33">
        <v>0.91100000000000003</v>
      </c>
      <c r="AB53" s="33"/>
      <c r="AC53" s="33"/>
      <c r="AD53" s="33"/>
      <c r="AE53" s="33"/>
    </row>
    <row r="54" spans="2:31" s="2" customFormat="1" ht="15.6" thickBot="1">
      <c r="B54" s="23"/>
      <c r="C54" s="22">
        <v>44</v>
      </c>
      <c r="D54" s="20">
        <v>123</v>
      </c>
      <c r="E54" s="20">
        <v>136</v>
      </c>
      <c r="F54" s="20">
        <v>139</v>
      </c>
      <c r="G54" s="20">
        <v>89</v>
      </c>
      <c r="H54" s="5"/>
      <c r="J54" s="55"/>
      <c r="K54" s="52">
        <v>44</v>
      </c>
      <c r="L54" s="28">
        <f t="shared" si="0"/>
        <v>5099</v>
      </c>
      <c r="M54" s="28">
        <f t="shared" si="1"/>
        <v>4835</v>
      </c>
      <c r="N54" s="28">
        <f t="shared" si="1"/>
        <v>5359</v>
      </c>
      <c r="O54" s="28">
        <f t="shared" si="1"/>
        <v>5218</v>
      </c>
      <c r="Q54" s="80"/>
      <c r="R54" s="32">
        <v>5.6000000000000001E-2</v>
      </c>
      <c r="S54" s="32">
        <v>2.3E-2</v>
      </c>
      <c r="T54" s="32">
        <v>7.4999999999999997E-2</v>
      </c>
      <c r="U54" s="32">
        <v>1.4E-2</v>
      </c>
      <c r="V54" s="52">
        <v>44</v>
      </c>
      <c r="W54" s="33">
        <v>0.91269999999999996</v>
      </c>
      <c r="X54" s="33">
        <v>0.91169999999999995</v>
      </c>
      <c r="Y54" s="33">
        <v>0.91700000000000004</v>
      </c>
      <c r="Z54" s="33">
        <v>0.90949999999999998</v>
      </c>
      <c r="AB54" s="33"/>
      <c r="AC54" s="33"/>
      <c r="AD54" s="33"/>
      <c r="AE54" s="33"/>
    </row>
    <row r="55" spans="2:31" s="2" customFormat="1" ht="15.6" thickBot="1">
      <c r="B55" s="23"/>
      <c r="C55" s="22">
        <v>45</v>
      </c>
      <c r="D55" s="20">
        <v>64</v>
      </c>
      <c r="E55" s="20">
        <v>163</v>
      </c>
      <c r="F55" s="20">
        <v>146</v>
      </c>
      <c r="G55" s="20">
        <v>67</v>
      </c>
      <c r="H55" s="5"/>
      <c r="J55" s="55"/>
      <c r="K55" s="52">
        <v>45</v>
      </c>
      <c r="L55" s="28">
        <f t="shared" si="0"/>
        <v>5163</v>
      </c>
      <c r="M55" s="28">
        <f t="shared" si="1"/>
        <v>4998</v>
      </c>
      <c r="N55" s="28">
        <f t="shared" si="1"/>
        <v>5505</v>
      </c>
      <c r="O55" s="28">
        <f t="shared" si="1"/>
        <v>5285</v>
      </c>
      <c r="Q55" s="52">
        <v>23</v>
      </c>
      <c r="R55" s="32">
        <v>8.9999999999999993E-3</v>
      </c>
      <c r="S55" s="32">
        <v>2.1000000000000001E-2</v>
      </c>
      <c r="T55" s="32">
        <v>4.5999999999999999E-2</v>
      </c>
      <c r="U55" s="32">
        <v>2.3E-2</v>
      </c>
      <c r="V55" s="52">
        <v>45</v>
      </c>
      <c r="W55" s="33">
        <v>0.9173</v>
      </c>
      <c r="X55" s="33">
        <v>0.90980000000000005</v>
      </c>
      <c r="Y55" s="33">
        <v>0.91710000000000003</v>
      </c>
      <c r="Z55" s="33">
        <v>0.91090000000000004</v>
      </c>
      <c r="AB55" s="33"/>
      <c r="AC55" s="33"/>
      <c r="AD55" s="33"/>
      <c r="AE55" s="33"/>
    </row>
    <row r="56" spans="2:31" s="2" customFormat="1" ht="15.6" thickBot="1">
      <c r="B56" s="23"/>
      <c r="C56" s="22">
        <v>46</v>
      </c>
      <c r="D56" s="20">
        <v>124</v>
      </c>
      <c r="E56" s="20">
        <v>85</v>
      </c>
      <c r="F56" s="20">
        <v>100</v>
      </c>
      <c r="G56" s="20">
        <v>142</v>
      </c>
      <c r="H56" s="5"/>
      <c r="J56" s="55"/>
      <c r="K56" s="52">
        <v>46</v>
      </c>
      <c r="L56" s="28">
        <f t="shared" si="0"/>
        <v>5287</v>
      </c>
      <c r="M56" s="28">
        <f t="shared" si="1"/>
        <v>5083</v>
      </c>
      <c r="N56" s="28">
        <f t="shared" si="1"/>
        <v>5605</v>
      </c>
      <c r="O56" s="28">
        <f t="shared" si="1"/>
        <v>5427</v>
      </c>
      <c r="Q56" s="80"/>
      <c r="R56" s="32">
        <v>1E-3</v>
      </c>
      <c r="S56" s="32">
        <v>5.3999999999999999E-2</v>
      </c>
      <c r="T56" s="32">
        <v>3.6999999999999998E-2</v>
      </c>
      <c r="U56" s="32">
        <v>3.7999999999999999E-2</v>
      </c>
      <c r="V56" s="52">
        <v>46</v>
      </c>
      <c r="W56" s="33">
        <v>0.90910000000000002</v>
      </c>
      <c r="X56" s="33">
        <v>0.91659999999999997</v>
      </c>
      <c r="Y56" s="33">
        <v>0.91159999999999997</v>
      </c>
      <c r="Z56" s="33">
        <v>0.9123</v>
      </c>
      <c r="AB56" s="33"/>
      <c r="AC56" s="33"/>
      <c r="AD56" s="33"/>
      <c r="AE56" s="33"/>
    </row>
    <row r="57" spans="2:31" s="2" customFormat="1" ht="15.6" thickBot="1">
      <c r="B57" s="23"/>
      <c r="C57" s="22">
        <v>47</v>
      </c>
      <c r="D57" s="20">
        <v>69</v>
      </c>
      <c r="E57" s="20">
        <v>158</v>
      </c>
      <c r="F57" s="20">
        <v>61</v>
      </c>
      <c r="G57" s="20">
        <v>81</v>
      </c>
      <c r="H57" s="5"/>
      <c r="J57" s="55"/>
      <c r="K57" s="52">
        <v>47</v>
      </c>
      <c r="L57" s="28">
        <f t="shared" si="0"/>
        <v>5356</v>
      </c>
      <c r="M57" s="28">
        <f t="shared" si="1"/>
        <v>5241</v>
      </c>
      <c r="N57" s="28">
        <f t="shared" si="1"/>
        <v>5666</v>
      </c>
      <c r="O57" s="28">
        <f t="shared" si="1"/>
        <v>5508</v>
      </c>
      <c r="Q57" s="52">
        <v>24</v>
      </c>
      <c r="R57" s="32">
        <v>1.2999999999999999E-2</v>
      </c>
      <c r="S57" s="32">
        <v>1.0999999999999999E-2</v>
      </c>
      <c r="T57" s="32">
        <v>6.4000000000000001E-2</v>
      </c>
      <c r="U57" s="32">
        <v>2E-3</v>
      </c>
      <c r="V57" s="52">
        <v>47</v>
      </c>
      <c r="W57" s="33">
        <v>0.91720000000000002</v>
      </c>
      <c r="X57" s="33">
        <v>0.91910000000000003</v>
      </c>
      <c r="Y57" s="33">
        <v>0.91600000000000004</v>
      </c>
      <c r="Z57" s="33">
        <v>0.91279999999999994</v>
      </c>
      <c r="AB57" s="33"/>
      <c r="AC57" s="33"/>
      <c r="AD57" s="33"/>
      <c r="AE57" s="33"/>
    </row>
    <row r="58" spans="2:31" s="2" customFormat="1" ht="15.6" thickBot="1">
      <c r="B58" s="24"/>
      <c r="C58" s="25">
        <v>48</v>
      </c>
      <c r="D58" s="20">
        <v>107</v>
      </c>
      <c r="E58" s="20">
        <v>105</v>
      </c>
      <c r="F58" s="20">
        <v>108</v>
      </c>
      <c r="G58" s="20">
        <v>123</v>
      </c>
      <c r="H58" s="5"/>
      <c r="J58" s="55"/>
      <c r="K58" s="52">
        <v>48</v>
      </c>
      <c r="L58" s="28">
        <f t="shared" si="0"/>
        <v>5463</v>
      </c>
      <c r="M58" s="28">
        <f t="shared" si="1"/>
        <v>5346</v>
      </c>
      <c r="N58" s="28">
        <f t="shared" si="1"/>
        <v>5774</v>
      </c>
      <c r="O58" s="28">
        <f t="shared" si="1"/>
        <v>5631</v>
      </c>
      <c r="Q58" s="80"/>
      <c r="R58" s="32">
        <v>6.6000000000000003E-2</v>
      </c>
      <c r="S58" s="32">
        <v>5.2999999999999999E-2</v>
      </c>
      <c r="T58" s="32">
        <v>0.09</v>
      </c>
      <c r="U58" s="32">
        <v>7.4999999999999997E-2</v>
      </c>
      <c r="V58" s="52">
        <v>48</v>
      </c>
      <c r="W58" s="33">
        <v>0.9113</v>
      </c>
      <c r="X58" s="33">
        <v>0.9113</v>
      </c>
      <c r="Y58" s="33">
        <v>0.91310000000000002</v>
      </c>
      <c r="Z58" s="33">
        <v>0.91110000000000002</v>
      </c>
      <c r="AB58" s="33"/>
      <c r="AC58" s="33"/>
      <c r="AD58" s="33"/>
      <c r="AE58" s="33"/>
    </row>
    <row r="59" spans="2:31" s="2" customFormat="1">
      <c r="F59" s="28"/>
      <c r="J59" s="55"/>
      <c r="K59" s="79"/>
      <c r="Q59" s="52">
        <v>25</v>
      </c>
      <c r="Y59" s="62"/>
    </row>
    <row r="60" spans="2:31">
      <c r="C60" s="81"/>
      <c r="D60" s="81"/>
      <c r="E60" s="81"/>
      <c r="F60" s="54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7"/>
      <c r="AA60" s="81"/>
    </row>
    <row r="61" spans="2:31">
      <c r="C61" s="81"/>
      <c r="D61" s="81"/>
      <c r="E61" s="81"/>
      <c r="F61" s="81"/>
      <c r="G61" s="54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6"/>
      <c r="S61" s="81"/>
      <c r="T61" s="81"/>
      <c r="U61" s="81"/>
      <c r="V61" s="81"/>
      <c r="W61" s="81"/>
      <c r="X61" s="87">
        <f>MAX(X11:X58)</f>
        <v>0.91910000000000003</v>
      </c>
      <c r="Y61" s="87">
        <f>MAX(Y11:Y58)</f>
        <v>0.91910000000000003</v>
      </c>
      <c r="Z61" s="81"/>
      <c r="AA61" s="81"/>
    </row>
    <row r="62" spans="2:31">
      <c r="B62" s="49"/>
      <c r="C62" s="88"/>
      <c r="D62" s="88"/>
      <c r="E62" s="81"/>
      <c r="F62" s="81"/>
      <c r="G62" s="81"/>
      <c r="H62" s="81"/>
      <c r="I62" s="81"/>
      <c r="J62" s="81"/>
      <c r="K62" s="88"/>
      <c r="L62" s="54">
        <f>MAX(L11:O58)</f>
        <v>5774</v>
      </c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</row>
    <row r="63" spans="2:31" ht="15.6" thickBot="1">
      <c r="B63" s="49"/>
      <c r="C63" s="88"/>
      <c r="D63" s="88"/>
      <c r="E63" s="81"/>
      <c r="F63" s="81"/>
      <c r="G63" s="81"/>
      <c r="H63" s="81"/>
      <c r="I63" s="81"/>
      <c r="J63" s="81"/>
      <c r="K63" s="88"/>
      <c r="L63" s="81"/>
      <c r="M63" s="81"/>
      <c r="N63" s="81"/>
      <c r="O63" s="81"/>
      <c r="P63" s="81"/>
      <c r="Q63" s="87">
        <f>SUM(R47:R58)</f>
        <v>0.39500000000000002</v>
      </c>
      <c r="R63" s="81"/>
      <c r="S63" s="87">
        <f>MAX(S11:S58)</f>
        <v>9.9000000000000005E-2</v>
      </c>
      <c r="T63" s="81"/>
      <c r="U63" s="81"/>
      <c r="V63" s="81"/>
      <c r="W63" s="81"/>
      <c r="X63" s="81"/>
      <c r="Y63" s="81"/>
      <c r="Z63" s="81"/>
      <c r="AA63" s="81"/>
    </row>
    <row r="64" spans="2:31">
      <c r="B64" s="49"/>
      <c r="C64" s="89"/>
      <c r="D64" s="88"/>
      <c r="E64" s="81"/>
      <c r="F64" s="81"/>
      <c r="G64" s="81"/>
      <c r="H64" s="81"/>
      <c r="I64" s="81"/>
      <c r="J64" s="81"/>
      <c r="K64" s="81"/>
      <c r="L64" s="54">
        <f>SUM(L47:L58)</f>
        <v>58384</v>
      </c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</row>
    <row r="65" spans="2:27">
      <c r="B65" s="49"/>
      <c r="C65" s="90"/>
      <c r="D65" s="88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</row>
    <row r="66" spans="2:27">
      <c r="B66" s="49"/>
      <c r="C66" s="90"/>
      <c r="D66" s="88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</row>
    <row r="67" spans="2:27">
      <c r="B67" s="49"/>
      <c r="C67" s="90"/>
      <c r="D67" s="88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</row>
    <row r="68" spans="2:27">
      <c r="B68" s="49"/>
      <c r="C68" s="90"/>
      <c r="D68" s="88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</row>
    <row r="69" spans="2:27">
      <c r="B69" s="49"/>
      <c r="C69" s="22"/>
      <c r="D69" s="49"/>
      <c r="K69" s="81"/>
      <c r="Q69" s="81"/>
    </row>
    <row r="70" spans="2:27">
      <c r="B70" s="49"/>
      <c r="C70" s="22"/>
      <c r="D70" s="49"/>
      <c r="K70" s="81"/>
      <c r="Q70" s="81"/>
    </row>
    <row r="71" spans="2:27">
      <c r="B71" s="49"/>
      <c r="C71" s="22"/>
      <c r="D71" s="49"/>
      <c r="K71" s="88"/>
      <c r="M71" s="54">
        <f>MAX(L11:O58)</f>
        <v>5774</v>
      </c>
      <c r="Q71" s="81"/>
    </row>
    <row r="72" spans="2:27">
      <c r="B72" s="49"/>
      <c r="C72" s="22"/>
      <c r="D72" s="49"/>
      <c r="K72" s="88"/>
      <c r="Q72" s="81"/>
    </row>
    <row r="73" spans="2:27">
      <c r="B73" s="49"/>
      <c r="C73" s="22"/>
      <c r="D73" s="49"/>
      <c r="K73" s="88"/>
      <c r="Q73" s="81"/>
    </row>
    <row r="74" spans="2:27">
      <c r="B74" s="49"/>
      <c r="C74" s="22"/>
      <c r="D74" s="49"/>
      <c r="K74" s="88"/>
      <c r="Q74" s="81"/>
    </row>
    <row r="75" spans="2:27" ht="15.6" thickBot="1">
      <c r="B75" s="49"/>
      <c r="C75" s="25"/>
      <c r="D75" s="49"/>
      <c r="K75" s="88"/>
      <c r="Q75" s="81"/>
    </row>
    <row r="76" spans="2:27">
      <c r="B76" s="49"/>
      <c r="C76" s="19"/>
      <c r="D76" s="49"/>
      <c r="K76" s="88"/>
      <c r="Q76" s="81"/>
    </row>
    <row r="77" spans="2:27">
      <c r="B77" s="49"/>
      <c r="C77" s="22"/>
      <c r="D77" s="49"/>
      <c r="K77" s="88"/>
      <c r="Q77" s="81"/>
    </row>
    <row r="78" spans="2:27">
      <c r="B78" s="49"/>
      <c r="C78" s="22"/>
      <c r="D78" s="49"/>
      <c r="K78" s="88"/>
      <c r="Q78" s="81"/>
    </row>
    <row r="79" spans="2:27">
      <c r="B79" s="49"/>
      <c r="C79" s="22"/>
      <c r="D79" s="49"/>
      <c r="K79" s="88"/>
      <c r="Q79" s="81"/>
    </row>
    <row r="80" spans="2:27">
      <c r="B80" s="49"/>
      <c r="C80" s="22"/>
      <c r="D80" s="49"/>
      <c r="K80" s="88"/>
      <c r="Q80" s="81"/>
    </row>
    <row r="81" spans="2:17">
      <c r="B81" s="49"/>
      <c r="C81" s="22"/>
      <c r="D81" s="49"/>
      <c r="K81" s="88"/>
      <c r="Q81" s="81"/>
    </row>
    <row r="82" spans="2:17">
      <c r="B82" s="49"/>
      <c r="C82" s="22"/>
      <c r="D82" s="49"/>
      <c r="K82" s="88"/>
      <c r="Q82" s="81"/>
    </row>
    <row r="83" spans="2:17">
      <c r="B83" s="49"/>
      <c r="C83" s="22"/>
      <c r="D83" s="49"/>
      <c r="K83" s="81"/>
      <c r="Q83" s="81"/>
    </row>
    <row r="84" spans="2:17">
      <c r="B84" s="49"/>
      <c r="C84" s="22"/>
      <c r="D84" s="49"/>
      <c r="K84" s="81"/>
      <c r="Q84" s="81"/>
    </row>
    <row r="85" spans="2:17">
      <c r="B85" s="49"/>
      <c r="C85" s="22"/>
      <c r="D85" s="49"/>
      <c r="K85" s="81"/>
      <c r="Q85" s="81"/>
    </row>
    <row r="86" spans="2:17">
      <c r="B86" s="49"/>
      <c r="C86" s="22"/>
      <c r="D86" s="49"/>
      <c r="K86" s="81"/>
      <c r="Q86" s="81"/>
    </row>
    <row r="87" spans="2:17" ht="15.6" thickBot="1">
      <c r="B87" s="49"/>
      <c r="C87" s="25"/>
      <c r="D87" s="49"/>
      <c r="K87" s="81"/>
      <c r="Q87" s="81"/>
    </row>
    <row r="88" spans="2:17">
      <c r="B88" s="49"/>
      <c r="C88" s="19"/>
      <c r="D88" s="49"/>
      <c r="K88" s="81"/>
      <c r="Q88" s="81"/>
    </row>
    <row r="89" spans="2:17">
      <c r="B89" s="49"/>
      <c r="C89" s="22"/>
      <c r="D89" s="49"/>
      <c r="K89" s="81"/>
      <c r="Q89" s="81"/>
    </row>
    <row r="90" spans="2:17">
      <c r="B90" s="49"/>
      <c r="C90" s="90"/>
      <c r="D90" s="49"/>
      <c r="K90" s="81"/>
      <c r="Q90" s="81"/>
    </row>
    <row r="91" spans="2:17">
      <c r="B91" s="49"/>
      <c r="C91" s="90"/>
      <c r="D91" s="49"/>
      <c r="K91" s="81"/>
      <c r="Q91" s="81"/>
    </row>
    <row r="92" spans="2:17">
      <c r="B92" s="49"/>
      <c r="C92" s="90"/>
      <c r="D92" s="49"/>
      <c r="K92" s="81"/>
      <c r="Q92" s="81"/>
    </row>
    <row r="93" spans="2:17">
      <c r="B93" s="49"/>
      <c r="C93" s="90"/>
      <c r="D93" s="49"/>
      <c r="K93" s="81"/>
      <c r="Q93" s="81"/>
    </row>
    <row r="94" spans="2:17">
      <c r="B94" s="49"/>
      <c r="C94" s="90"/>
      <c r="D94" s="49"/>
      <c r="K94" s="81"/>
      <c r="Q94" s="81"/>
    </row>
    <row r="95" spans="2:17">
      <c r="B95" s="49"/>
      <c r="C95" s="90"/>
      <c r="D95" s="49"/>
      <c r="K95" s="81"/>
      <c r="Q95" s="81"/>
    </row>
    <row r="96" spans="2:17">
      <c r="B96" s="49"/>
      <c r="C96" s="90"/>
      <c r="D96" s="49"/>
      <c r="K96" s="81"/>
      <c r="Q96" s="81"/>
    </row>
    <row r="97" spans="2:17">
      <c r="B97" s="49"/>
      <c r="C97" s="90"/>
      <c r="D97" s="49"/>
      <c r="K97" s="81"/>
      <c r="Q97" s="81"/>
    </row>
    <row r="98" spans="2:17">
      <c r="B98" s="49"/>
      <c r="C98" s="90"/>
      <c r="D98" s="49"/>
      <c r="K98" s="81"/>
      <c r="Q98" s="81"/>
    </row>
    <row r="99" spans="2:17" ht="15.6" thickBot="1">
      <c r="B99" s="49"/>
      <c r="C99" s="104"/>
      <c r="D99" s="49"/>
      <c r="K99" s="81"/>
      <c r="Q99" s="81"/>
    </row>
    <row r="100" spans="2:17">
      <c r="B100" s="49"/>
      <c r="C100" s="89"/>
      <c r="D100" s="49"/>
      <c r="K100" s="81"/>
      <c r="Q100" s="81"/>
    </row>
    <row r="101" spans="2:17">
      <c r="B101" s="49"/>
      <c r="C101" s="90"/>
      <c r="D101" s="49"/>
      <c r="K101" s="81"/>
      <c r="Q101" s="81"/>
    </row>
    <row r="102" spans="2:17">
      <c r="B102" s="49"/>
      <c r="C102" s="90"/>
      <c r="D102" s="49"/>
      <c r="K102" s="81"/>
      <c r="Q102" s="81"/>
    </row>
    <row r="103" spans="2:17">
      <c r="B103" s="49"/>
      <c r="C103" s="90"/>
      <c r="D103" s="49"/>
      <c r="K103" s="81"/>
      <c r="Q103" s="81"/>
    </row>
    <row r="104" spans="2:17">
      <c r="B104" s="49"/>
      <c r="C104" s="90"/>
      <c r="D104" s="49"/>
      <c r="K104" s="81"/>
      <c r="Q104" s="81"/>
    </row>
    <row r="105" spans="2:17">
      <c r="B105" s="49"/>
      <c r="C105" s="90"/>
      <c r="D105" s="49"/>
      <c r="K105" s="81"/>
    </row>
    <row r="106" spans="2:17">
      <c r="B106" s="49"/>
      <c r="C106" s="90"/>
      <c r="D106" s="49"/>
      <c r="K106" s="81"/>
    </row>
    <row r="107" spans="2:17">
      <c r="B107" s="49"/>
      <c r="C107" s="22"/>
      <c r="D107" s="49"/>
      <c r="K107" s="81"/>
    </row>
    <row r="108" spans="2:17">
      <c r="B108" s="49"/>
      <c r="C108" s="22"/>
      <c r="D108" s="49"/>
      <c r="K108" s="81"/>
    </row>
    <row r="109" spans="2:17">
      <c r="B109" s="49"/>
      <c r="C109" s="22"/>
      <c r="D109" s="49"/>
      <c r="K109" s="81"/>
    </row>
    <row r="110" spans="2:17">
      <c r="B110" s="49"/>
      <c r="C110" s="22"/>
      <c r="D110" s="49"/>
      <c r="K110" s="81"/>
    </row>
    <row r="111" spans="2:17">
      <c r="B111" s="50"/>
      <c r="C111" s="51"/>
      <c r="D111" s="50"/>
    </row>
  </sheetData>
  <mergeCells count="4">
    <mergeCell ref="D8:G8"/>
    <mergeCell ref="L8:O8"/>
    <mergeCell ref="R8:U8"/>
    <mergeCell ref="W8:Z8"/>
  </mergeCells>
  <printOptions horizontalCentered="1"/>
  <pageMargins left="0.196527777777778" right="0.196527777777778" top="0.39305555555555599" bottom="0.39305555555555599" header="0.196527777777778" footer="0.196527777777778"/>
  <pageSetup paperSize="9" scale="45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937FF-F454-4F7D-A4CB-492BEB1B120E}">
  <dimension ref="A1:I58"/>
  <sheetViews>
    <sheetView workbookViewId="0">
      <selection activeCell="G4" sqref="G4"/>
    </sheetView>
  </sheetViews>
  <sheetFormatPr defaultRowHeight="13.2"/>
  <cols>
    <col min="1" max="1" width="30.44140625" customWidth="1"/>
    <col min="2" max="2" width="16.5546875" customWidth="1"/>
    <col min="3" max="3" width="20.5546875" customWidth="1"/>
    <col min="4" max="4" width="16" customWidth="1"/>
    <col min="5" max="5" width="23.6640625" customWidth="1"/>
  </cols>
  <sheetData>
    <row r="1" spans="1:9">
      <c r="A1" s="43"/>
      <c r="B1" s="44" t="s">
        <v>41</v>
      </c>
      <c r="C1" s="43" t="s">
        <v>42</v>
      </c>
      <c r="D1" s="43" t="s">
        <v>43</v>
      </c>
      <c r="E1" s="44" t="s">
        <v>44</v>
      </c>
    </row>
    <row r="2" spans="1:9">
      <c r="A2" s="43" t="s">
        <v>45</v>
      </c>
      <c r="B2" s="45">
        <f>SUM(data!$L$11:$L$58)</f>
        <v>135453</v>
      </c>
      <c r="C2" s="45">
        <f>SUM(data!M$11:M$58)</f>
        <v>127661</v>
      </c>
      <c r="D2" s="45">
        <f>SUM(data!N$11:N$58)</f>
        <v>144738</v>
      </c>
      <c r="E2" s="45">
        <f>SUM(data!O$11:O$58)</f>
        <v>140343</v>
      </c>
    </row>
    <row r="3" spans="1:9">
      <c r="A3" s="43" t="s">
        <v>47</v>
      </c>
      <c r="B3" s="45"/>
      <c r="C3" s="45"/>
      <c r="D3" s="45"/>
      <c r="E3" s="42"/>
    </row>
    <row r="4" spans="1:9">
      <c r="A4" s="43" t="s">
        <v>46</v>
      </c>
      <c r="B4" s="45"/>
      <c r="C4" s="45"/>
      <c r="D4" s="45"/>
      <c r="E4" s="42"/>
    </row>
    <row r="5" spans="1:9">
      <c r="A5" s="43"/>
      <c r="B5" s="45"/>
      <c r="C5" s="45"/>
      <c r="D5" s="45"/>
      <c r="E5" s="42"/>
    </row>
    <row r="10" spans="1:9" ht="13.8" thickBot="1">
      <c r="B10">
        <v>1</v>
      </c>
      <c r="C10">
        <v>2</v>
      </c>
      <c r="D10">
        <v>3</v>
      </c>
      <c r="E10">
        <v>4</v>
      </c>
      <c r="G10" s="47">
        <f>MAX(B11:B58)</f>
        <v>167</v>
      </c>
    </row>
    <row r="11" spans="1:9" ht="15.6" thickBot="1">
      <c r="A11" s="19">
        <v>1</v>
      </c>
      <c r="B11" s="20">
        <f>VLOOKUP($A11,data!$C$11:$G$58,'Raw User data'!$I$12+1,FALSE)</f>
        <v>118</v>
      </c>
      <c r="C11" s="20"/>
      <c r="D11" s="20"/>
      <c r="E11" s="20"/>
    </row>
    <row r="12" spans="1:9" ht="15.6" thickBot="1">
      <c r="A12" s="22">
        <v>2</v>
      </c>
      <c r="B12" s="20">
        <f>VLOOKUP($A12,data!$C$11:$G$58,'Raw User data'!$I$12+1,FALSE)</f>
        <v>129</v>
      </c>
      <c r="C12" s="20"/>
      <c r="D12" s="20"/>
      <c r="E12" s="20"/>
      <c r="I12">
        <v>1</v>
      </c>
    </row>
    <row r="13" spans="1:9" ht="15.6" thickBot="1">
      <c r="A13" s="22">
        <v>3</v>
      </c>
      <c r="B13" s="20">
        <f>VLOOKUP($A13,data!$C$11:$G$58,'Raw User data'!$I$12+1,FALSE)</f>
        <v>167</v>
      </c>
      <c r="C13" s="20"/>
      <c r="D13" s="20"/>
      <c r="E13" s="20"/>
    </row>
    <row r="14" spans="1:9" ht="15.6" thickBot="1">
      <c r="A14" s="22">
        <v>4</v>
      </c>
      <c r="B14" s="20">
        <f>VLOOKUP($A14,data!$C$11:$G$58,'Raw User data'!$I$12+1,FALSE)</f>
        <v>130</v>
      </c>
      <c r="C14" s="20"/>
      <c r="D14" s="20"/>
      <c r="E14" s="20"/>
      <c r="G14">
        <f>VLOOKUP('Raw User data'!A11,data!C11:G58,'Raw User data'!I12,FALSE)</f>
        <v>1</v>
      </c>
    </row>
    <row r="15" spans="1:9" ht="15.6" thickBot="1">
      <c r="A15" s="22">
        <v>5</v>
      </c>
      <c r="B15" s="20">
        <f>VLOOKUP($A15,data!$C$11:$G$58,'Raw User data'!$I$12+1,FALSE)</f>
        <v>145</v>
      </c>
      <c r="C15" s="20"/>
      <c r="D15" s="20"/>
      <c r="E15" s="20"/>
      <c r="H15" s="44" t="s">
        <v>41</v>
      </c>
    </row>
    <row r="16" spans="1:9" ht="15.6" thickBot="1">
      <c r="A16" s="22">
        <v>6</v>
      </c>
      <c r="B16" s="20">
        <f>VLOOKUP($A16,data!$C$11:$G$58,'Raw User data'!$I$12+1,FALSE)</f>
        <v>107</v>
      </c>
      <c r="C16" s="20"/>
      <c r="D16" s="20"/>
      <c r="E16" s="20"/>
      <c r="H16" s="44" t="s">
        <v>42</v>
      </c>
    </row>
    <row r="17" spans="1:8" ht="15.6" thickBot="1">
      <c r="A17" s="22">
        <v>7</v>
      </c>
      <c r="B17" s="20">
        <f>VLOOKUP($A17,data!$C$11:$G$58,'Raw User data'!$I$12+1,FALSE)</f>
        <v>69</v>
      </c>
      <c r="C17" s="20"/>
      <c r="D17" s="20"/>
      <c r="E17" s="20"/>
      <c r="H17" s="44" t="s">
        <v>43</v>
      </c>
    </row>
    <row r="18" spans="1:8" ht="15.6" thickBot="1">
      <c r="A18" s="22">
        <v>8</v>
      </c>
      <c r="B18" s="20">
        <f>VLOOKUP($A18,data!$C$11:$G$58,'Raw User data'!$I$12+1,FALSE)</f>
        <v>163</v>
      </c>
      <c r="C18" s="20"/>
      <c r="D18" s="20"/>
      <c r="E18" s="20"/>
      <c r="H18" s="44" t="s">
        <v>44</v>
      </c>
    </row>
    <row r="19" spans="1:8" ht="15.6" thickBot="1">
      <c r="A19" s="22">
        <v>9</v>
      </c>
      <c r="B19" s="20">
        <f>VLOOKUP($A19,data!$C$11:$G$58,'Raw User data'!$I$12+1,FALSE)</f>
        <v>86</v>
      </c>
      <c r="C19" s="20"/>
      <c r="D19" s="20"/>
      <c r="E19" s="20"/>
    </row>
    <row r="20" spans="1:8" ht="15.6" thickBot="1">
      <c r="A20" s="22">
        <v>10</v>
      </c>
      <c r="B20" s="20">
        <f>VLOOKUP($A20,data!$C$11:$G$58,'Raw User data'!$I$12+1,FALSE)</f>
        <v>115</v>
      </c>
      <c r="C20" s="20"/>
      <c r="D20" s="20"/>
      <c r="E20" s="20"/>
    </row>
    <row r="21" spans="1:8" ht="15.6" thickBot="1">
      <c r="A21" s="22">
        <v>11</v>
      </c>
      <c r="B21" s="20">
        <f>VLOOKUP($A21,data!$C$11:$G$58,'Raw User data'!$I$12+1,FALSE)</f>
        <v>124</v>
      </c>
      <c r="C21" s="20"/>
      <c r="D21" s="20"/>
      <c r="E21" s="20"/>
    </row>
    <row r="22" spans="1:8" ht="15.6" thickBot="1">
      <c r="A22" s="25">
        <v>12</v>
      </c>
      <c r="B22" s="20">
        <f>VLOOKUP($A22,data!$C$11:$G$58,'Raw User data'!$I$12+1,FALSE)</f>
        <v>144</v>
      </c>
      <c r="C22" s="20"/>
      <c r="D22" s="20"/>
      <c r="E22" s="20"/>
    </row>
    <row r="23" spans="1:8" ht="15.6" thickBot="1">
      <c r="A23" s="19">
        <v>13</v>
      </c>
      <c r="B23" s="20">
        <f>VLOOKUP($A23,data!$C$11:$G$58,'Raw User data'!$I$12+1,FALSE)</f>
        <v>110</v>
      </c>
      <c r="C23" s="20"/>
      <c r="D23" s="20"/>
      <c r="E23" s="20"/>
    </row>
    <row r="24" spans="1:8" ht="15.6" thickBot="1">
      <c r="A24" s="22">
        <v>14</v>
      </c>
      <c r="B24" s="20">
        <f>VLOOKUP($A24,data!$C$11:$G$58,'Raw User data'!$I$12+1,FALSE)</f>
        <v>141</v>
      </c>
      <c r="C24" s="20"/>
      <c r="D24" s="20"/>
      <c r="E24" s="20"/>
    </row>
    <row r="25" spans="1:8" ht="15.6" thickBot="1">
      <c r="A25" s="22">
        <v>15</v>
      </c>
      <c r="B25" s="20">
        <f>VLOOKUP($A25,data!$C$11:$G$58,'Raw User data'!$I$12+1,FALSE)</f>
        <v>91</v>
      </c>
      <c r="C25" s="20"/>
      <c r="D25" s="20"/>
      <c r="E25" s="20"/>
    </row>
    <row r="26" spans="1:8" ht="15.6" thickBot="1">
      <c r="A26" s="22">
        <v>16</v>
      </c>
      <c r="B26" s="20">
        <f>VLOOKUP($A26,data!$C$11:$G$58,'Raw User data'!$I$12+1,FALSE)</f>
        <v>83</v>
      </c>
      <c r="C26" s="20"/>
      <c r="D26" s="20"/>
      <c r="E26" s="20"/>
    </row>
    <row r="27" spans="1:8" ht="15.6" thickBot="1">
      <c r="A27" s="22">
        <v>17</v>
      </c>
      <c r="B27" s="20">
        <f>VLOOKUP($A27,data!$C$11:$G$58,'Raw User data'!$I$12+1,FALSE)</f>
        <v>91</v>
      </c>
      <c r="C27" s="20"/>
      <c r="D27" s="20"/>
      <c r="E27" s="20"/>
    </row>
    <row r="28" spans="1:8" ht="15.6" thickBot="1">
      <c r="A28" s="22">
        <v>18</v>
      </c>
      <c r="B28" s="20">
        <f>VLOOKUP($A28,data!$C$11:$G$58,'Raw User data'!$I$12+1,FALSE)</f>
        <v>125</v>
      </c>
      <c r="C28" s="20"/>
      <c r="D28" s="20"/>
      <c r="E28" s="20"/>
    </row>
    <row r="29" spans="1:8" ht="15.6" thickBot="1">
      <c r="A29" s="22">
        <v>19</v>
      </c>
      <c r="B29" s="20">
        <f>VLOOKUP($A29,data!$C$11:$G$58,'Raw User data'!$I$12+1,FALSE)</f>
        <v>62</v>
      </c>
      <c r="C29" s="20"/>
      <c r="D29" s="20"/>
      <c r="E29" s="20"/>
    </row>
    <row r="30" spans="1:8" ht="15.6" thickBot="1">
      <c r="A30" s="22">
        <v>20</v>
      </c>
      <c r="B30" s="20">
        <f>VLOOKUP($A30,data!$C$11:$G$58,'Raw User data'!$I$12+1,FALSE)</f>
        <v>154</v>
      </c>
      <c r="C30" s="20"/>
      <c r="D30" s="20"/>
      <c r="E30" s="20"/>
    </row>
    <row r="31" spans="1:8" ht="15.6" thickBot="1">
      <c r="A31" s="22">
        <v>21</v>
      </c>
      <c r="B31" s="20">
        <f>VLOOKUP($A31,data!$C$11:$G$58,'Raw User data'!$I$12+1,FALSE)</f>
        <v>62</v>
      </c>
      <c r="C31" s="20"/>
      <c r="D31" s="20"/>
      <c r="E31" s="20"/>
    </row>
    <row r="32" spans="1:8" ht="15.6" thickBot="1">
      <c r="A32" s="22">
        <v>22</v>
      </c>
      <c r="B32" s="20">
        <f>VLOOKUP($A32,data!$C$11:$G$58,'Raw User data'!$I$12+1,FALSE)</f>
        <v>74</v>
      </c>
      <c r="C32" s="20"/>
      <c r="D32" s="20"/>
      <c r="E32" s="20"/>
    </row>
    <row r="33" spans="1:5" ht="15.6" thickBot="1">
      <c r="A33" s="22">
        <v>23</v>
      </c>
      <c r="B33" s="20">
        <f>VLOOKUP($A33,data!$C$11:$G$58,'Raw User data'!$I$12+1,FALSE)</f>
        <v>155</v>
      </c>
      <c r="C33" s="20"/>
      <c r="D33" s="20"/>
      <c r="E33" s="20"/>
    </row>
    <row r="34" spans="1:5" ht="15.6" thickBot="1">
      <c r="A34" s="25">
        <v>24</v>
      </c>
      <c r="B34" s="20">
        <f>VLOOKUP($A34,data!$C$11:$G$58,'Raw User data'!$I$12+1,FALSE)</f>
        <v>85</v>
      </c>
      <c r="C34" s="20"/>
      <c r="D34" s="20"/>
      <c r="E34" s="20"/>
    </row>
    <row r="35" spans="1:5" ht="15.6" thickBot="1">
      <c r="A35" s="19">
        <v>25</v>
      </c>
      <c r="B35" s="20">
        <f>VLOOKUP($A35,data!$C$11:$G$58,'Raw User data'!$I$12+1,FALSE)</f>
        <v>88</v>
      </c>
      <c r="C35" s="20"/>
      <c r="D35" s="20"/>
      <c r="E35" s="20"/>
    </row>
    <row r="36" spans="1:5" ht="15.6" thickBot="1">
      <c r="A36" s="22">
        <v>26</v>
      </c>
      <c r="B36" s="20">
        <f>VLOOKUP($A36,data!$C$11:$G$58,'Raw User data'!$I$12+1,FALSE)</f>
        <v>120</v>
      </c>
      <c r="C36" s="20"/>
      <c r="D36" s="20"/>
      <c r="E36" s="20"/>
    </row>
    <row r="37" spans="1:5" ht="15.6" thickBot="1">
      <c r="A37" s="22">
        <v>27</v>
      </c>
      <c r="B37" s="20">
        <f>VLOOKUP($A37,data!$C$11:$G$58,'Raw User data'!$I$12+1,FALSE)</f>
        <v>91</v>
      </c>
      <c r="C37" s="20"/>
      <c r="D37" s="20"/>
      <c r="E37" s="20"/>
    </row>
    <row r="38" spans="1:5" ht="15.6" thickBot="1">
      <c r="A38" s="22">
        <v>28</v>
      </c>
      <c r="B38" s="20">
        <f>VLOOKUP($A38,data!$C$11:$G$58,'Raw User data'!$I$12+1,FALSE)</f>
        <v>62</v>
      </c>
      <c r="C38" s="20"/>
      <c r="D38" s="20"/>
      <c r="E38" s="20"/>
    </row>
    <row r="39" spans="1:5" ht="15.6" thickBot="1">
      <c r="A39" s="22">
        <v>29</v>
      </c>
      <c r="B39" s="20">
        <f>VLOOKUP($A39,data!$C$11:$G$58,'Raw User data'!$I$12+1,FALSE)</f>
        <v>157</v>
      </c>
      <c r="C39" s="20"/>
      <c r="D39" s="20"/>
      <c r="E39" s="20"/>
    </row>
    <row r="40" spans="1:5" ht="15.6" thickBot="1">
      <c r="A40" s="22">
        <v>30</v>
      </c>
      <c r="B40" s="20">
        <f>VLOOKUP($A40,data!$C$11:$G$58,'Raw User data'!$I$12+1,FALSE)</f>
        <v>109</v>
      </c>
      <c r="C40" s="20"/>
      <c r="D40" s="20"/>
      <c r="E40" s="20"/>
    </row>
    <row r="41" spans="1:5" ht="15.6" thickBot="1">
      <c r="A41" s="22">
        <v>31</v>
      </c>
      <c r="B41" s="20">
        <f>VLOOKUP($A41,data!$C$11:$G$58,'Raw User data'!$I$12+1,FALSE)</f>
        <v>120</v>
      </c>
      <c r="C41" s="20"/>
      <c r="D41" s="20"/>
      <c r="E41" s="20"/>
    </row>
    <row r="42" spans="1:5" ht="15.6" thickBot="1">
      <c r="A42" s="22">
        <v>32</v>
      </c>
      <c r="B42" s="20">
        <f>VLOOKUP($A42,data!$C$11:$G$58,'Raw User data'!$I$12+1,FALSE)</f>
        <v>130</v>
      </c>
      <c r="C42" s="20"/>
      <c r="D42" s="20"/>
      <c r="E42" s="20"/>
    </row>
    <row r="43" spans="1:5" ht="15.6" thickBot="1">
      <c r="A43" s="22">
        <v>33</v>
      </c>
      <c r="B43" s="20">
        <f>VLOOKUP($A43,data!$C$11:$G$58,'Raw User data'!$I$12+1,FALSE)</f>
        <v>92</v>
      </c>
      <c r="C43" s="20"/>
      <c r="D43" s="20"/>
      <c r="E43" s="20"/>
    </row>
    <row r="44" spans="1:5" ht="15.6" thickBot="1">
      <c r="A44" s="22">
        <v>34</v>
      </c>
      <c r="B44" s="20">
        <f>VLOOKUP($A44,data!$C$11:$G$58,'Raw User data'!$I$12+1,FALSE)</f>
        <v>116</v>
      </c>
      <c r="C44" s="20"/>
      <c r="D44" s="20"/>
      <c r="E44" s="20"/>
    </row>
    <row r="45" spans="1:5" ht="15.6" thickBot="1">
      <c r="A45" s="22">
        <v>35</v>
      </c>
      <c r="B45" s="20">
        <f>VLOOKUP($A45,data!$C$11:$G$58,'Raw User data'!$I$12+1,FALSE)</f>
        <v>148</v>
      </c>
      <c r="C45" s="20"/>
      <c r="D45" s="20"/>
      <c r="E45" s="20"/>
    </row>
    <row r="46" spans="1:5" ht="15.6" thickBot="1">
      <c r="A46" s="25">
        <v>36</v>
      </c>
      <c r="B46" s="20">
        <f>VLOOKUP($A46,data!$C$11:$G$58,'Raw User data'!$I$12+1,FALSE)</f>
        <v>68</v>
      </c>
      <c r="C46" s="20"/>
      <c r="D46" s="20"/>
      <c r="E46" s="20"/>
    </row>
    <row r="47" spans="1:5" ht="15.6" thickBot="1">
      <c r="A47" s="19">
        <v>37</v>
      </c>
      <c r="B47" s="20">
        <f>VLOOKUP($A47,data!$C$11:$G$58,'Raw User data'!$I$12+1,FALSE)</f>
        <v>158</v>
      </c>
      <c r="C47" s="20"/>
      <c r="D47" s="20"/>
      <c r="E47" s="20"/>
    </row>
    <row r="48" spans="1:5" ht="15.6" thickBot="1">
      <c r="A48" s="22">
        <v>38</v>
      </c>
      <c r="B48" s="20">
        <f>VLOOKUP($A48,data!$C$11:$G$58,'Raw User data'!$I$12+1,FALSE)</f>
        <v>140</v>
      </c>
      <c r="C48" s="20"/>
      <c r="D48" s="20"/>
      <c r="E48" s="20"/>
    </row>
    <row r="49" spans="1:5" ht="15.6" thickBot="1">
      <c r="A49" s="22">
        <v>39</v>
      </c>
      <c r="B49" s="20">
        <f>VLOOKUP($A49,data!$C$11:$G$58,'Raw User data'!$I$12+1,FALSE)</f>
        <v>77</v>
      </c>
      <c r="C49" s="20"/>
      <c r="D49" s="20"/>
      <c r="E49" s="20"/>
    </row>
    <row r="50" spans="1:5" ht="15.6" thickBot="1">
      <c r="A50" s="22">
        <v>40</v>
      </c>
      <c r="B50" s="20">
        <f>VLOOKUP($A50,data!$C$11:$G$58,'Raw User data'!$I$12+1,FALSE)</f>
        <v>165</v>
      </c>
      <c r="C50" s="20"/>
      <c r="D50" s="20"/>
      <c r="E50" s="20"/>
    </row>
    <row r="51" spans="1:5" ht="15.6" thickBot="1">
      <c r="A51" s="22">
        <v>41</v>
      </c>
      <c r="B51" s="20">
        <f>VLOOKUP($A51,data!$C$11:$G$58,'Raw User data'!$I$12+1,FALSE)</f>
        <v>118</v>
      </c>
      <c r="C51" s="20">
        <v>79</v>
      </c>
      <c r="D51" s="20">
        <v>61</v>
      </c>
      <c r="E51" s="20">
        <v>166</v>
      </c>
    </row>
    <row r="52" spans="1:5" ht="15.6" thickBot="1">
      <c r="A52" s="22">
        <v>42</v>
      </c>
      <c r="B52" s="20">
        <f>VLOOKUP($A52,data!$C$11:$G$58,'Raw User data'!$I$12+1,FALSE)</f>
        <v>167</v>
      </c>
      <c r="C52" s="20">
        <v>87</v>
      </c>
      <c r="D52" s="20">
        <v>72</v>
      </c>
      <c r="E52" s="20">
        <v>89</v>
      </c>
    </row>
    <row r="53" spans="1:5" ht="15.6" thickBot="1">
      <c r="A53" s="22">
        <v>43</v>
      </c>
      <c r="B53" s="20">
        <f>VLOOKUP($A53,data!$C$11:$G$58,'Raw User data'!$I$12+1,FALSE)</f>
        <v>120</v>
      </c>
      <c r="C53" s="20">
        <v>123</v>
      </c>
      <c r="D53" s="20">
        <v>81</v>
      </c>
      <c r="E53" s="20">
        <v>117</v>
      </c>
    </row>
    <row r="54" spans="1:5" ht="15.6" thickBot="1">
      <c r="A54" s="22">
        <v>44</v>
      </c>
      <c r="B54" s="20">
        <f>VLOOKUP($A54,data!$C$11:$G$58,'Raw User data'!$I$12+1,FALSE)</f>
        <v>123</v>
      </c>
      <c r="C54" s="20">
        <v>136</v>
      </c>
      <c r="D54" s="20">
        <v>139</v>
      </c>
      <c r="E54" s="20">
        <v>89</v>
      </c>
    </row>
    <row r="55" spans="1:5" ht="15.6" thickBot="1">
      <c r="A55" s="22">
        <v>45</v>
      </c>
      <c r="B55" s="20">
        <f>VLOOKUP($A55,data!$C$11:$G$58,'Raw User data'!$I$12+1,FALSE)</f>
        <v>64</v>
      </c>
      <c r="C55" s="20">
        <v>163</v>
      </c>
      <c r="D55" s="20">
        <v>146</v>
      </c>
      <c r="E55" s="20">
        <v>67</v>
      </c>
    </row>
    <row r="56" spans="1:5" ht="15.6" thickBot="1">
      <c r="A56" s="22">
        <v>46</v>
      </c>
      <c r="B56" s="20">
        <f>VLOOKUP($A56,data!$C$11:$G$58,'Raw User data'!$I$12+1,FALSE)</f>
        <v>124</v>
      </c>
      <c r="C56" s="20">
        <v>85</v>
      </c>
      <c r="D56" s="20">
        <v>100</v>
      </c>
      <c r="E56" s="20">
        <v>142</v>
      </c>
    </row>
    <row r="57" spans="1:5" ht="15.6" thickBot="1">
      <c r="A57" s="22">
        <v>47</v>
      </c>
      <c r="B57" s="20">
        <f>VLOOKUP($A57,data!$C$11:$G$58,'Raw User data'!$I$12+1,FALSE)</f>
        <v>69</v>
      </c>
      <c r="C57" s="20">
        <v>158</v>
      </c>
      <c r="D57" s="20">
        <v>61</v>
      </c>
      <c r="E57" s="20">
        <v>81</v>
      </c>
    </row>
    <row r="58" spans="1:5" ht="15.6" thickBot="1">
      <c r="A58" s="25">
        <v>48</v>
      </c>
      <c r="B58" s="20">
        <f>VLOOKUP($A58,data!$C$11:$G$58,'Raw User data'!$I$12+1,FALSE)</f>
        <v>107</v>
      </c>
      <c r="C58" s="20">
        <v>105</v>
      </c>
      <c r="D58" s="20">
        <v>108</v>
      </c>
      <c r="E58" s="20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094C-0414-49F8-99F2-8BF055ECF35C}">
  <dimension ref="A1:K48"/>
  <sheetViews>
    <sheetView workbookViewId="0">
      <selection activeCell="K8" sqref="K8"/>
    </sheetView>
  </sheetViews>
  <sheetFormatPr defaultRowHeight="13.2"/>
  <sheetData>
    <row r="1" spans="1:11" ht="15">
      <c r="A1" s="19">
        <v>1</v>
      </c>
      <c r="B1">
        <f>VLOOKUP($A1,data!$K$11:$O$58,'Time to answer'!$K$7+1,FALSE)</f>
        <v>118</v>
      </c>
    </row>
    <row r="2" spans="1:11" ht="15">
      <c r="A2" s="22">
        <v>2</v>
      </c>
      <c r="B2">
        <f>VLOOKUP($A2,data!$K$11:$O$58,'Time to answer'!$K$7+1,FALSE)</f>
        <v>247</v>
      </c>
    </row>
    <row r="3" spans="1:11" ht="15">
      <c r="A3" s="22">
        <v>3</v>
      </c>
      <c r="B3">
        <f>VLOOKUP($A3,data!$K$11:$O$58,'Time to answer'!$K$7+1,FALSE)</f>
        <v>414</v>
      </c>
    </row>
    <row r="4" spans="1:11" ht="15">
      <c r="A4" s="22">
        <v>4</v>
      </c>
      <c r="B4">
        <f>VLOOKUP($A4,data!$K$11:$O$58,'Time to answer'!$K$7+1,FALSE)</f>
        <v>544</v>
      </c>
    </row>
    <row r="5" spans="1:11" ht="15">
      <c r="A5" s="22">
        <v>5</v>
      </c>
      <c r="B5">
        <f>VLOOKUP($A5,data!$K$11:$O$58,'Time to answer'!$K$7+1,FALSE)</f>
        <v>689</v>
      </c>
    </row>
    <row r="6" spans="1:11" ht="15">
      <c r="A6" s="22">
        <v>6</v>
      </c>
      <c r="B6">
        <f>VLOOKUP($A6,data!$K$11:$O$58,'Time to answer'!$K$7+1,FALSE)</f>
        <v>796</v>
      </c>
    </row>
    <row r="7" spans="1:11" ht="15">
      <c r="A7" s="22">
        <v>7</v>
      </c>
      <c r="B7">
        <f>VLOOKUP($A7,data!$K$11:$O$58,'Time to answer'!$K$7+1,FALSE)</f>
        <v>865</v>
      </c>
      <c r="K7">
        <v>1</v>
      </c>
    </row>
    <row r="8" spans="1:11" ht="15">
      <c r="A8" s="22">
        <v>8</v>
      </c>
      <c r="B8">
        <f>VLOOKUP($A8,data!$K$11:$O$58,'Time to answer'!$K$7+1,FALSE)</f>
        <v>1028</v>
      </c>
    </row>
    <row r="9" spans="1:11" ht="15">
      <c r="A9" s="22">
        <v>9</v>
      </c>
      <c r="B9">
        <f>VLOOKUP($A9,data!$K$11:$O$58,'Time to answer'!$K$7+1,FALSE)</f>
        <v>1114</v>
      </c>
    </row>
    <row r="10" spans="1:11" ht="15">
      <c r="A10" s="22">
        <v>10</v>
      </c>
      <c r="B10">
        <f>VLOOKUP($A10,data!$K$11:$O$58,'Time to answer'!$K$7+1,FALSE)</f>
        <v>1229</v>
      </c>
    </row>
    <row r="11" spans="1:11" ht="15">
      <c r="A11" s="22">
        <v>11</v>
      </c>
      <c r="B11">
        <f>VLOOKUP($A11,data!$K$11:$O$58,'Time to answer'!$K$7+1,FALSE)</f>
        <v>1353</v>
      </c>
      <c r="J11" s="44"/>
    </row>
    <row r="12" spans="1:11" ht="15.6" thickBot="1">
      <c r="A12" s="25">
        <v>12</v>
      </c>
      <c r="B12">
        <f>VLOOKUP($A12,data!$K$11:$O$58,'Time to answer'!$K$7+1,FALSE)</f>
        <v>1497</v>
      </c>
    </row>
    <row r="13" spans="1:11" ht="15">
      <c r="A13" s="19">
        <v>13</v>
      </c>
      <c r="B13">
        <f>VLOOKUP($A13,data!$K$11:$O$58,'Time to answer'!$K$7+1,FALSE)</f>
        <v>1607</v>
      </c>
    </row>
    <row r="14" spans="1:11" ht="15">
      <c r="A14" s="22">
        <v>14</v>
      </c>
      <c r="B14">
        <f>VLOOKUP($A14,data!$K$11:$O$58,'Time to answer'!$K$7+1,FALSE)</f>
        <v>1748</v>
      </c>
    </row>
    <row r="15" spans="1:11" ht="15">
      <c r="A15" s="22">
        <v>15</v>
      </c>
      <c r="B15">
        <f>VLOOKUP($A15,data!$K$11:$O$58,'Time to answer'!$K$7+1,FALSE)</f>
        <v>1839</v>
      </c>
    </row>
    <row r="16" spans="1:11" ht="15">
      <c r="A16" s="22">
        <v>16</v>
      </c>
      <c r="B16">
        <f>VLOOKUP($A16,data!$K$11:$O$58,'Time to answer'!$K$7+1,FALSE)</f>
        <v>1922</v>
      </c>
    </row>
    <row r="17" spans="1:2" ht="15">
      <c r="A17" s="22">
        <v>17</v>
      </c>
      <c r="B17">
        <f>VLOOKUP($A17,data!$K$11:$O$58,'Time to answer'!$K$7+1,FALSE)</f>
        <v>2013</v>
      </c>
    </row>
    <row r="18" spans="1:2" ht="15">
      <c r="A18" s="22">
        <v>18</v>
      </c>
      <c r="B18">
        <f>VLOOKUP($A18,data!$K$11:$O$58,'Time to answer'!$K$7+1,FALSE)</f>
        <v>2138</v>
      </c>
    </row>
    <row r="19" spans="1:2" ht="15">
      <c r="A19" s="22">
        <v>19</v>
      </c>
      <c r="B19">
        <f>VLOOKUP($A19,data!$K$11:$O$58,'Time to answer'!$K$7+1,FALSE)</f>
        <v>2200</v>
      </c>
    </row>
    <row r="20" spans="1:2" ht="15">
      <c r="A20" s="22">
        <v>20</v>
      </c>
      <c r="B20">
        <f>VLOOKUP($A20,data!$K$11:$O$58,'Time to answer'!$K$7+1,FALSE)</f>
        <v>2354</v>
      </c>
    </row>
    <row r="21" spans="1:2" ht="15">
      <c r="A21" s="22">
        <v>21</v>
      </c>
      <c r="B21">
        <f>VLOOKUP($A21,data!$K$11:$O$58,'Time to answer'!$K$7+1,FALSE)</f>
        <v>2416</v>
      </c>
    </row>
    <row r="22" spans="1:2" ht="15">
      <c r="A22" s="22">
        <v>22</v>
      </c>
      <c r="B22">
        <f>VLOOKUP($A22,data!$K$11:$O$58,'Time to answer'!$K$7+1,FALSE)</f>
        <v>2490</v>
      </c>
    </row>
    <row r="23" spans="1:2" ht="15">
      <c r="A23" s="22">
        <v>23</v>
      </c>
      <c r="B23">
        <f>VLOOKUP($A23,data!$K$11:$O$58,'Time to answer'!$K$7+1,FALSE)</f>
        <v>2645</v>
      </c>
    </row>
    <row r="24" spans="1:2" ht="15.6" thickBot="1">
      <c r="A24" s="25">
        <v>24</v>
      </c>
      <c r="B24">
        <f>VLOOKUP($A24,data!$K$11:$O$58,'Time to answer'!$K$7+1,FALSE)</f>
        <v>2730</v>
      </c>
    </row>
    <row r="25" spans="1:2" ht="15">
      <c r="A25" s="19">
        <v>25</v>
      </c>
      <c r="B25">
        <f>VLOOKUP($A25,data!$K$11:$O$58,'Time to answer'!$K$7+1,FALSE)</f>
        <v>2818</v>
      </c>
    </row>
    <row r="26" spans="1:2" ht="15">
      <c r="A26" s="22">
        <v>26</v>
      </c>
      <c r="B26">
        <f>VLOOKUP($A26,data!$K$11:$O$58,'Time to answer'!$K$7+1,FALSE)</f>
        <v>2938</v>
      </c>
    </row>
    <row r="27" spans="1:2" ht="15">
      <c r="A27" s="22">
        <v>27</v>
      </c>
      <c r="B27">
        <f>VLOOKUP($A27,data!$K$11:$O$58,'Time to answer'!$K$7+1,FALSE)</f>
        <v>3029</v>
      </c>
    </row>
    <row r="28" spans="1:2" ht="15">
      <c r="A28" s="22">
        <v>28</v>
      </c>
      <c r="B28">
        <f>VLOOKUP($A28,data!$K$11:$O$58,'Time to answer'!$K$7+1,FALSE)</f>
        <v>3091</v>
      </c>
    </row>
    <row r="29" spans="1:2" ht="15">
      <c r="A29" s="22">
        <v>29</v>
      </c>
      <c r="B29">
        <f>VLOOKUP($A29,data!$K$11:$O$58,'Time to answer'!$K$7+1,FALSE)</f>
        <v>3248</v>
      </c>
    </row>
    <row r="30" spans="1:2" ht="15">
      <c r="A30" s="22">
        <v>30</v>
      </c>
      <c r="B30">
        <f>VLOOKUP($A30,data!$K$11:$O$58,'Time to answer'!$K$7+1,FALSE)</f>
        <v>3357</v>
      </c>
    </row>
    <row r="31" spans="1:2" ht="15">
      <c r="A31" s="22">
        <v>31</v>
      </c>
      <c r="B31">
        <f>VLOOKUP($A31,data!$K$11:$O$58,'Time to answer'!$K$7+1,FALSE)</f>
        <v>3477</v>
      </c>
    </row>
    <row r="32" spans="1:2" ht="15">
      <c r="A32" s="22">
        <v>32</v>
      </c>
      <c r="B32">
        <f>VLOOKUP($A32,data!$K$11:$O$58,'Time to answer'!$K$7+1,FALSE)</f>
        <v>3607</v>
      </c>
    </row>
    <row r="33" spans="1:2" ht="15">
      <c r="A33" s="22">
        <v>33</v>
      </c>
      <c r="B33">
        <f>VLOOKUP($A33,data!$K$11:$O$58,'Time to answer'!$K$7+1,FALSE)</f>
        <v>3699</v>
      </c>
    </row>
    <row r="34" spans="1:2" ht="15">
      <c r="A34" s="22">
        <v>34</v>
      </c>
      <c r="B34">
        <f>VLOOKUP($A34,data!$K$11:$O$58,'Time to answer'!$K$7+1,FALSE)</f>
        <v>3815</v>
      </c>
    </row>
    <row r="35" spans="1:2" ht="15">
      <c r="A35" s="22">
        <v>35</v>
      </c>
      <c r="B35">
        <f>VLOOKUP($A35,data!$K$11:$O$58,'Time to answer'!$K$7+1,FALSE)</f>
        <v>3963</v>
      </c>
    </row>
    <row r="36" spans="1:2" ht="15.6" thickBot="1">
      <c r="A36" s="25">
        <v>36</v>
      </c>
      <c r="B36">
        <f>VLOOKUP($A36,data!$K$11:$O$58,'Time to answer'!$K$7+1,FALSE)</f>
        <v>4031</v>
      </c>
    </row>
    <row r="37" spans="1:2" ht="15">
      <c r="A37" s="19">
        <v>37</v>
      </c>
      <c r="B37">
        <f>VLOOKUP($A37,data!$K$11:$O$58,'Time to answer'!$K$7+1,FALSE)</f>
        <v>4189</v>
      </c>
    </row>
    <row r="38" spans="1:2" ht="15">
      <c r="A38" s="22">
        <v>38</v>
      </c>
      <c r="B38">
        <f>VLOOKUP($A38,data!$K$11:$O$58,'Time to answer'!$K$7+1,FALSE)</f>
        <v>4329</v>
      </c>
    </row>
    <row r="39" spans="1:2" ht="15">
      <c r="A39" s="22">
        <v>39</v>
      </c>
      <c r="B39">
        <f>VLOOKUP($A39,data!$K$11:$O$58,'Time to answer'!$K$7+1,FALSE)</f>
        <v>4406</v>
      </c>
    </row>
    <row r="40" spans="1:2" ht="15">
      <c r="A40" s="22">
        <v>40</v>
      </c>
      <c r="B40">
        <f>VLOOKUP($A40,data!$K$11:$O$58,'Time to answer'!$K$7+1,FALSE)</f>
        <v>4571</v>
      </c>
    </row>
    <row r="41" spans="1:2" ht="15">
      <c r="A41" s="22">
        <v>41</v>
      </c>
      <c r="B41">
        <f>VLOOKUP($A41,data!$K$11:$O$58,'Time to answer'!$K$7+1,FALSE)</f>
        <v>4689</v>
      </c>
    </row>
    <row r="42" spans="1:2" ht="15">
      <c r="A42" s="22">
        <v>42</v>
      </c>
      <c r="B42">
        <f>VLOOKUP($A42,data!$K$11:$O$58,'Time to answer'!$K$7+1,FALSE)</f>
        <v>4856</v>
      </c>
    </row>
    <row r="43" spans="1:2" ht="15">
      <c r="A43" s="22">
        <v>43</v>
      </c>
      <c r="B43">
        <f>VLOOKUP($A43,data!$K$11:$O$58,'Time to answer'!$K$7+1,FALSE)</f>
        <v>4976</v>
      </c>
    </row>
    <row r="44" spans="1:2" ht="15">
      <c r="A44" s="22">
        <v>44</v>
      </c>
      <c r="B44">
        <f>VLOOKUP($A44,data!$K$11:$O$58,'Time to answer'!$K$7+1,FALSE)</f>
        <v>5099</v>
      </c>
    </row>
    <row r="45" spans="1:2" ht="15">
      <c r="A45" s="22">
        <v>45</v>
      </c>
      <c r="B45">
        <f>VLOOKUP($A45,data!$K$11:$O$58,'Time to answer'!$K$7+1,FALSE)</f>
        <v>5163</v>
      </c>
    </row>
    <row r="46" spans="1:2" ht="15">
      <c r="A46" s="22">
        <v>46</v>
      </c>
      <c r="B46">
        <f>VLOOKUP($A46,data!$K$11:$O$58,'Time to answer'!$K$7+1,FALSE)</f>
        <v>5287</v>
      </c>
    </row>
    <row r="47" spans="1:2" ht="15">
      <c r="A47" s="22">
        <v>47</v>
      </c>
      <c r="B47">
        <f>VLOOKUP($A47,data!$K$11:$O$58,'Time to answer'!$K$7+1,FALSE)</f>
        <v>5356</v>
      </c>
    </row>
    <row r="48" spans="1:2" ht="15.6" thickBot="1">
      <c r="A48" s="25">
        <v>48</v>
      </c>
      <c r="B48">
        <f>VLOOKUP($A48,data!$K$11:$O$58,'Time to answer'!$K$7+1,FALSE)</f>
        <v>5463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9C43-BE99-416E-88A4-C273510E89E4}">
  <dimension ref="A1:L48"/>
  <sheetViews>
    <sheetView workbookViewId="0">
      <selection activeCell="D18" sqref="D18"/>
    </sheetView>
  </sheetViews>
  <sheetFormatPr defaultRowHeight="13.2"/>
  <cols>
    <col min="2" max="2" width="8.88671875" customWidth="1"/>
  </cols>
  <sheetData>
    <row r="1" spans="1:12" ht="15">
      <c r="A1" s="19">
        <v>1</v>
      </c>
      <c r="B1" s="53">
        <f>VLOOKUP($A1,data!$Q$11:$U$58,'Abondon rate'!$L$5+1,FALSE)</f>
        <v>8.0000000000000002E-3</v>
      </c>
      <c r="G1" t="e">
        <f>VLOOKUP(A1,data!R11:U58,L5+1,FALSE)</f>
        <v>#N/A</v>
      </c>
    </row>
    <row r="2" spans="1:12" ht="15">
      <c r="A2" s="22">
        <v>2</v>
      </c>
      <c r="B2" s="53">
        <f>VLOOKUP($A2,data!$Q$11:$U$58,'Abondon rate'!$L$5+1,FALSE)</f>
        <v>1.7999999999999999E-2</v>
      </c>
    </row>
    <row r="3" spans="1:12" ht="15">
      <c r="A3" s="22">
        <v>3</v>
      </c>
      <c r="B3" s="53">
        <f>VLOOKUP($A3,data!$Q$11:$U$58,'Abondon rate'!$L$5+1,FALSE)</f>
        <v>2.5999999999999999E-2</v>
      </c>
    </row>
    <row r="4" spans="1:12" ht="15">
      <c r="A4" s="22">
        <v>4</v>
      </c>
      <c r="B4" s="53">
        <f>VLOOKUP($A4,data!$Q$11:$U$58,'Abondon rate'!$L$5+1,FALSE)</f>
        <v>7.3999999999999996E-2</v>
      </c>
    </row>
    <row r="5" spans="1:12" ht="15">
      <c r="A5" s="22">
        <v>5</v>
      </c>
      <c r="B5" s="53">
        <f>VLOOKUP($A5,data!$Q$11:$U$58,'Abondon rate'!$L$5+1,FALSE)</f>
        <v>3.7999999999999999E-2</v>
      </c>
      <c r="L5">
        <v>1</v>
      </c>
    </row>
    <row r="6" spans="1:12" ht="15">
      <c r="A6" s="22">
        <v>6</v>
      </c>
      <c r="B6" s="53">
        <f>VLOOKUP($A6,data!$Q$11:$U$58,'Abondon rate'!$L$5+1,FALSE)</f>
        <v>6.4000000000000001E-2</v>
      </c>
    </row>
    <row r="7" spans="1:12" ht="15">
      <c r="A7" s="22">
        <v>7</v>
      </c>
      <c r="B7" s="53">
        <f>VLOOKUP($A7,data!$Q$11:$U$58,'Abondon rate'!$L$5+1,FALSE)</f>
        <v>0.08</v>
      </c>
    </row>
    <row r="8" spans="1:12" ht="15">
      <c r="A8" s="22">
        <v>8</v>
      </c>
      <c r="B8" s="53">
        <f>VLOOKUP($A8,data!$Q$11:$U$58,'Abondon rate'!$L$5+1,FALSE)</f>
        <v>3.0000000000000001E-3</v>
      </c>
    </row>
    <row r="9" spans="1:12" ht="15">
      <c r="A9" s="22">
        <v>9</v>
      </c>
      <c r="B9" s="53">
        <f>VLOOKUP($A9,data!$Q$11:$U$58,'Abondon rate'!$L$5+1,FALSE)</f>
        <v>3.3000000000000002E-2</v>
      </c>
    </row>
    <row r="10" spans="1:12" ht="15">
      <c r="A10" s="22">
        <v>10</v>
      </c>
      <c r="B10" s="53">
        <f>VLOOKUP($A10,data!$Q$11:$U$58,'Abondon rate'!$L$5+1,FALSE)</f>
        <v>3.7999999999999999E-2</v>
      </c>
    </row>
    <row r="11" spans="1:12" ht="15">
      <c r="A11" s="22">
        <v>11</v>
      </c>
      <c r="B11" s="53">
        <f>VLOOKUP($A11,data!$Q$11:$U$58,'Abondon rate'!$L$5+1,FALSE)</f>
        <v>6.6000000000000003E-2</v>
      </c>
    </row>
    <row r="12" spans="1:12" ht="15.6" thickBot="1">
      <c r="A12" s="25">
        <v>12</v>
      </c>
      <c r="B12" s="53">
        <f>VLOOKUP($A12,data!$Q$11:$U$58,'Abondon rate'!$L$5+1,FALSE)</f>
        <v>8.5000000000000006E-2</v>
      </c>
      <c r="E12" s="53" t="e">
        <f>MAX(B1:B48)</f>
        <v>#N/A</v>
      </c>
    </row>
    <row r="13" spans="1:12" ht="15">
      <c r="A13" s="19">
        <v>13</v>
      </c>
      <c r="B13" s="53">
        <f>VLOOKUP($A13,data!$Q$11:$U$58,'Abondon rate'!$L$5+1,FALSE)</f>
        <v>8.5000000000000006E-2</v>
      </c>
    </row>
    <row r="14" spans="1:12" ht="15">
      <c r="A14" s="22">
        <v>14</v>
      </c>
      <c r="B14" s="53">
        <f>VLOOKUP($A14,data!$Q$11:$U$58,'Abondon rate'!$L$5+1,FALSE)</f>
        <v>9.8000000000000004E-2</v>
      </c>
    </row>
    <row r="15" spans="1:12" ht="15">
      <c r="A15" s="22">
        <v>15</v>
      </c>
      <c r="B15" s="53">
        <f>VLOOKUP($A15,data!$Q$11:$U$58,'Abondon rate'!$L$5+1,FALSE)</f>
        <v>8.4000000000000005E-2</v>
      </c>
    </row>
    <row r="16" spans="1:12" ht="15">
      <c r="A16" s="22">
        <v>16</v>
      </c>
      <c r="B16" s="53">
        <f>VLOOKUP($A16,data!$Q$11:$U$58,'Abondon rate'!$L$5+1,FALSE)</f>
        <v>4.2000000000000003E-2</v>
      </c>
    </row>
    <row r="17" spans="1:2" ht="15">
      <c r="A17" s="22">
        <v>17</v>
      </c>
      <c r="B17" s="53">
        <f>VLOOKUP($A17,data!$Q$11:$U$58,'Abondon rate'!$L$5+1,FALSE)</f>
        <v>2.7E-2</v>
      </c>
    </row>
    <row r="18" spans="1:2" ht="15">
      <c r="A18" s="22">
        <v>18</v>
      </c>
      <c r="B18" s="53">
        <f>VLOOKUP($A18,data!$Q$11:$U$58,'Abondon rate'!$L$5+1,FALSE)</f>
        <v>3.1E-2</v>
      </c>
    </row>
    <row r="19" spans="1:2" ht="15">
      <c r="A19" s="22">
        <v>19</v>
      </c>
      <c r="B19" s="53">
        <f>VLOOKUP($A19,data!$Q$11:$U$58,'Abondon rate'!$L$5+1,FALSE)</f>
        <v>1.0999999999999999E-2</v>
      </c>
    </row>
    <row r="20" spans="1:2" ht="15">
      <c r="A20" s="22">
        <v>20</v>
      </c>
      <c r="B20" s="53">
        <f>VLOOKUP($A20,data!$Q$11:$U$58,'Abondon rate'!$L$5+1,FALSE)</f>
        <v>4.2000000000000003E-2</v>
      </c>
    </row>
    <row r="21" spans="1:2" ht="15">
      <c r="A21" s="22">
        <v>21</v>
      </c>
      <c r="B21" s="53">
        <f>VLOOKUP($A21,data!$Q$11:$U$58,'Abondon rate'!$L$5+1,FALSE)</f>
        <v>2.5999999999999999E-2</v>
      </c>
    </row>
    <row r="22" spans="1:2" ht="15">
      <c r="A22" s="22">
        <v>22</v>
      </c>
      <c r="B22" s="53">
        <f>VLOOKUP($A22,data!$Q$11:$U$58,'Abondon rate'!$L$5+1,FALSE)</f>
        <v>6.5000000000000002E-2</v>
      </c>
    </row>
    <row r="23" spans="1:2" ht="15">
      <c r="A23" s="22">
        <v>23</v>
      </c>
      <c r="B23" s="53">
        <f>VLOOKUP($A23,data!$Q$11:$U$58,'Abondon rate'!$L$5+1,FALSE)</f>
        <v>8.9999999999999993E-3</v>
      </c>
    </row>
    <row r="24" spans="1:2" ht="15.6" thickBot="1">
      <c r="A24" s="25">
        <v>24</v>
      </c>
      <c r="B24" s="53">
        <f>VLOOKUP($A24,data!$Q$11:$U$58,'Abondon rate'!$L$5+1,FALSE)</f>
        <v>1.2999999999999999E-2</v>
      </c>
    </row>
    <row r="25" spans="1:2" ht="15">
      <c r="A25" s="19">
        <v>25</v>
      </c>
      <c r="B25" s="53" t="e">
        <f>VLOOKUP($A25,data!$Q$11:$U$58,'Abondon rate'!$L$5+1,FALSE)</f>
        <v>#N/A</v>
      </c>
    </row>
    <row r="26" spans="1:2" ht="15">
      <c r="A26" s="22">
        <v>26</v>
      </c>
      <c r="B26" s="53" t="e">
        <f>VLOOKUP($A26,data!$Q$11:$U$58,'Abondon rate'!$L$5+1,FALSE)</f>
        <v>#N/A</v>
      </c>
    </row>
    <row r="27" spans="1:2" ht="15">
      <c r="A27" s="22">
        <v>27</v>
      </c>
      <c r="B27" s="53" t="e">
        <f>VLOOKUP($A27,data!$Q$11:$U$58,'Abondon rate'!$L$5+1,FALSE)</f>
        <v>#N/A</v>
      </c>
    </row>
    <row r="28" spans="1:2" ht="15">
      <c r="A28" s="22">
        <v>28</v>
      </c>
      <c r="B28" s="53" t="e">
        <f>VLOOKUP($A28,data!$Q$11:$U$58,'Abondon rate'!$L$5+1,FALSE)</f>
        <v>#N/A</v>
      </c>
    </row>
    <row r="29" spans="1:2" ht="15">
      <c r="A29" s="22">
        <v>29</v>
      </c>
      <c r="B29" s="53" t="e">
        <f>VLOOKUP($A29,data!$Q$11:$U$58,'Abondon rate'!$L$5+1,FALSE)</f>
        <v>#N/A</v>
      </c>
    </row>
    <row r="30" spans="1:2" ht="15">
      <c r="A30" s="22">
        <v>30</v>
      </c>
      <c r="B30" s="53" t="e">
        <f>VLOOKUP($A30,data!$Q$11:$U$58,'Abondon rate'!$L$5+1,FALSE)</f>
        <v>#N/A</v>
      </c>
    </row>
    <row r="31" spans="1:2" ht="15">
      <c r="A31" s="22">
        <v>31</v>
      </c>
      <c r="B31" s="53" t="e">
        <f>VLOOKUP($A31,data!$Q$11:$U$58,'Abondon rate'!$L$5+1,FALSE)</f>
        <v>#N/A</v>
      </c>
    </row>
    <row r="32" spans="1:2" ht="15">
      <c r="A32" s="22">
        <v>32</v>
      </c>
      <c r="B32" s="53" t="e">
        <f>VLOOKUP($A32,data!$Q$11:$U$58,'Abondon rate'!$L$5+1,FALSE)</f>
        <v>#N/A</v>
      </c>
    </row>
    <row r="33" spans="1:2" ht="15">
      <c r="A33" s="22">
        <v>33</v>
      </c>
      <c r="B33" s="53" t="e">
        <f>VLOOKUP($A33,data!$Q$11:$U$58,'Abondon rate'!$L$5+1,FALSE)</f>
        <v>#N/A</v>
      </c>
    </row>
    <row r="34" spans="1:2" ht="15">
      <c r="A34" s="22">
        <v>34</v>
      </c>
      <c r="B34" s="53" t="e">
        <f>VLOOKUP($A34,data!$Q$11:$U$58,'Abondon rate'!$L$5+1,FALSE)</f>
        <v>#N/A</v>
      </c>
    </row>
    <row r="35" spans="1:2" ht="15">
      <c r="A35" s="22">
        <v>35</v>
      </c>
      <c r="B35" s="53" t="e">
        <f>VLOOKUP($A35,data!$Q$11:$U$58,'Abondon rate'!$L$5+1,FALSE)</f>
        <v>#N/A</v>
      </c>
    </row>
    <row r="36" spans="1:2" ht="15.6" thickBot="1">
      <c r="A36" s="25">
        <v>36</v>
      </c>
      <c r="B36" s="53" t="e">
        <f>VLOOKUP($A36,data!$Q$11:$U$58,'Abondon rate'!$L$5+1,FALSE)</f>
        <v>#N/A</v>
      </c>
    </row>
    <row r="37" spans="1:2" ht="15">
      <c r="A37" s="19">
        <v>37</v>
      </c>
      <c r="B37" s="53" t="e">
        <f>VLOOKUP($A37,data!$Q$11:$U$58,'Abondon rate'!$L$5+1,FALSE)</f>
        <v>#N/A</v>
      </c>
    </row>
    <row r="38" spans="1:2" ht="15">
      <c r="A38" s="22">
        <v>38</v>
      </c>
      <c r="B38" s="53" t="e">
        <f>VLOOKUP($A38,data!$Q$11:$U$58,'Abondon rate'!$L$5+1,FALSE)</f>
        <v>#N/A</v>
      </c>
    </row>
    <row r="39" spans="1:2" ht="15">
      <c r="A39" s="22">
        <v>39</v>
      </c>
      <c r="B39" s="53" t="e">
        <f>VLOOKUP($A39,data!$Q$11:$U$58,'Abondon rate'!$L$5+1,FALSE)</f>
        <v>#N/A</v>
      </c>
    </row>
    <row r="40" spans="1:2" ht="15">
      <c r="A40" s="22">
        <v>40</v>
      </c>
      <c r="B40" s="53" t="e">
        <f>VLOOKUP($A40,data!$Q$11:$U$58,'Abondon rate'!$L$5+1,FALSE)</f>
        <v>#N/A</v>
      </c>
    </row>
    <row r="41" spans="1:2" ht="15">
      <c r="A41" s="22">
        <v>41</v>
      </c>
      <c r="B41" s="53" t="e">
        <f>VLOOKUP($A41,data!$Q$11:$U$58,'Abondon rate'!$L$5+1,FALSE)</f>
        <v>#N/A</v>
      </c>
    </row>
    <row r="42" spans="1:2" ht="15">
      <c r="A42" s="22">
        <v>42</v>
      </c>
      <c r="B42" s="53" t="e">
        <f>VLOOKUP($A42,data!$Q$11:$U$58,'Abondon rate'!$L$5+1,FALSE)</f>
        <v>#N/A</v>
      </c>
    </row>
    <row r="43" spans="1:2" ht="15">
      <c r="A43" s="22">
        <v>43</v>
      </c>
      <c r="B43" s="53" t="e">
        <f>VLOOKUP($A43,data!$Q$11:$U$58,'Abondon rate'!$L$5+1,FALSE)</f>
        <v>#N/A</v>
      </c>
    </row>
    <row r="44" spans="1:2" ht="15">
      <c r="A44" s="22">
        <v>44</v>
      </c>
      <c r="B44" s="53" t="e">
        <f>VLOOKUP($A44,data!$Q$11:$U$58,'Abondon rate'!$L$5+1,FALSE)</f>
        <v>#N/A</v>
      </c>
    </row>
    <row r="45" spans="1:2" ht="15">
      <c r="A45" s="22">
        <v>45</v>
      </c>
      <c r="B45" s="53" t="e">
        <f>VLOOKUP($A45,data!$Q$11:$U$58,'Abondon rate'!$L$5+1,FALSE)</f>
        <v>#N/A</v>
      </c>
    </row>
    <row r="46" spans="1:2" ht="15">
      <c r="A46" s="22">
        <v>46</v>
      </c>
      <c r="B46" s="53" t="e">
        <f>VLOOKUP($A46,data!$Q$11:$U$58,'Abondon rate'!$L$5+1,FALSE)</f>
        <v>#N/A</v>
      </c>
    </row>
    <row r="47" spans="1:2" ht="15">
      <c r="A47" s="22">
        <v>47</v>
      </c>
      <c r="B47" s="53" t="e">
        <f>VLOOKUP($A47,data!$Q$11:$U$58,'Abondon rate'!$L$5+1,FALSE)</f>
        <v>#N/A</v>
      </c>
    </row>
    <row r="48" spans="1:2" ht="15.6" thickBot="1">
      <c r="A48" s="25">
        <v>48</v>
      </c>
      <c r="B48" s="53" t="e">
        <f>VLOOKUP($A48,data!$Q$11:$U$58,'Abondon rate'!$L$5+1,FALSE)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B17F-310D-4488-A13A-9D90DED1927E}">
  <dimension ref="A1:K48"/>
  <sheetViews>
    <sheetView workbookViewId="0">
      <selection activeCell="B6" sqref="B6"/>
    </sheetView>
  </sheetViews>
  <sheetFormatPr defaultRowHeight="13.2"/>
  <sheetData>
    <row r="1" spans="1:11" ht="15">
      <c r="A1" s="19">
        <v>1</v>
      </c>
      <c r="B1" s="53">
        <f>VLOOKUP($A1,data!$V$11:$Z$58,FCR!$K$3+1,FALSE)</f>
        <v>0.91149999999999998</v>
      </c>
    </row>
    <row r="2" spans="1:11" ht="15">
      <c r="A2" s="22">
        <v>2</v>
      </c>
      <c r="B2" s="53">
        <f>VLOOKUP($A2,data!$V$11:$Z$58,FCR!$K$3+1,FALSE)</f>
        <v>0.91439999999999999</v>
      </c>
    </row>
    <row r="3" spans="1:11" ht="15">
      <c r="A3" s="22">
        <v>3</v>
      </c>
      <c r="B3" s="53">
        <f>VLOOKUP($A3,data!$V$11:$Z$58,FCR!$K$3+1,FALSE)</f>
        <v>0.9093</v>
      </c>
      <c r="K3">
        <v>1</v>
      </c>
    </row>
    <row r="4" spans="1:11" ht="15">
      <c r="A4" s="22">
        <v>4</v>
      </c>
      <c r="B4" s="53">
        <f>VLOOKUP($A4,data!$V$11:$Z$58,FCR!$K$3+1,FALSE)</f>
        <v>0.9093</v>
      </c>
    </row>
    <row r="5" spans="1:11" ht="15">
      <c r="A5" s="22">
        <v>5</v>
      </c>
      <c r="B5" s="53">
        <f>VLOOKUP($A5,data!$V$11:$Z$58,FCR!$K$3+1,FALSE)</f>
        <v>0.91810000000000003</v>
      </c>
    </row>
    <row r="6" spans="1:11" ht="15">
      <c r="A6" s="22">
        <v>6</v>
      </c>
      <c r="B6" s="53">
        <f>VLOOKUP($A6,data!$V$11:$Z$58,FCR!$K$3+1,FALSE)</f>
        <v>0.9103</v>
      </c>
    </row>
    <row r="7" spans="1:11" ht="15">
      <c r="A7" s="22">
        <v>7</v>
      </c>
      <c r="B7" s="53">
        <f>VLOOKUP($A7,data!$V$11:$Z$58,FCR!$K$3+1,FALSE)</f>
        <v>0.90959999999999996</v>
      </c>
    </row>
    <row r="8" spans="1:11" ht="15">
      <c r="A8" s="22">
        <v>8</v>
      </c>
      <c r="B8" s="53">
        <f>VLOOKUP($A8,data!$V$11:$Z$58,FCR!$K$3+1,FALSE)</f>
        <v>0.9123</v>
      </c>
    </row>
    <row r="9" spans="1:11" ht="15">
      <c r="A9" s="22">
        <v>9</v>
      </c>
      <c r="B9" s="53">
        <f>VLOOKUP($A9,data!$V$11:$Z$58,FCR!$K$3+1,FALSE)</f>
        <v>0.9143</v>
      </c>
    </row>
    <row r="10" spans="1:11" ht="15">
      <c r="A10" s="22">
        <v>10</v>
      </c>
      <c r="B10" s="53">
        <f>VLOOKUP($A10,data!$V$11:$Z$58,FCR!$K$3+1,FALSE)</f>
        <v>0.91290000000000004</v>
      </c>
    </row>
    <row r="11" spans="1:11" ht="15">
      <c r="A11" s="22">
        <v>11</v>
      </c>
      <c r="B11" s="53">
        <f>VLOOKUP($A11,data!$V$11:$Z$58,FCR!$K$3+1,FALSE)</f>
        <v>0.91220000000000001</v>
      </c>
    </row>
    <row r="12" spans="1:11" ht="15.6" thickBot="1">
      <c r="A12" s="25">
        <v>12</v>
      </c>
      <c r="B12" s="53">
        <f>VLOOKUP($A12,data!$V$11:$Z$58,FCR!$K$3+1,FALSE)</f>
        <v>0.9163</v>
      </c>
    </row>
    <row r="13" spans="1:11" ht="15">
      <c r="A13" s="19">
        <v>13</v>
      </c>
      <c r="B13" s="53">
        <f>VLOOKUP($A13,data!$V$11:$Z$58,FCR!$K$3+1,FALSE)</f>
        <v>0.9123</v>
      </c>
    </row>
    <row r="14" spans="1:11" ht="15">
      <c r="A14" s="22">
        <v>14</v>
      </c>
      <c r="B14" s="53">
        <f>VLOOKUP($A14,data!$V$11:$Z$58,FCR!$K$3+1,FALSE)</f>
        <v>0.91090000000000004</v>
      </c>
    </row>
    <row r="15" spans="1:11" ht="15">
      <c r="A15" s="22">
        <v>15</v>
      </c>
      <c r="B15" s="53">
        <f>VLOOKUP($A15,data!$V$11:$Z$58,FCR!$K$3+1,FALSE)</f>
        <v>0.91359999999999997</v>
      </c>
    </row>
    <row r="16" spans="1:11" ht="15">
      <c r="A16" s="22">
        <v>16</v>
      </c>
      <c r="B16" s="53">
        <f>VLOOKUP($A16,data!$V$11:$Z$58,FCR!$K$3+1,FALSE)</f>
        <v>0.91220000000000001</v>
      </c>
    </row>
    <row r="17" spans="1:2" ht="15">
      <c r="A17" s="22">
        <v>17</v>
      </c>
      <c r="B17" s="53">
        <f>VLOOKUP($A17,data!$V$11:$Z$58,FCR!$K$3+1,FALSE)</f>
        <v>0.91539999999999999</v>
      </c>
    </row>
    <row r="18" spans="1:2" ht="15">
      <c r="A18" s="22">
        <v>18</v>
      </c>
      <c r="B18" s="53">
        <f>VLOOKUP($A18,data!$V$11:$Z$58,FCR!$K$3+1,FALSE)</f>
        <v>0.91590000000000005</v>
      </c>
    </row>
    <row r="19" spans="1:2" ht="15">
      <c r="A19" s="22">
        <v>19</v>
      </c>
      <c r="B19" s="53">
        <f>VLOOKUP($A19,data!$V$11:$Z$58,FCR!$K$3+1,FALSE)</f>
        <v>0.91879999999999995</v>
      </c>
    </row>
    <row r="20" spans="1:2" ht="15">
      <c r="A20" s="22">
        <v>20</v>
      </c>
      <c r="B20" s="53">
        <f>VLOOKUP($A20,data!$V$11:$Z$58,FCR!$K$3+1,FALSE)</f>
        <v>0.91710000000000003</v>
      </c>
    </row>
    <row r="21" spans="1:2" ht="15">
      <c r="A21" s="22">
        <v>21</v>
      </c>
      <c r="B21" s="53">
        <f>VLOOKUP($A21,data!$V$11:$Z$58,FCR!$K$3+1,FALSE)</f>
        <v>0.91820000000000002</v>
      </c>
    </row>
    <row r="22" spans="1:2" ht="15">
      <c r="A22" s="22">
        <v>22</v>
      </c>
      <c r="B22" s="53">
        <f>VLOOKUP($A22,data!$V$11:$Z$58,FCR!$K$3+1,FALSE)</f>
        <v>0.91200000000000003</v>
      </c>
    </row>
    <row r="23" spans="1:2" ht="15">
      <c r="A23" s="22">
        <v>23</v>
      </c>
      <c r="B23" s="53">
        <f>VLOOKUP($A23,data!$V$11:$Z$58,FCR!$K$3+1,FALSE)</f>
        <v>0.91320000000000001</v>
      </c>
    </row>
    <row r="24" spans="1:2" ht="15.6" thickBot="1">
      <c r="A24" s="25">
        <v>24</v>
      </c>
      <c r="B24" s="53">
        <f>VLOOKUP($A24,data!$V$11:$Z$58,FCR!$K$3+1,FALSE)</f>
        <v>0.91679999999999995</v>
      </c>
    </row>
    <row r="25" spans="1:2" ht="15">
      <c r="A25" s="19">
        <v>25</v>
      </c>
      <c r="B25" s="53">
        <f>VLOOKUP($A25,data!$V$11:$Z$58,FCR!$K$3+1,FALSE)</f>
        <v>0.91669999999999996</v>
      </c>
    </row>
    <row r="26" spans="1:2" ht="15">
      <c r="A26" s="22">
        <v>26</v>
      </c>
      <c r="B26" s="53">
        <f>VLOOKUP($A26,data!$V$11:$Z$58,FCR!$K$3+1,FALSE)</f>
        <v>0.91</v>
      </c>
    </row>
    <row r="27" spans="1:2" ht="15">
      <c r="A27" s="22">
        <v>27</v>
      </c>
      <c r="B27" s="53">
        <f>VLOOKUP($A27,data!$V$11:$Z$58,FCR!$K$3+1,FALSE)</f>
        <v>0.91669999999999996</v>
      </c>
    </row>
    <row r="28" spans="1:2" ht="15">
      <c r="A28" s="22">
        <v>28</v>
      </c>
      <c r="B28" s="53">
        <f>VLOOKUP($A28,data!$V$11:$Z$58,FCR!$K$3+1,FALSE)</f>
        <v>0.91439999999999999</v>
      </c>
    </row>
    <row r="29" spans="1:2" ht="15">
      <c r="A29" s="22">
        <v>29</v>
      </c>
      <c r="B29" s="53">
        <f>VLOOKUP($A29,data!$V$11:$Z$58,FCR!$K$3+1,FALSE)</f>
        <v>0.91449999999999998</v>
      </c>
    </row>
    <row r="30" spans="1:2" ht="15">
      <c r="A30" s="22">
        <v>30</v>
      </c>
      <c r="B30" s="53">
        <f>VLOOKUP($A30,data!$V$11:$Z$58,FCR!$K$3+1,FALSE)</f>
        <v>0.90990000000000004</v>
      </c>
    </row>
    <row r="31" spans="1:2" ht="15">
      <c r="A31" s="22">
        <v>31</v>
      </c>
      <c r="B31" s="53">
        <f>VLOOKUP($A31,data!$V$11:$Z$58,FCR!$K$3+1,FALSE)</f>
        <v>0.91269999999999996</v>
      </c>
    </row>
    <row r="32" spans="1:2" ht="15">
      <c r="A32" s="22">
        <v>32</v>
      </c>
      <c r="B32" s="53">
        <f>VLOOKUP($A32,data!$V$11:$Z$58,FCR!$K$3+1,FALSE)</f>
        <v>0.91739999999999999</v>
      </c>
    </row>
    <row r="33" spans="1:5" ht="15">
      <c r="A33" s="22">
        <v>33</v>
      </c>
      <c r="B33" s="53">
        <f>VLOOKUP($A33,data!$V$11:$Z$58,FCR!$K$3+1,FALSE)</f>
        <v>0.91200000000000003</v>
      </c>
    </row>
    <row r="34" spans="1:5" ht="15">
      <c r="A34" s="22">
        <v>34</v>
      </c>
      <c r="B34" s="53">
        <f>VLOOKUP($A34,data!$V$11:$Z$58,FCR!$K$3+1,FALSE)</f>
        <v>0.91320000000000001</v>
      </c>
    </row>
    <row r="35" spans="1:5" ht="15">
      <c r="A35" s="22">
        <v>35</v>
      </c>
      <c r="B35" s="53">
        <f>VLOOKUP($A35,data!$V$11:$Z$58,FCR!$K$3+1,FALSE)</f>
        <v>0.91359999999999997</v>
      </c>
    </row>
    <row r="36" spans="1:5" ht="15.6" thickBot="1">
      <c r="A36" s="25">
        <v>36</v>
      </c>
      <c r="B36" s="53">
        <f>VLOOKUP($A36,data!$V$11:$Z$58,FCR!$K$3+1,FALSE)</f>
        <v>0.91320000000000001</v>
      </c>
    </row>
    <row r="37" spans="1:5" ht="15">
      <c r="A37" s="19">
        <v>37</v>
      </c>
      <c r="B37" s="53">
        <f>VLOOKUP($A37,data!$V$11:$Z$58,FCR!$K$3+1,FALSE)</f>
        <v>0.91</v>
      </c>
    </row>
    <row r="38" spans="1:5" ht="15">
      <c r="A38" s="22">
        <v>38</v>
      </c>
      <c r="B38" s="53">
        <f>VLOOKUP($A38,data!$V$11:$Z$58,FCR!$K$3+1,FALSE)</f>
        <v>0.91410000000000002</v>
      </c>
    </row>
    <row r="39" spans="1:5" ht="15">
      <c r="A39" s="22">
        <v>39</v>
      </c>
      <c r="B39" s="53">
        <f>VLOOKUP($A39,data!$V$11:$Z$58,FCR!$K$3+1,FALSE)</f>
        <v>0.91239999999999999</v>
      </c>
    </row>
    <row r="40" spans="1:5" ht="15">
      <c r="A40" s="22">
        <v>40</v>
      </c>
      <c r="B40" s="53">
        <f>VLOOKUP($A40,data!$V$11:$Z$58,FCR!$K$3+1,FALSE)</f>
        <v>0.90980000000000005</v>
      </c>
      <c r="E40" s="53">
        <f>MAX(B1:B48)</f>
        <v>0.91879999999999995</v>
      </c>
    </row>
    <row r="41" spans="1:5" ht="15">
      <c r="A41" s="22">
        <v>41</v>
      </c>
      <c r="B41" s="53">
        <f>VLOOKUP($A41,data!$V$11:$Z$58,FCR!$K$3+1,FALSE)</f>
        <v>0.91320000000000001</v>
      </c>
    </row>
    <row r="42" spans="1:5" ht="15">
      <c r="A42" s="22">
        <v>42</v>
      </c>
      <c r="B42" s="53">
        <f>VLOOKUP($A42,data!$V$11:$Z$58,FCR!$K$3+1,FALSE)</f>
        <v>0.91120000000000001</v>
      </c>
    </row>
    <row r="43" spans="1:5" ht="15">
      <c r="A43" s="22">
        <v>43</v>
      </c>
      <c r="B43" s="53">
        <f>VLOOKUP($A43,data!$V$11:$Z$58,FCR!$K$3+1,FALSE)</f>
        <v>0.91590000000000005</v>
      </c>
    </row>
    <row r="44" spans="1:5" ht="15">
      <c r="A44" s="22">
        <v>44</v>
      </c>
      <c r="B44" s="53">
        <f>VLOOKUP($A44,data!$V$11:$Z$58,FCR!$K$3+1,FALSE)</f>
        <v>0.91269999999999996</v>
      </c>
    </row>
    <row r="45" spans="1:5" ht="15">
      <c r="A45" s="22">
        <v>45</v>
      </c>
      <c r="B45" s="53">
        <f>VLOOKUP($A45,data!$V$11:$Z$58,FCR!$K$3+1,FALSE)</f>
        <v>0.9173</v>
      </c>
    </row>
    <row r="46" spans="1:5" ht="15">
      <c r="A46" s="22">
        <v>46</v>
      </c>
      <c r="B46" s="53">
        <f>VLOOKUP($A46,data!$V$11:$Z$58,FCR!$K$3+1,FALSE)</f>
        <v>0.90910000000000002</v>
      </c>
    </row>
    <row r="47" spans="1:5" ht="15">
      <c r="A47" s="22">
        <v>47</v>
      </c>
      <c r="B47" s="53">
        <f>VLOOKUP($A47,data!$V$11:$Z$58,FCR!$K$3+1,FALSE)</f>
        <v>0.91720000000000002</v>
      </c>
    </row>
    <row r="48" spans="1:5" ht="15.6" thickBot="1">
      <c r="A48" s="25">
        <v>48</v>
      </c>
      <c r="B48" s="53">
        <f>VLOOKUP($A48,data!$V$11:$Z$58,FCR!$K$3+1,FALSE)</f>
        <v>0.9113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3E3B-4B8D-472C-8081-B2D3925C28A5}">
  <dimension ref="C1:M24"/>
  <sheetViews>
    <sheetView workbookViewId="0">
      <selection activeCell="D22" sqref="D22"/>
    </sheetView>
  </sheetViews>
  <sheetFormatPr defaultRowHeight="13.2"/>
  <cols>
    <col min="3" max="3" width="19.88671875" customWidth="1"/>
    <col min="4" max="4" width="14.109375" customWidth="1"/>
    <col min="5" max="5" width="13.109375" customWidth="1"/>
    <col min="7" max="7" width="15.33203125" customWidth="1"/>
    <col min="9" max="9" width="12.88671875" customWidth="1"/>
    <col min="10" max="10" width="9.21875" bestFit="1" customWidth="1"/>
  </cols>
  <sheetData>
    <row r="1" spans="3:13">
      <c r="D1">
        <v>2</v>
      </c>
      <c r="E1">
        <v>3</v>
      </c>
      <c r="F1">
        <v>4</v>
      </c>
      <c r="G1">
        <v>5</v>
      </c>
      <c r="J1">
        <v>2</v>
      </c>
      <c r="K1">
        <v>3</v>
      </c>
      <c r="L1">
        <v>4</v>
      </c>
      <c r="M1">
        <v>5</v>
      </c>
    </row>
    <row r="2" spans="3:13">
      <c r="D2" t="s">
        <v>41</v>
      </c>
      <c r="E2" t="s">
        <v>50</v>
      </c>
      <c r="F2" t="s">
        <v>51</v>
      </c>
      <c r="G2" t="s">
        <v>52</v>
      </c>
      <c r="J2" s="44" t="s">
        <v>41</v>
      </c>
      <c r="K2" s="44" t="s">
        <v>42</v>
      </c>
      <c r="L2" s="44" t="s">
        <v>43</v>
      </c>
      <c r="M2" s="44" t="s">
        <v>44</v>
      </c>
    </row>
    <row r="3" spans="3:13">
      <c r="C3" t="s">
        <v>56</v>
      </c>
      <c r="D3" s="47">
        <f>MAX(data!D$11:D$58)</f>
        <v>167</v>
      </c>
      <c r="E3" s="47">
        <f>MAX(data!E$11:E$58)</f>
        <v>169</v>
      </c>
      <c r="F3" s="47">
        <f>MAX(data!F$11:F$58)</f>
        <v>169</v>
      </c>
      <c r="G3" s="47">
        <f>MAX(data!G$11:G$58)</f>
        <v>169</v>
      </c>
      <c r="H3" s="47"/>
      <c r="I3" s="77" t="s">
        <v>57</v>
      </c>
      <c r="J3" s="47">
        <f>MIN(data!D$11:D$58)</f>
        <v>62</v>
      </c>
      <c r="K3" s="47">
        <f>MIN(data!E$11:E$58)</f>
        <v>66</v>
      </c>
      <c r="L3" s="47">
        <f>MIN(data!F$11:F$58)</f>
        <v>61</v>
      </c>
      <c r="M3" s="47">
        <f>MIN(data!G$11:G$58)</f>
        <v>67</v>
      </c>
    </row>
    <row r="4" spans="3:13">
      <c r="C4" t="s">
        <v>29</v>
      </c>
      <c r="D4" s="47">
        <f>MAX(data!L$11:L$58)</f>
        <v>5463</v>
      </c>
      <c r="E4" s="47">
        <f>MAX(data!M$11:M$58)</f>
        <v>5346</v>
      </c>
      <c r="F4" s="47">
        <f>MAX(data!N$11:N$58)</f>
        <v>5774</v>
      </c>
      <c r="G4" s="47">
        <f>MAX(data!O$11:O$58)</f>
        <v>5631</v>
      </c>
      <c r="H4" s="47"/>
      <c r="I4" s="77" t="s">
        <v>55</v>
      </c>
      <c r="J4" s="47">
        <f>MIN(data!L$11:L$58)</f>
        <v>118</v>
      </c>
      <c r="K4" s="47">
        <f>MIN(data!M$11:M$58)</f>
        <v>69</v>
      </c>
      <c r="L4" s="47">
        <f>MIN(data!N$11:N$58)</f>
        <v>145</v>
      </c>
      <c r="M4" s="47">
        <f>MIN(data!O$11:O$58)</f>
        <v>84</v>
      </c>
    </row>
    <row r="5" spans="3:13">
      <c r="C5" t="s">
        <v>54</v>
      </c>
      <c r="D5" s="53">
        <f>MAX(data!R$11:R$58)</f>
        <v>9.8000000000000004E-2</v>
      </c>
      <c r="E5" s="53">
        <f>MAX(data!S$11:S$58)</f>
        <v>9.9000000000000005E-2</v>
      </c>
      <c r="F5" s="53">
        <f>MAX(data!T$11:T$58)</f>
        <v>9.8000000000000004E-2</v>
      </c>
      <c r="G5" s="53">
        <f>MAX(data!U$11:U$58)</f>
        <v>9.1999999999999998E-2</v>
      </c>
      <c r="H5" s="47"/>
      <c r="I5" s="77" t="s">
        <v>61</v>
      </c>
      <c r="J5" s="53">
        <f>MIN(data!R$11:R$58)</f>
        <v>0</v>
      </c>
      <c r="K5" s="53">
        <f>MIN(data!S$11:S$58)</f>
        <v>5.0000000000000001E-3</v>
      </c>
      <c r="L5" s="53">
        <f>MIN(data!T$11:T$58)</f>
        <v>5.0000000000000001E-3</v>
      </c>
      <c r="M5" s="53">
        <f>MIN(data!U$11:U$58)</f>
        <v>2E-3</v>
      </c>
    </row>
    <row r="6" spans="3:13">
      <c r="C6" t="s">
        <v>30</v>
      </c>
      <c r="D6" s="53">
        <f>MAX(data!W$11:W$58)</f>
        <v>0.91879999999999995</v>
      </c>
      <c r="E6" s="53">
        <f>MAX(data!X$11:X$58)</f>
        <v>0.91910000000000003</v>
      </c>
      <c r="F6" s="53">
        <f>MAX(data!Y$11:Y$58)</f>
        <v>0.91910000000000003</v>
      </c>
      <c r="G6" s="53">
        <f>MAX(data!Z$11:Z$58)</f>
        <v>0.97</v>
      </c>
      <c r="H6" s="47"/>
      <c r="I6" s="77" t="s">
        <v>62</v>
      </c>
      <c r="J6" s="53">
        <f>MIN(data!W$11:W$58)</f>
        <v>0.90910000000000002</v>
      </c>
      <c r="K6" s="53">
        <f>MIN(data!X$11:X$58)</f>
        <v>0.90980000000000005</v>
      </c>
      <c r="L6" s="53">
        <f>MIN(data!Y$11:Y$58)</f>
        <v>0.90939999999999999</v>
      </c>
      <c r="M6" s="53">
        <f>MIN(data!Z$11:Z$58)</f>
        <v>0.90910000000000002</v>
      </c>
    </row>
    <row r="7" spans="3:13">
      <c r="D7" s="47"/>
      <c r="E7" s="47"/>
      <c r="F7" s="47"/>
      <c r="G7" s="47"/>
      <c r="H7" s="47"/>
      <c r="I7" s="47"/>
    </row>
    <row r="8" spans="3:13">
      <c r="E8" s="47"/>
      <c r="F8" s="47"/>
      <c r="G8" s="47"/>
      <c r="H8" s="47"/>
      <c r="I8" s="47"/>
    </row>
    <row r="9" spans="3:13">
      <c r="E9" s="47"/>
      <c r="F9" s="47"/>
      <c r="G9" s="47"/>
      <c r="H9" s="47"/>
      <c r="I9" s="47"/>
    </row>
    <row r="14" spans="3:13">
      <c r="D14" s="44" t="s">
        <v>57</v>
      </c>
      <c r="G14" s="44" t="s">
        <v>57</v>
      </c>
      <c r="K14">
        <f>IF(I21=TRUE,VLOOKUP(G14,C3:G6,2,FALSE))</f>
        <v>167</v>
      </c>
    </row>
    <row r="15" spans="3:13">
      <c r="G15" s="44" t="s">
        <v>61</v>
      </c>
    </row>
    <row r="16" spans="3:13">
      <c r="G16" s="44" t="s">
        <v>55</v>
      </c>
    </row>
    <row r="17" spans="4:13">
      <c r="G17" s="44" t="s">
        <v>62</v>
      </c>
    </row>
    <row r="21" spans="4:13">
      <c r="I21" t="b">
        <v>1</v>
      </c>
      <c r="J21" t="b">
        <f>IF((I21="True"),VLOOKUP(C3,C3:G6,2,FALSE))</f>
        <v>0</v>
      </c>
      <c r="K21" t="b">
        <v>1</v>
      </c>
      <c r="L21" t="b">
        <v>1</v>
      </c>
      <c r="M21" t="b">
        <v>1</v>
      </c>
    </row>
    <row r="22" spans="4:13">
      <c r="D22" s="44">
        <v>2</v>
      </c>
      <c r="E22">
        <v>1</v>
      </c>
      <c r="I22" t="b">
        <v>1</v>
      </c>
      <c r="K22" t="b">
        <v>1</v>
      </c>
      <c r="L22" t="b">
        <v>1</v>
      </c>
      <c r="M22" t="b">
        <v>1</v>
      </c>
    </row>
    <row r="23" spans="4:13">
      <c r="I23" t="b">
        <v>1</v>
      </c>
      <c r="K23" t="b">
        <v>1</v>
      </c>
      <c r="L23" t="b">
        <v>1</v>
      </c>
      <c r="M23" t="b">
        <v>1</v>
      </c>
    </row>
    <row r="24" spans="4:13">
      <c r="I24" t="b">
        <v>1</v>
      </c>
      <c r="K24" t="b">
        <v>1</v>
      </c>
      <c r="L24" t="b">
        <v>1</v>
      </c>
      <c r="M24" t="b">
        <v>1</v>
      </c>
    </row>
  </sheetData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3</xdr:col>
                    <xdr:colOff>929640</xdr:colOff>
                    <xdr:row>16</xdr:row>
                    <xdr:rowOff>137160</xdr:rowOff>
                  </from>
                  <to>
                    <xdr:col>4</xdr:col>
                    <xdr:colOff>754380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7</xdr:col>
                    <xdr:colOff>60960</xdr:colOff>
                    <xdr:row>12</xdr:row>
                    <xdr:rowOff>114300</xdr:rowOff>
                  </from>
                  <to>
                    <xdr:col>8</xdr:col>
                    <xdr:colOff>327660</xdr:colOff>
                    <xdr:row>14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5</xdr:col>
                    <xdr:colOff>320040</xdr:colOff>
                    <xdr:row>20</xdr:row>
                    <xdr:rowOff>137160</xdr:rowOff>
                  </from>
                  <to>
                    <xdr:col>6</xdr:col>
                    <xdr:colOff>502920</xdr:colOff>
                    <xdr:row>22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BBD54-19E3-4F8E-9E57-BF8DDD029108}">
  <dimension ref="D1:R49"/>
  <sheetViews>
    <sheetView topLeftCell="B7" workbookViewId="0">
      <selection activeCell="O30" sqref="O30"/>
    </sheetView>
  </sheetViews>
  <sheetFormatPr defaultRowHeight="13.2"/>
  <cols>
    <col min="4" max="4" width="16.88671875" customWidth="1"/>
    <col min="5" max="5" width="19.33203125" customWidth="1"/>
    <col min="8" max="8" width="16.88671875" customWidth="1"/>
    <col min="9" max="9" width="10.21875" bestFit="1" customWidth="1"/>
    <col min="12" max="12" width="12.6640625" customWidth="1"/>
    <col min="13" max="13" width="13.33203125" customWidth="1"/>
  </cols>
  <sheetData>
    <row r="1" spans="4:18" ht="13.8" thickBot="1"/>
    <row r="2" spans="4:18" ht="15.6" thickBot="1">
      <c r="D2" s="19">
        <v>1</v>
      </c>
      <c r="E2" s="20">
        <f>VLOOKUP(D2,data!K11:P58,average!Q9+1,FALSE)</f>
        <v>145</v>
      </c>
    </row>
    <row r="3" spans="4:18" ht="15.6" thickBot="1">
      <c r="D3" s="22">
        <v>2</v>
      </c>
      <c r="E3" s="20">
        <f>VLOOKUP(D3,data!K12:P59,average!Q10+1,FALSE)</f>
        <v>2</v>
      </c>
    </row>
    <row r="4" spans="4:18" ht="15.6" thickBot="1">
      <c r="D4" s="22">
        <v>3</v>
      </c>
      <c r="E4" s="20">
        <f>VLOOKUP(D4,data!K13:P60,average!Q11+1,FALSE)</f>
        <v>3</v>
      </c>
    </row>
    <row r="5" spans="4:18" ht="15.6" thickBot="1">
      <c r="D5" s="22">
        <v>4</v>
      </c>
      <c r="E5" s="20">
        <f>VLOOKUP(D5,data!K14:P61,average!Q12+1,FALSE)</f>
        <v>4</v>
      </c>
    </row>
    <row r="6" spans="4:18" ht="15.6" thickBot="1">
      <c r="D6" s="22">
        <v>5</v>
      </c>
      <c r="E6" s="20" t="e">
        <f>VLOOKUP(D6,data!K15:P62,average!Q13+1,FALSE)</f>
        <v>#VALUE!</v>
      </c>
      <c r="H6" s="44" t="s">
        <v>37</v>
      </c>
      <c r="I6" s="47">
        <f>AVERAGE(data!D11:D58)</f>
        <v>113.8125</v>
      </c>
      <c r="J6" s="47">
        <f>AVERAGE(data!L11:L58)</f>
        <v>2821.9375</v>
      </c>
      <c r="K6" s="53">
        <f>AVERAGE(data!R11:R58)</f>
        <v>4.374999999999999E-2</v>
      </c>
      <c r="L6" s="53">
        <f>AVERAGE(data!W11:W58)</f>
        <v>0.91344583333333318</v>
      </c>
    </row>
    <row r="7" spans="4:18" ht="15.6" thickBot="1">
      <c r="D7" s="22">
        <v>6</v>
      </c>
      <c r="E7" s="20" t="e">
        <f>VLOOKUP(D7,data!K16:P63,average!Q14+1,FALSE)</f>
        <v>#REF!</v>
      </c>
      <c r="H7" s="44" t="s">
        <v>38</v>
      </c>
      <c r="I7" s="47">
        <f>AVERAGE(data!E11:E58)</f>
        <v>111.375</v>
      </c>
      <c r="J7" s="47">
        <f>AVERAGE(data!M11:M58)</f>
        <v>2659.6041666666665</v>
      </c>
      <c r="K7" s="53">
        <f>AVERAGE(data!S11:S58)</f>
        <v>5.2458333333333329E-2</v>
      </c>
      <c r="L7" s="53">
        <f>AVERAGE(data!X11:X58)</f>
        <v>0.91442499999999971</v>
      </c>
    </row>
    <row r="8" spans="4:18" ht="15.6" thickBot="1">
      <c r="D8" s="22">
        <v>7</v>
      </c>
      <c r="E8" s="20" t="e">
        <f>VLOOKUP(D8,data!K17:P64,average!Q15+1,FALSE)</f>
        <v>#REF!</v>
      </c>
      <c r="H8" s="44" t="s">
        <v>39</v>
      </c>
      <c r="I8" s="47">
        <f>AVERAGE(data!F11:F58)</f>
        <v>120.29166666666667</v>
      </c>
      <c r="J8" s="47">
        <f>AVERAGE(data!N11:N58)</f>
        <v>3015.375</v>
      </c>
      <c r="K8" s="53">
        <f>AVERAGE(data!T11:T58)</f>
        <v>5.4145833333333331E-2</v>
      </c>
      <c r="L8" s="53">
        <f>AVERAGE(data!Y11:Y58)</f>
        <v>0.91468958333333317</v>
      </c>
    </row>
    <row r="9" spans="4:18" ht="15.6" thickBot="1">
      <c r="D9" s="22">
        <v>8</v>
      </c>
      <c r="E9" s="20">
        <f>VLOOKUP(D9,data!K18:P65,average!Q16+1,FALSE)</f>
        <v>8</v>
      </c>
      <c r="H9" s="44" t="s">
        <v>40</v>
      </c>
      <c r="I9" s="47">
        <f>AVERAGE(data!G11:G58)</f>
        <v>117.3125</v>
      </c>
      <c r="J9" s="47">
        <f>AVERAGE(data!O11:O58)</f>
        <v>2923.8125</v>
      </c>
      <c r="K9" s="53">
        <f>AVERAGE(data!U11:U58)</f>
        <v>4.5916666666666668E-2</v>
      </c>
      <c r="L9" s="53">
        <f>AVERAGE(data!Z11:Z58)</f>
        <v>0.91671458333333311</v>
      </c>
      <c r="Q9">
        <v>3</v>
      </c>
    </row>
    <row r="10" spans="4:18" ht="15.6" thickBot="1">
      <c r="D10" s="22">
        <v>9</v>
      </c>
      <c r="E10" s="20">
        <f>VLOOKUP(D10,data!K19:P66,average!Q17+1,FALSE)</f>
        <v>9</v>
      </c>
    </row>
    <row r="11" spans="4:18" ht="15.6" thickBot="1">
      <c r="D11" s="22">
        <v>10</v>
      </c>
      <c r="E11" s="20">
        <f>VLOOKUP(D11,data!K20:P67,average!Q18+1,FALSE)</f>
        <v>10</v>
      </c>
    </row>
    <row r="12" spans="4:18" ht="15.6" thickBot="1">
      <c r="D12" s="22">
        <v>11</v>
      </c>
      <c r="E12" s="20">
        <f>VLOOKUP(D12,data!K21:P68,average!Q19+1,FALSE)</f>
        <v>11</v>
      </c>
    </row>
    <row r="13" spans="4:18" ht="15.6" thickBot="1">
      <c r="D13" s="25">
        <v>12</v>
      </c>
      <c r="E13" s="20">
        <f>VLOOKUP(D13,data!K22:P69,average!Q20+1,FALSE)</f>
        <v>12</v>
      </c>
      <c r="I13" s="44" t="s">
        <v>37</v>
      </c>
      <c r="J13" t="e">
        <f>VLOOKUP($I13,$H$6:$J$9,$Q$9+1,FALSE)</f>
        <v>#REF!</v>
      </c>
      <c r="N13" s="44" t="s">
        <v>49</v>
      </c>
      <c r="O13" s="44" t="s">
        <v>50</v>
      </c>
      <c r="P13" s="44" t="s">
        <v>51</v>
      </c>
      <c r="Q13" s="44" t="s">
        <v>52</v>
      </c>
    </row>
    <row r="14" spans="4:18" ht="15.6" thickBot="1">
      <c r="D14" s="19">
        <v>13</v>
      </c>
      <c r="E14" s="20">
        <f>VLOOKUP(D14,data!K23:P70,average!Q21+1,FALSE)</f>
        <v>13</v>
      </c>
      <c r="I14" s="44" t="s">
        <v>38</v>
      </c>
      <c r="J14" t="e">
        <f t="shared" ref="J14:J16" si="0">VLOOKUP($I14,$H$6:$J$9,$Q$9+1,FALSE)</f>
        <v>#REF!</v>
      </c>
      <c r="M14" s="44" t="s">
        <v>53</v>
      </c>
      <c r="N14">
        <v>114</v>
      </c>
      <c r="O14">
        <v>111</v>
      </c>
      <c r="P14">
        <v>120</v>
      </c>
      <c r="Q14">
        <v>117</v>
      </c>
    </row>
    <row r="15" spans="4:18" ht="15.6" thickBot="1">
      <c r="D15" s="22">
        <v>14</v>
      </c>
      <c r="E15" s="20">
        <f>VLOOKUP(D15,data!K24:P71,average!Q22+1,FALSE)</f>
        <v>14</v>
      </c>
      <c r="I15" s="44" t="s">
        <v>39</v>
      </c>
      <c r="J15" t="e">
        <f t="shared" si="0"/>
        <v>#REF!</v>
      </c>
      <c r="M15" s="44" t="s">
        <v>55</v>
      </c>
      <c r="N15">
        <v>2822</v>
      </c>
      <c r="O15">
        <v>2660</v>
      </c>
      <c r="P15">
        <v>3015</v>
      </c>
      <c r="Q15">
        <v>2924</v>
      </c>
      <c r="R15">
        <f>MAX(N14:Q14)</f>
        <v>120</v>
      </c>
    </row>
    <row r="16" spans="4:18" ht="15.6" thickBot="1">
      <c r="D16" s="22">
        <v>15</v>
      </c>
      <c r="E16" s="20">
        <f>VLOOKUP(D16,data!K25:P72,average!Q23+1,FALSE)</f>
        <v>15</v>
      </c>
      <c r="I16" s="44" t="s">
        <v>40</v>
      </c>
      <c r="J16" t="e">
        <f t="shared" si="0"/>
        <v>#REF!</v>
      </c>
      <c r="M16" s="44" t="s">
        <v>54</v>
      </c>
      <c r="N16" s="53">
        <v>4.3799999999999999E-2</v>
      </c>
      <c r="O16" s="53">
        <v>5.2499999999999998E-2</v>
      </c>
      <c r="P16" s="53">
        <v>5.4100000000000002E-2</v>
      </c>
      <c r="Q16" s="53">
        <v>4.5900000000000003E-2</v>
      </c>
      <c r="R16" s="53"/>
    </row>
    <row r="17" spans="4:18" ht="15.6" thickBot="1">
      <c r="D17" s="22">
        <v>16</v>
      </c>
      <c r="E17" s="20">
        <f>VLOOKUP(D17,data!K26:P73,average!Q24+1,FALSE)</f>
        <v>16</v>
      </c>
      <c r="L17" s="57">
        <f>VLOOKUP(I13,H6:L9,Q9+1,FALSE)</f>
        <v>4.374999999999999E-2</v>
      </c>
      <c r="M17" s="44" t="s">
        <v>30</v>
      </c>
      <c r="N17" s="53">
        <v>0.91339999999999999</v>
      </c>
      <c r="O17" s="53">
        <v>0.91439999999999999</v>
      </c>
      <c r="P17" s="53">
        <v>0.91469999999999996</v>
      </c>
      <c r="Q17" s="53">
        <v>0.91669999999999996</v>
      </c>
      <c r="R17" s="53"/>
    </row>
    <row r="18" spans="4:18" ht="15.6" thickBot="1">
      <c r="D18" s="22">
        <v>17</v>
      </c>
      <c r="E18" s="20">
        <f>VLOOKUP(D18,data!K27:P74,average!Q25+1,FALSE)</f>
        <v>17</v>
      </c>
    </row>
    <row r="19" spans="4:18" ht="15.6" thickBot="1">
      <c r="D19" s="22">
        <v>18</v>
      </c>
      <c r="E19" s="20">
        <v>125</v>
      </c>
      <c r="H19" s="58" t="s">
        <v>53</v>
      </c>
      <c r="I19">
        <f>VLOOKUP($H19,$M$14:$Q$15,$Q$9+1,FALSE)</f>
        <v>120</v>
      </c>
    </row>
    <row r="20" spans="4:18" ht="15.6" thickBot="1">
      <c r="D20" s="22">
        <v>19</v>
      </c>
      <c r="E20" s="20">
        <v>62</v>
      </c>
      <c r="H20" s="58" t="s">
        <v>29</v>
      </c>
      <c r="I20">
        <f>VLOOKUP($H20,$M$14:$Q$15,$Q$9+1,FALSE)</f>
        <v>3015</v>
      </c>
      <c r="M20" s="44" t="s">
        <v>53</v>
      </c>
      <c r="O20">
        <f>VLOOKUP(M20,M14:Q14,P23+1,FALSE)</f>
        <v>114</v>
      </c>
    </row>
    <row r="21" spans="4:18" ht="15.6" thickBot="1">
      <c r="D21" s="22">
        <v>20</v>
      </c>
      <c r="E21" s="20">
        <v>154</v>
      </c>
      <c r="H21" s="58" t="s">
        <v>54</v>
      </c>
      <c r="J21" t="e">
        <f>VLOOKUP($I13,$H$6:$J$9,$Q$9+1,FALSE)</f>
        <v>#REF!</v>
      </c>
    </row>
    <row r="22" spans="4:18" ht="15.6" thickBot="1">
      <c r="D22" s="22">
        <v>21</v>
      </c>
      <c r="E22" s="20">
        <v>62</v>
      </c>
      <c r="H22" s="58" t="s">
        <v>30</v>
      </c>
      <c r="M22" s="44" t="s">
        <v>29</v>
      </c>
    </row>
    <row r="23" spans="4:18" ht="15.6" thickBot="1">
      <c r="D23" s="22">
        <v>22</v>
      </c>
      <c r="E23" s="20">
        <v>74</v>
      </c>
      <c r="J23" t="str">
        <f>HLOOKUP($I13,$H$6:$J$9,$Q$9,FALSE)</f>
        <v>User 3</v>
      </c>
      <c r="M23">
        <v>1</v>
      </c>
      <c r="P23">
        <v>1</v>
      </c>
    </row>
    <row r="24" spans="4:18" ht="15.6" thickBot="1">
      <c r="D24" s="22">
        <v>23</v>
      </c>
      <c r="E24" s="20">
        <v>155</v>
      </c>
      <c r="P24">
        <v>2</v>
      </c>
    </row>
    <row r="25" spans="4:18" ht="15.6" thickBot="1">
      <c r="D25" s="25">
        <v>24</v>
      </c>
      <c r="E25" s="20">
        <v>85</v>
      </c>
      <c r="O25">
        <f>VLOOKUP($M$22,$M$15:$Q$15,$P$23+1,FALSE)</f>
        <v>2822</v>
      </c>
    </row>
    <row r="26" spans="4:18" ht="15.6" thickBot="1">
      <c r="D26" s="19">
        <v>25</v>
      </c>
      <c r="E26" s="20">
        <v>88</v>
      </c>
      <c r="O26" s="53"/>
    </row>
    <row r="27" spans="4:18" ht="15.6" thickBot="1">
      <c r="D27" s="22">
        <v>26</v>
      </c>
      <c r="E27" s="20">
        <v>120</v>
      </c>
      <c r="O27" s="53">
        <f>VLOOKUP(M16,M16:Q16,P23+1,FALSE)</f>
        <v>4.3799999999999999E-2</v>
      </c>
    </row>
    <row r="28" spans="4:18" ht="15.6" thickBot="1">
      <c r="D28" s="22">
        <v>27</v>
      </c>
      <c r="E28" s="20">
        <v>91</v>
      </c>
      <c r="M28">
        <f>MAX(N15:Q15)</f>
        <v>3015</v>
      </c>
    </row>
    <row r="29" spans="4:18" ht="15.6" thickBot="1">
      <c r="D29" s="22">
        <v>28</v>
      </c>
      <c r="E29" s="20">
        <v>62</v>
      </c>
      <c r="O29" s="53">
        <f>VLOOKUP(M17,M17:Q17,$P$23+1,FALSE)</f>
        <v>0.91339999999999999</v>
      </c>
    </row>
    <row r="30" spans="4:18" ht="15.6" thickBot="1">
      <c r="D30" s="22">
        <v>29</v>
      </c>
      <c r="E30" s="20">
        <v>157</v>
      </c>
    </row>
    <row r="31" spans="4:18" ht="15.6" thickBot="1">
      <c r="D31" s="22">
        <v>30</v>
      </c>
      <c r="E31" s="20">
        <v>109</v>
      </c>
    </row>
    <row r="32" spans="4:18" ht="15.6" thickBot="1">
      <c r="D32" s="22">
        <v>31</v>
      </c>
      <c r="E32" s="20">
        <v>120</v>
      </c>
    </row>
    <row r="33" spans="4:5" ht="15.6" thickBot="1">
      <c r="D33" s="22">
        <v>32</v>
      </c>
      <c r="E33" s="20">
        <v>130</v>
      </c>
    </row>
    <row r="34" spans="4:5" ht="15.6" thickBot="1">
      <c r="D34" s="22">
        <v>33</v>
      </c>
      <c r="E34" s="20">
        <v>92</v>
      </c>
    </row>
    <row r="35" spans="4:5" ht="15.6" thickBot="1">
      <c r="D35" s="22">
        <v>34</v>
      </c>
      <c r="E35" s="20">
        <v>116</v>
      </c>
    </row>
    <row r="36" spans="4:5" ht="15.6" thickBot="1">
      <c r="D36" s="22">
        <v>35</v>
      </c>
      <c r="E36" s="20">
        <v>148</v>
      </c>
    </row>
    <row r="37" spans="4:5" ht="15.6" thickBot="1">
      <c r="D37" s="25">
        <v>36</v>
      </c>
      <c r="E37" s="20">
        <v>68</v>
      </c>
    </row>
    <row r="38" spans="4:5" ht="15.6" thickBot="1">
      <c r="D38" s="19">
        <v>37</v>
      </c>
      <c r="E38" s="20">
        <v>158</v>
      </c>
    </row>
    <row r="39" spans="4:5" ht="15.6" thickBot="1">
      <c r="D39" s="22">
        <v>38</v>
      </c>
      <c r="E39" s="20">
        <v>140</v>
      </c>
    </row>
    <row r="40" spans="4:5" ht="15.6" thickBot="1">
      <c r="D40" s="22">
        <v>39</v>
      </c>
      <c r="E40" s="20">
        <v>77</v>
      </c>
    </row>
    <row r="41" spans="4:5" ht="15.6" thickBot="1">
      <c r="D41" s="22">
        <v>40</v>
      </c>
      <c r="E41" s="20">
        <v>165</v>
      </c>
    </row>
    <row r="42" spans="4:5" ht="15.6" thickBot="1">
      <c r="D42" s="22">
        <v>41</v>
      </c>
      <c r="E42" s="20">
        <v>118</v>
      </c>
    </row>
    <row r="43" spans="4:5" ht="15.6" thickBot="1">
      <c r="D43" s="22">
        <v>42</v>
      </c>
      <c r="E43" s="20">
        <v>167</v>
      </c>
    </row>
    <row r="44" spans="4:5" ht="15.6" thickBot="1">
      <c r="D44" s="22">
        <v>43</v>
      </c>
      <c r="E44" s="20">
        <v>120</v>
      </c>
    </row>
    <row r="45" spans="4:5" ht="15.6" thickBot="1">
      <c r="D45" s="22">
        <v>44</v>
      </c>
      <c r="E45" s="20">
        <v>123</v>
      </c>
    </row>
    <row r="46" spans="4:5" ht="15.6" thickBot="1">
      <c r="D46" s="22">
        <v>45</v>
      </c>
      <c r="E46" s="20">
        <v>64</v>
      </c>
    </row>
    <row r="47" spans="4:5" ht="15.6" thickBot="1">
      <c r="D47" s="22">
        <v>46</v>
      </c>
      <c r="E47" s="20">
        <v>124</v>
      </c>
    </row>
    <row r="48" spans="4:5" ht="15.6" thickBot="1">
      <c r="D48" s="22">
        <v>47</v>
      </c>
      <c r="E48" s="20">
        <v>69</v>
      </c>
    </row>
    <row r="49" spans="4:5" ht="15.6" thickBot="1">
      <c r="D49" s="25">
        <v>48</v>
      </c>
      <c r="E49" s="20">
        <v>107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3" name="List Box 3">
              <controlPr defaultSize="0" autoLine="0" autoPict="0">
                <anchor moveWithCells="1">
                  <from>
                    <xdr:col>4</xdr:col>
                    <xdr:colOff>7620</xdr:colOff>
                    <xdr:row>2</xdr:row>
                    <xdr:rowOff>167640</xdr:rowOff>
                  </from>
                  <to>
                    <xdr:col>5</xdr:col>
                    <xdr:colOff>76200</xdr:colOff>
                    <xdr:row>10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4" name="List Box 4">
              <controlPr defaultSize="0" autoLine="0" autoPict="0">
                <anchor moveWithCells="1">
                  <from>
                    <xdr:col>6</xdr:col>
                    <xdr:colOff>99060</xdr:colOff>
                    <xdr:row>15</xdr:row>
                    <xdr:rowOff>144780</xdr:rowOff>
                  </from>
                  <to>
                    <xdr:col>8</xdr:col>
                    <xdr:colOff>327660</xdr:colOff>
                    <xdr:row>22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5" name="List Box 5">
              <controlPr defaultSize="0" autoLine="0" autoPict="0">
                <anchor moveWithCells="1">
                  <from>
                    <xdr:col>8</xdr:col>
                    <xdr:colOff>76200</xdr:colOff>
                    <xdr:row>25</xdr:row>
                    <xdr:rowOff>0</xdr:rowOff>
                  </from>
                  <to>
                    <xdr:col>10</xdr:col>
                    <xdr:colOff>320040</xdr:colOff>
                    <xdr:row>29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9B21C-1B30-451F-A34E-784AEBD9233B}">
  <sheetPr codeName="Sheet1"/>
  <dimension ref="A1:BI101"/>
  <sheetViews>
    <sheetView topLeftCell="A47" zoomScale="84" workbookViewId="0">
      <selection activeCell="I52" sqref="I52"/>
    </sheetView>
  </sheetViews>
  <sheetFormatPr defaultRowHeight="13.2"/>
  <cols>
    <col min="9" max="9" width="8.88671875" customWidth="1"/>
  </cols>
  <sheetData>
    <row r="1" spans="1:23" ht="15.6" thickBot="1">
      <c r="A1" s="19">
        <v>1</v>
      </c>
      <c r="B1" s="20">
        <v>118</v>
      </c>
      <c r="C1" s="20">
        <v>69</v>
      </c>
      <c r="D1" s="20">
        <v>145</v>
      </c>
      <c r="E1" s="20">
        <v>84</v>
      </c>
      <c r="F1" s="55"/>
      <c r="G1" s="55">
        <v>1</v>
      </c>
      <c r="H1" s="28">
        <f>+B1</f>
        <v>118</v>
      </c>
      <c r="I1" s="28">
        <f>+C1</f>
        <v>69</v>
      </c>
      <c r="J1" s="28">
        <f>+D1</f>
        <v>145</v>
      </c>
      <c r="K1" s="28">
        <f>+E1</f>
        <v>84</v>
      </c>
      <c r="L1" s="2"/>
      <c r="M1" s="2"/>
      <c r="N1" s="32">
        <v>8.0000000000000002E-3</v>
      </c>
      <c r="O1" s="32">
        <v>6.7000000000000004E-2</v>
      </c>
      <c r="P1" s="32">
        <v>0.01</v>
      </c>
      <c r="Q1" s="32">
        <v>2E-3</v>
      </c>
      <c r="R1" s="32"/>
      <c r="S1" s="52">
        <v>1</v>
      </c>
      <c r="T1" s="33">
        <v>0.91149999999999998</v>
      </c>
      <c r="U1" s="33">
        <v>0.91100000000000003</v>
      </c>
      <c r="V1" s="33">
        <v>0.91549999999999998</v>
      </c>
      <c r="W1" s="33">
        <v>0.91559999999999997</v>
      </c>
    </row>
    <row r="2" spans="1:23" ht="15.6" thickBot="1">
      <c r="A2" s="22">
        <v>2</v>
      </c>
      <c r="B2" s="20">
        <v>129</v>
      </c>
      <c r="C2" s="20">
        <v>126</v>
      </c>
      <c r="D2" s="20">
        <v>165</v>
      </c>
      <c r="E2" s="20">
        <v>124</v>
      </c>
      <c r="F2" s="55"/>
      <c r="G2" s="55">
        <v>2</v>
      </c>
      <c r="H2" s="28">
        <f>+B1+B2</f>
        <v>247</v>
      </c>
      <c r="I2" s="28">
        <f>+C1+C2</f>
        <v>195</v>
      </c>
      <c r="J2" s="28">
        <f>+D1+D2</f>
        <v>310</v>
      </c>
      <c r="K2" s="28">
        <f>+E1+E2</f>
        <v>208</v>
      </c>
      <c r="L2" s="2"/>
      <c r="M2" s="2"/>
      <c r="N2" s="32">
        <v>9.1999999999999998E-2</v>
      </c>
      <c r="O2" s="32">
        <v>7.2999999999999995E-2</v>
      </c>
      <c r="P2" s="32">
        <v>0.02</v>
      </c>
      <c r="Q2" s="32">
        <v>5.8000000000000003E-2</v>
      </c>
      <c r="R2" s="32"/>
      <c r="S2" s="52">
        <v>2</v>
      </c>
      <c r="T2" s="33">
        <v>0.91439999999999999</v>
      </c>
      <c r="U2" s="33">
        <v>0.91610000000000003</v>
      </c>
      <c r="V2" s="33">
        <v>0.9173</v>
      </c>
      <c r="W2" s="33">
        <v>0.91049999999999998</v>
      </c>
    </row>
    <row r="3" spans="1:23" ht="15.6" thickBot="1">
      <c r="A3" s="22">
        <v>3</v>
      </c>
      <c r="B3" s="20">
        <v>167</v>
      </c>
      <c r="C3" s="20">
        <v>116</v>
      </c>
      <c r="D3" s="20">
        <v>103</v>
      </c>
      <c r="E3" s="20">
        <v>97</v>
      </c>
      <c r="F3" s="55"/>
      <c r="G3" s="55">
        <v>3</v>
      </c>
      <c r="H3" s="28">
        <f t="shared" ref="H3:H48" si="0">+H2+B3</f>
        <v>414</v>
      </c>
      <c r="I3" s="28">
        <f t="shared" ref="I3:I48" si="1">+I2+C3</f>
        <v>311</v>
      </c>
      <c r="J3" s="28">
        <f t="shared" ref="J3:J48" si="2">+J2+D3</f>
        <v>413</v>
      </c>
      <c r="K3" s="28">
        <f t="shared" ref="K3:K48" si="3">+K2+E3</f>
        <v>305</v>
      </c>
      <c r="L3" s="2"/>
      <c r="M3" s="2"/>
      <c r="N3" s="32">
        <v>1.7999999999999999E-2</v>
      </c>
      <c r="O3" s="32">
        <v>7.0000000000000001E-3</v>
      </c>
      <c r="P3" s="32">
        <v>1.2999999999999999E-2</v>
      </c>
      <c r="Q3" s="32">
        <v>2.5999999999999999E-2</v>
      </c>
      <c r="R3" s="32"/>
      <c r="S3" s="52">
        <v>3</v>
      </c>
      <c r="T3" s="33">
        <v>0.9093</v>
      </c>
      <c r="U3" s="33">
        <v>0.91879999999999995</v>
      </c>
      <c r="V3" s="33">
        <v>0.91759999999999997</v>
      </c>
      <c r="W3" s="33">
        <v>0.93</v>
      </c>
    </row>
    <row r="4" spans="1:23" ht="15.6" thickBot="1">
      <c r="A4" s="22">
        <v>4</v>
      </c>
      <c r="B4" s="20">
        <v>130</v>
      </c>
      <c r="C4" s="20">
        <v>131</v>
      </c>
      <c r="D4" s="20">
        <v>151</v>
      </c>
      <c r="E4" s="20">
        <v>106</v>
      </c>
      <c r="F4" s="55"/>
      <c r="G4" s="55">
        <v>4</v>
      </c>
      <c r="H4" s="28">
        <f t="shared" si="0"/>
        <v>544</v>
      </c>
      <c r="I4" s="28">
        <f t="shared" si="1"/>
        <v>442</v>
      </c>
      <c r="J4" s="28">
        <f t="shared" si="2"/>
        <v>564</v>
      </c>
      <c r="K4" s="28">
        <f t="shared" si="3"/>
        <v>411</v>
      </c>
      <c r="L4" s="2"/>
      <c r="M4" s="2"/>
      <c r="N4" s="32">
        <v>3.4000000000000002E-2</v>
      </c>
      <c r="O4" s="32">
        <v>3.6999999999999998E-2</v>
      </c>
      <c r="P4" s="32">
        <v>4.5999999999999999E-2</v>
      </c>
      <c r="Q4" s="32">
        <v>9.1999999999999998E-2</v>
      </c>
      <c r="R4" s="32"/>
      <c r="S4" s="52">
        <v>4</v>
      </c>
      <c r="T4" s="33">
        <v>0.9093</v>
      </c>
      <c r="U4" s="33">
        <v>0.91710000000000003</v>
      </c>
      <c r="V4" s="33">
        <v>0.91759999999999997</v>
      </c>
      <c r="W4" s="33">
        <v>0.91049999999999998</v>
      </c>
    </row>
    <row r="5" spans="1:23" ht="15.6" thickBot="1">
      <c r="A5" s="22">
        <v>5</v>
      </c>
      <c r="B5" s="20">
        <v>145</v>
      </c>
      <c r="C5" s="20">
        <v>118</v>
      </c>
      <c r="D5" s="20">
        <v>71</v>
      </c>
      <c r="E5" s="20">
        <v>88</v>
      </c>
      <c r="F5" s="55"/>
      <c r="G5" s="55">
        <v>5</v>
      </c>
      <c r="H5" s="28">
        <f t="shared" si="0"/>
        <v>689</v>
      </c>
      <c r="I5" s="28">
        <f t="shared" si="1"/>
        <v>560</v>
      </c>
      <c r="J5" s="28">
        <f t="shared" si="2"/>
        <v>635</v>
      </c>
      <c r="K5" s="28">
        <f t="shared" si="3"/>
        <v>499</v>
      </c>
      <c r="L5" s="2"/>
      <c r="M5" s="2"/>
      <c r="N5" s="32">
        <v>2.5999999999999999E-2</v>
      </c>
      <c r="O5" s="32">
        <v>7.0999999999999994E-2</v>
      </c>
      <c r="P5" s="32">
        <v>1.7000000000000001E-2</v>
      </c>
      <c r="Q5" s="32">
        <v>2.4E-2</v>
      </c>
      <c r="R5" s="32"/>
      <c r="S5" s="52">
        <v>5</v>
      </c>
      <c r="T5" s="33">
        <v>0.91810000000000003</v>
      </c>
      <c r="U5" s="33">
        <v>0.91069999999999995</v>
      </c>
      <c r="V5" s="33">
        <v>0.91500000000000004</v>
      </c>
      <c r="W5" s="33">
        <v>0.91869999999999996</v>
      </c>
    </row>
    <row r="6" spans="1:23" ht="15.6" thickBot="1">
      <c r="A6" s="22">
        <v>6</v>
      </c>
      <c r="B6" s="20">
        <v>107</v>
      </c>
      <c r="C6" s="20">
        <v>97</v>
      </c>
      <c r="D6" s="20">
        <v>163</v>
      </c>
      <c r="E6" s="20">
        <v>161</v>
      </c>
      <c r="F6" s="55"/>
      <c r="G6" s="55">
        <v>6</v>
      </c>
      <c r="H6" s="28">
        <f t="shared" si="0"/>
        <v>796</v>
      </c>
      <c r="I6" s="28">
        <f t="shared" si="1"/>
        <v>657</v>
      </c>
      <c r="J6" s="28">
        <f t="shared" si="2"/>
        <v>798</v>
      </c>
      <c r="K6" s="28">
        <f t="shared" si="3"/>
        <v>660</v>
      </c>
      <c r="L6" s="2"/>
      <c r="M6" s="2"/>
      <c r="N6" s="32">
        <v>2.1000000000000001E-2</v>
      </c>
      <c r="O6" s="32">
        <v>2.5000000000000001E-2</v>
      </c>
      <c r="P6" s="32">
        <v>8.1000000000000003E-2</v>
      </c>
      <c r="Q6" s="32">
        <v>3.7999999999999999E-2</v>
      </c>
      <c r="R6" s="32"/>
      <c r="S6" s="52">
        <v>6</v>
      </c>
      <c r="T6" s="33">
        <v>0.9103</v>
      </c>
      <c r="U6" s="33">
        <v>0.91180000000000005</v>
      </c>
      <c r="V6" s="33">
        <v>0.90990000000000004</v>
      </c>
      <c r="W6" s="33">
        <v>0.91510000000000002</v>
      </c>
    </row>
    <row r="7" spans="1:23" ht="15.6" thickBot="1">
      <c r="A7" s="22">
        <v>7</v>
      </c>
      <c r="B7" s="20">
        <v>69</v>
      </c>
      <c r="C7" s="20">
        <v>88</v>
      </c>
      <c r="D7" s="20">
        <v>168</v>
      </c>
      <c r="E7" s="20">
        <v>85</v>
      </c>
      <c r="F7" s="55"/>
      <c r="G7" s="55">
        <v>7</v>
      </c>
      <c r="H7" s="28">
        <f t="shared" si="0"/>
        <v>865</v>
      </c>
      <c r="I7" s="28">
        <f t="shared" si="1"/>
        <v>745</v>
      </c>
      <c r="J7" s="28">
        <f t="shared" si="2"/>
        <v>966</v>
      </c>
      <c r="K7" s="28">
        <f t="shared" si="3"/>
        <v>745</v>
      </c>
      <c r="L7" s="2"/>
      <c r="M7" s="2"/>
      <c r="N7" s="32">
        <v>7.3999999999999996E-2</v>
      </c>
      <c r="O7" s="32">
        <v>5.0000000000000001E-3</v>
      </c>
      <c r="P7" s="32">
        <v>4.7E-2</v>
      </c>
      <c r="Q7" s="32">
        <v>3.9E-2</v>
      </c>
      <c r="R7" s="32"/>
      <c r="S7" s="52">
        <v>7</v>
      </c>
      <c r="T7" s="33">
        <v>0.90959999999999996</v>
      </c>
      <c r="U7" s="33">
        <v>0.91669999999999996</v>
      </c>
      <c r="V7" s="33">
        <v>0.91720000000000002</v>
      </c>
      <c r="W7" s="33">
        <v>0.91720000000000002</v>
      </c>
    </row>
    <row r="8" spans="1:23" ht="15.6" thickBot="1">
      <c r="A8" s="22">
        <v>8</v>
      </c>
      <c r="B8" s="20">
        <v>163</v>
      </c>
      <c r="C8" s="20">
        <v>147</v>
      </c>
      <c r="D8" s="20">
        <v>109</v>
      </c>
      <c r="E8" s="20">
        <v>94</v>
      </c>
      <c r="F8" s="55"/>
      <c r="G8" s="55">
        <v>8</v>
      </c>
      <c r="H8" s="28">
        <f t="shared" si="0"/>
        <v>1028</v>
      </c>
      <c r="I8" s="28">
        <f t="shared" si="1"/>
        <v>892</v>
      </c>
      <c r="J8" s="28">
        <f t="shared" si="2"/>
        <v>1075</v>
      </c>
      <c r="K8" s="28">
        <f t="shared" si="3"/>
        <v>839</v>
      </c>
      <c r="L8" s="2"/>
      <c r="M8" s="2"/>
      <c r="N8" s="32">
        <v>5.1999999999999998E-2</v>
      </c>
      <c r="O8" s="32">
        <v>1.2E-2</v>
      </c>
      <c r="P8" s="32">
        <v>0.05</v>
      </c>
      <c r="Q8" s="32">
        <v>7.0999999999999994E-2</v>
      </c>
      <c r="R8" s="32"/>
      <c r="S8" s="52">
        <v>8</v>
      </c>
      <c r="T8" s="33">
        <v>0.9123</v>
      </c>
      <c r="U8" s="33">
        <v>0.91839999999999999</v>
      </c>
      <c r="V8" s="33">
        <v>0.91279999999999994</v>
      </c>
      <c r="W8" s="33">
        <v>0.91259999999999997</v>
      </c>
    </row>
    <row r="9" spans="1:23" ht="15.6" thickBot="1">
      <c r="A9" s="22">
        <v>9</v>
      </c>
      <c r="B9" s="20">
        <v>86</v>
      </c>
      <c r="C9" s="20">
        <v>66</v>
      </c>
      <c r="D9" s="20">
        <v>78</v>
      </c>
      <c r="E9" s="20">
        <v>117</v>
      </c>
      <c r="F9" s="55"/>
      <c r="G9" s="55">
        <v>9</v>
      </c>
      <c r="H9" s="28">
        <f t="shared" si="0"/>
        <v>1114</v>
      </c>
      <c r="I9" s="28">
        <f t="shared" si="1"/>
        <v>958</v>
      </c>
      <c r="J9" s="28">
        <f t="shared" si="2"/>
        <v>1153</v>
      </c>
      <c r="K9" s="28">
        <f t="shared" si="3"/>
        <v>956</v>
      </c>
      <c r="L9" s="2"/>
      <c r="M9" s="2"/>
      <c r="N9" s="32">
        <v>3.7999999999999999E-2</v>
      </c>
      <c r="O9" s="32">
        <v>3.3000000000000002E-2</v>
      </c>
      <c r="P9" s="32">
        <v>4.7E-2</v>
      </c>
      <c r="Q9" s="32">
        <v>1.4E-2</v>
      </c>
      <c r="R9" s="32"/>
      <c r="S9" s="52">
        <v>9</v>
      </c>
      <c r="T9" s="33">
        <v>0.9143</v>
      </c>
      <c r="U9" s="33">
        <v>0.91249999999999998</v>
      </c>
      <c r="V9" s="33">
        <v>0.91710000000000003</v>
      </c>
      <c r="W9" s="33">
        <v>0.91210000000000002</v>
      </c>
    </row>
    <row r="10" spans="1:23" ht="15.6" thickBot="1">
      <c r="A10" s="22">
        <v>10</v>
      </c>
      <c r="B10" s="20">
        <v>115</v>
      </c>
      <c r="C10" s="20">
        <v>69</v>
      </c>
      <c r="D10" s="20">
        <v>151</v>
      </c>
      <c r="E10" s="20">
        <v>140</v>
      </c>
      <c r="F10" s="55"/>
      <c r="G10" s="55">
        <v>10</v>
      </c>
      <c r="H10" s="28">
        <f t="shared" si="0"/>
        <v>1229</v>
      </c>
      <c r="I10" s="28">
        <f t="shared" si="1"/>
        <v>1027</v>
      </c>
      <c r="J10" s="28">
        <f t="shared" si="2"/>
        <v>1304</v>
      </c>
      <c r="K10" s="28">
        <f t="shared" si="3"/>
        <v>1096</v>
      </c>
      <c r="L10" s="2"/>
      <c r="M10" s="2"/>
      <c r="N10" s="32">
        <v>7.2999999999999995E-2</v>
      </c>
      <c r="O10" s="32">
        <v>6.7000000000000004E-2</v>
      </c>
      <c r="P10" s="32">
        <v>6.3E-2</v>
      </c>
      <c r="Q10" s="32">
        <v>1.7999999999999999E-2</v>
      </c>
      <c r="R10" s="32"/>
      <c r="S10" s="52">
        <v>10</v>
      </c>
      <c r="T10" s="33">
        <v>0.91290000000000004</v>
      </c>
      <c r="U10" s="33">
        <v>0.91759999999999997</v>
      </c>
      <c r="V10" s="33">
        <v>0.91910000000000003</v>
      </c>
      <c r="W10" s="33">
        <v>0.92</v>
      </c>
    </row>
    <row r="11" spans="1:23" ht="15.6" thickBot="1">
      <c r="A11" s="22">
        <v>11</v>
      </c>
      <c r="B11" s="20">
        <v>124</v>
      </c>
      <c r="C11" s="20">
        <v>149</v>
      </c>
      <c r="D11" s="20">
        <v>121</v>
      </c>
      <c r="E11" s="20">
        <v>142</v>
      </c>
      <c r="F11" s="55"/>
      <c r="G11" s="55">
        <v>11</v>
      </c>
      <c r="H11" s="28">
        <f t="shared" si="0"/>
        <v>1353</v>
      </c>
      <c r="I11" s="28">
        <f t="shared" si="1"/>
        <v>1176</v>
      </c>
      <c r="J11" s="28">
        <f t="shared" si="2"/>
        <v>1425</v>
      </c>
      <c r="K11" s="28">
        <f t="shared" si="3"/>
        <v>1238</v>
      </c>
      <c r="L11" s="2"/>
      <c r="M11" s="2"/>
      <c r="N11" s="32">
        <v>6.4000000000000001E-2</v>
      </c>
      <c r="O11" s="32">
        <v>6.6000000000000003E-2</v>
      </c>
      <c r="P11" s="32">
        <v>8.1000000000000003E-2</v>
      </c>
      <c r="Q11" s="32">
        <v>7.0000000000000007E-2</v>
      </c>
      <c r="R11" s="32"/>
      <c r="S11" s="52">
        <v>11</v>
      </c>
      <c r="T11" s="33">
        <v>0.91220000000000001</v>
      </c>
      <c r="U11" s="33">
        <v>0.91749999999999998</v>
      </c>
      <c r="V11" s="33">
        <v>0.91600000000000004</v>
      </c>
      <c r="W11" s="33">
        <v>0.91749999999999998</v>
      </c>
    </row>
    <row r="12" spans="1:23" ht="15.6" thickBot="1">
      <c r="A12" s="25">
        <v>12</v>
      </c>
      <c r="B12" s="20">
        <v>144</v>
      </c>
      <c r="C12" s="20">
        <v>80</v>
      </c>
      <c r="D12" s="20">
        <v>101</v>
      </c>
      <c r="E12" s="20">
        <v>138</v>
      </c>
      <c r="F12" s="55"/>
      <c r="G12" s="55">
        <v>12</v>
      </c>
      <c r="H12" s="28">
        <f t="shared" si="0"/>
        <v>1497</v>
      </c>
      <c r="I12" s="28">
        <f t="shared" si="1"/>
        <v>1256</v>
      </c>
      <c r="J12" s="28">
        <f t="shared" si="2"/>
        <v>1526</v>
      </c>
      <c r="K12" s="28">
        <f t="shared" si="3"/>
        <v>1376</v>
      </c>
      <c r="L12" s="2"/>
      <c r="M12" s="2"/>
      <c r="N12" s="32">
        <v>3.1E-2</v>
      </c>
      <c r="O12" s="32">
        <v>9.2999999999999999E-2</v>
      </c>
      <c r="P12" s="32">
        <v>6.3E-2</v>
      </c>
      <c r="Q12" s="32">
        <v>5.3999999999999999E-2</v>
      </c>
      <c r="R12" s="32"/>
      <c r="S12" s="52">
        <v>12</v>
      </c>
      <c r="T12" s="33">
        <v>0.9163</v>
      </c>
      <c r="U12" s="33">
        <v>0.91139999999999999</v>
      </c>
      <c r="V12" s="33">
        <v>0.91310000000000002</v>
      </c>
      <c r="W12" s="33">
        <v>0.91439999999999999</v>
      </c>
    </row>
    <row r="13" spans="1:23" ht="15.6" thickBot="1">
      <c r="A13" s="19">
        <v>13</v>
      </c>
      <c r="B13" s="20">
        <v>110</v>
      </c>
      <c r="C13" s="20">
        <v>69</v>
      </c>
      <c r="D13" s="20">
        <v>112</v>
      </c>
      <c r="E13" s="20">
        <v>163</v>
      </c>
      <c r="F13" s="55"/>
      <c r="G13" s="55">
        <v>13</v>
      </c>
      <c r="H13" s="28">
        <f t="shared" si="0"/>
        <v>1607</v>
      </c>
      <c r="I13" s="28">
        <f t="shared" si="1"/>
        <v>1325</v>
      </c>
      <c r="J13" s="28">
        <f t="shared" si="2"/>
        <v>1638</v>
      </c>
      <c r="K13" s="28">
        <f t="shared" si="3"/>
        <v>1539</v>
      </c>
      <c r="L13" s="2"/>
      <c r="M13" s="2"/>
      <c r="N13" s="32">
        <v>0.08</v>
      </c>
      <c r="O13" s="32">
        <v>0.09</v>
      </c>
      <c r="P13" s="32">
        <v>2.3E-2</v>
      </c>
      <c r="Q13" s="32">
        <v>6.0999999999999999E-2</v>
      </c>
      <c r="R13" s="32"/>
      <c r="S13" s="52">
        <v>13</v>
      </c>
      <c r="T13" s="33">
        <v>0.9123</v>
      </c>
      <c r="U13" s="33">
        <v>0.91500000000000004</v>
      </c>
      <c r="V13" s="33">
        <v>0.91749999999999998</v>
      </c>
      <c r="W13" s="33">
        <v>0.94</v>
      </c>
    </row>
    <row r="14" spans="1:23" ht="15.6" thickBot="1">
      <c r="A14" s="22">
        <v>14</v>
      </c>
      <c r="B14" s="20">
        <v>141</v>
      </c>
      <c r="C14" s="20">
        <v>83</v>
      </c>
      <c r="D14" s="20">
        <v>169</v>
      </c>
      <c r="E14" s="20">
        <v>166</v>
      </c>
      <c r="F14" s="55"/>
      <c r="G14" s="55">
        <v>14</v>
      </c>
      <c r="H14" s="28">
        <f t="shared" si="0"/>
        <v>1748</v>
      </c>
      <c r="I14" s="28">
        <f t="shared" si="1"/>
        <v>1408</v>
      </c>
      <c r="J14" s="28">
        <f t="shared" si="2"/>
        <v>1807</v>
      </c>
      <c r="K14" s="28">
        <f t="shared" si="3"/>
        <v>1705</v>
      </c>
      <c r="L14" s="2"/>
      <c r="M14" s="2"/>
      <c r="N14" s="32">
        <v>7.3999999999999996E-2</v>
      </c>
      <c r="O14" s="32">
        <v>6.7000000000000004E-2</v>
      </c>
      <c r="P14" s="32">
        <v>2.3E-2</v>
      </c>
      <c r="Q14" s="32">
        <v>2.9000000000000001E-2</v>
      </c>
      <c r="R14" s="32"/>
      <c r="S14" s="52">
        <v>14</v>
      </c>
      <c r="T14" s="33">
        <v>0.91090000000000004</v>
      </c>
      <c r="U14" s="33">
        <v>0.91900000000000004</v>
      </c>
      <c r="V14" s="33">
        <v>0.90939999999999999</v>
      </c>
      <c r="W14" s="33">
        <v>0.91369999999999996</v>
      </c>
    </row>
    <row r="15" spans="1:23" ht="15.6" thickBot="1">
      <c r="A15" s="22">
        <v>15</v>
      </c>
      <c r="B15" s="20">
        <v>91</v>
      </c>
      <c r="C15" s="20">
        <v>96</v>
      </c>
      <c r="D15" s="20">
        <v>109</v>
      </c>
      <c r="E15" s="20">
        <v>112</v>
      </c>
      <c r="F15" s="55"/>
      <c r="G15" s="55">
        <v>15</v>
      </c>
      <c r="H15" s="28">
        <f t="shared" si="0"/>
        <v>1839</v>
      </c>
      <c r="I15" s="28">
        <f t="shared" si="1"/>
        <v>1504</v>
      </c>
      <c r="J15" s="28">
        <f t="shared" si="2"/>
        <v>1916</v>
      </c>
      <c r="K15" s="28">
        <f t="shared" si="3"/>
        <v>1817</v>
      </c>
      <c r="L15" s="2"/>
      <c r="M15" s="2"/>
      <c r="N15" s="32">
        <v>3.0000000000000001E-3</v>
      </c>
      <c r="O15" s="32">
        <v>9.8000000000000004E-2</v>
      </c>
      <c r="P15" s="32">
        <v>5.0000000000000001E-3</v>
      </c>
      <c r="Q15" s="32">
        <v>8.0000000000000002E-3</v>
      </c>
      <c r="R15" s="32"/>
      <c r="S15" s="52">
        <v>15</v>
      </c>
      <c r="T15" s="33">
        <v>0.91359999999999997</v>
      </c>
      <c r="U15" s="33">
        <v>0.91649999999999998</v>
      </c>
      <c r="V15" s="33">
        <v>0.91859999999999997</v>
      </c>
      <c r="W15" s="33">
        <v>0.91400000000000003</v>
      </c>
    </row>
    <row r="16" spans="1:23" ht="15.6" thickBot="1">
      <c r="A16" s="22">
        <v>16</v>
      </c>
      <c r="B16" s="20">
        <v>83</v>
      </c>
      <c r="C16" s="20">
        <v>98</v>
      </c>
      <c r="D16" s="20">
        <v>82</v>
      </c>
      <c r="E16" s="20">
        <v>80</v>
      </c>
      <c r="F16" s="55"/>
      <c r="G16" s="55">
        <v>16</v>
      </c>
      <c r="H16" s="28">
        <f t="shared" si="0"/>
        <v>1922</v>
      </c>
      <c r="I16" s="28">
        <f t="shared" si="1"/>
        <v>1602</v>
      </c>
      <c r="J16" s="28">
        <f t="shared" si="2"/>
        <v>1998</v>
      </c>
      <c r="K16" s="28">
        <f t="shared" si="3"/>
        <v>1897</v>
      </c>
      <c r="L16" s="2"/>
      <c r="M16" s="2"/>
      <c r="N16" s="32">
        <v>1.4E-2</v>
      </c>
      <c r="O16" s="32">
        <v>8.2000000000000003E-2</v>
      </c>
      <c r="P16" s="32">
        <v>0.09</v>
      </c>
      <c r="Q16" s="32">
        <v>4.9000000000000002E-2</v>
      </c>
      <c r="R16" s="32"/>
      <c r="S16" s="52">
        <v>16</v>
      </c>
      <c r="T16" s="33">
        <v>0.91220000000000001</v>
      </c>
      <c r="U16" s="33">
        <v>0.91249999999999998</v>
      </c>
      <c r="V16" s="33">
        <v>0.91059999999999997</v>
      </c>
      <c r="W16" s="33">
        <v>0.90920000000000001</v>
      </c>
    </row>
    <row r="17" spans="1:23" ht="15.6" thickBot="1">
      <c r="A17" s="22">
        <v>17</v>
      </c>
      <c r="B17" s="20">
        <v>91</v>
      </c>
      <c r="C17" s="20">
        <v>94</v>
      </c>
      <c r="D17" s="20">
        <v>119</v>
      </c>
      <c r="E17" s="20">
        <v>68</v>
      </c>
      <c r="F17" s="55"/>
      <c r="G17" s="55">
        <v>17</v>
      </c>
      <c r="H17" s="28">
        <f t="shared" si="0"/>
        <v>2013</v>
      </c>
      <c r="I17" s="28">
        <f t="shared" si="1"/>
        <v>1696</v>
      </c>
      <c r="J17" s="28">
        <f t="shared" si="2"/>
        <v>2117</v>
      </c>
      <c r="K17" s="28">
        <f t="shared" si="3"/>
        <v>1965</v>
      </c>
      <c r="L17" s="2"/>
      <c r="M17" s="2"/>
      <c r="N17" s="32">
        <v>3.3000000000000002E-2</v>
      </c>
      <c r="O17" s="32">
        <v>8.7999999999999995E-2</v>
      </c>
      <c r="P17" s="32">
        <v>0.05</v>
      </c>
      <c r="Q17" s="32">
        <v>8.2000000000000003E-2</v>
      </c>
      <c r="R17" s="32"/>
      <c r="S17" s="52">
        <v>17</v>
      </c>
      <c r="T17" s="33">
        <v>0.91539999999999999</v>
      </c>
      <c r="U17" s="33">
        <v>0.91159999999999997</v>
      </c>
      <c r="V17" s="33">
        <v>0.91049999999999998</v>
      </c>
      <c r="W17" s="33">
        <v>0.91610000000000003</v>
      </c>
    </row>
    <row r="18" spans="1:23" ht="15.6" thickBot="1">
      <c r="A18" s="22">
        <v>18</v>
      </c>
      <c r="B18" s="20">
        <v>125</v>
      </c>
      <c r="C18" s="20">
        <v>169</v>
      </c>
      <c r="D18" s="20">
        <v>155</v>
      </c>
      <c r="E18" s="20">
        <v>156</v>
      </c>
      <c r="F18" s="55"/>
      <c r="G18" s="55">
        <v>18</v>
      </c>
      <c r="H18" s="28">
        <f t="shared" si="0"/>
        <v>2138</v>
      </c>
      <c r="I18" s="28">
        <f t="shared" si="1"/>
        <v>1865</v>
      </c>
      <c r="J18" s="28">
        <f t="shared" si="2"/>
        <v>2272</v>
      </c>
      <c r="K18" s="28">
        <f t="shared" si="3"/>
        <v>2121</v>
      </c>
      <c r="L18" s="2"/>
      <c r="M18" s="2"/>
      <c r="N18" s="32">
        <v>0.01</v>
      </c>
      <c r="O18" s="32">
        <v>8.4000000000000005E-2</v>
      </c>
      <c r="P18" s="32">
        <v>6.3E-2</v>
      </c>
      <c r="Q18" s="32">
        <v>2.7E-2</v>
      </c>
      <c r="R18" s="32"/>
      <c r="S18" s="52">
        <v>18</v>
      </c>
      <c r="T18" s="33">
        <v>0.91590000000000005</v>
      </c>
      <c r="U18" s="33">
        <v>0.91139999999999999</v>
      </c>
      <c r="V18" s="33">
        <v>0.91579999999999995</v>
      </c>
      <c r="W18" s="33">
        <v>0.91779999999999995</v>
      </c>
    </row>
    <row r="19" spans="1:23" ht="15.6" thickBot="1">
      <c r="A19" s="22">
        <v>19</v>
      </c>
      <c r="B19" s="20">
        <v>62</v>
      </c>
      <c r="C19" s="20">
        <v>145</v>
      </c>
      <c r="D19" s="20">
        <v>79</v>
      </c>
      <c r="E19" s="20">
        <v>145</v>
      </c>
      <c r="F19" s="55"/>
      <c r="G19" s="55">
        <v>19</v>
      </c>
      <c r="H19" s="28">
        <f t="shared" si="0"/>
        <v>2200</v>
      </c>
      <c r="I19" s="28">
        <f t="shared" si="1"/>
        <v>2010</v>
      </c>
      <c r="J19" s="28">
        <f t="shared" si="2"/>
        <v>2351</v>
      </c>
      <c r="K19" s="28">
        <f t="shared" si="3"/>
        <v>2266</v>
      </c>
      <c r="L19" s="2"/>
      <c r="M19" s="2"/>
      <c r="N19" s="32">
        <v>3.7999999999999999E-2</v>
      </c>
      <c r="O19" s="32">
        <v>0.06</v>
      </c>
      <c r="P19" s="32">
        <v>9.7000000000000003E-2</v>
      </c>
      <c r="Q19" s="32">
        <v>5.8000000000000003E-2</v>
      </c>
      <c r="R19" s="32"/>
      <c r="S19" s="52">
        <v>19</v>
      </c>
      <c r="T19" s="33">
        <v>0.91879999999999995</v>
      </c>
      <c r="U19" s="33">
        <v>0.91259999999999997</v>
      </c>
      <c r="V19" s="33">
        <v>0.91339999999999999</v>
      </c>
      <c r="W19" s="33">
        <v>0.91339999999999999</v>
      </c>
    </row>
    <row r="20" spans="1:23" ht="15.6" thickBot="1">
      <c r="A20" s="22">
        <v>20</v>
      </c>
      <c r="B20" s="20">
        <v>154</v>
      </c>
      <c r="C20" s="20">
        <v>88</v>
      </c>
      <c r="D20" s="20">
        <v>150</v>
      </c>
      <c r="E20" s="20">
        <v>127</v>
      </c>
      <c r="F20" s="55"/>
      <c r="G20" s="55">
        <v>20</v>
      </c>
      <c r="H20" s="28">
        <f t="shared" si="0"/>
        <v>2354</v>
      </c>
      <c r="I20" s="28">
        <f t="shared" si="1"/>
        <v>2098</v>
      </c>
      <c r="J20" s="28">
        <f t="shared" si="2"/>
        <v>2501</v>
      </c>
      <c r="K20" s="28">
        <f t="shared" si="3"/>
        <v>2393</v>
      </c>
      <c r="L20" s="2"/>
      <c r="M20" s="2"/>
      <c r="N20" s="32">
        <v>5.8999999999999997E-2</v>
      </c>
      <c r="O20" s="32">
        <v>3.5000000000000003E-2</v>
      </c>
      <c r="P20" s="32">
        <v>7.2999999999999995E-2</v>
      </c>
      <c r="Q20" s="32">
        <v>0.09</v>
      </c>
      <c r="R20" s="32"/>
      <c r="S20" s="52">
        <v>20</v>
      </c>
      <c r="T20" s="33">
        <v>0.91710000000000003</v>
      </c>
      <c r="U20" s="33">
        <v>0.91220000000000001</v>
      </c>
      <c r="V20" s="33">
        <v>0.91839999999999999</v>
      </c>
      <c r="W20" s="33">
        <v>0.91549999999999998</v>
      </c>
    </row>
    <row r="21" spans="1:23" ht="15.6" thickBot="1">
      <c r="A21" s="22">
        <v>21</v>
      </c>
      <c r="B21" s="20">
        <v>62</v>
      </c>
      <c r="C21" s="20">
        <v>140</v>
      </c>
      <c r="D21" s="20">
        <v>124</v>
      </c>
      <c r="E21" s="20">
        <v>110</v>
      </c>
      <c r="F21" s="55"/>
      <c r="G21" s="55">
        <v>21</v>
      </c>
      <c r="H21" s="28">
        <f t="shared" si="0"/>
        <v>2416</v>
      </c>
      <c r="I21" s="28">
        <f t="shared" si="1"/>
        <v>2238</v>
      </c>
      <c r="J21" s="28">
        <f t="shared" si="2"/>
        <v>2625</v>
      </c>
      <c r="K21" s="28">
        <f t="shared" si="3"/>
        <v>2503</v>
      </c>
      <c r="L21" s="2"/>
      <c r="M21" s="2"/>
      <c r="N21" s="32">
        <v>6.6000000000000003E-2</v>
      </c>
      <c r="O21" s="32">
        <v>4.5999999999999999E-2</v>
      </c>
      <c r="P21" s="32">
        <v>5.2999999999999999E-2</v>
      </c>
      <c r="Q21" s="32">
        <v>2.7E-2</v>
      </c>
      <c r="R21" s="32"/>
      <c r="S21" s="52">
        <v>21</v>
      </c>
      <c r="T21" s="33">
        <v>0.91820000000000002</v>
      </c>
      <c r="U21" s="33">
        <v>0.91779999999999995</v>
      </c>
      <c r="V21" s="33">
        <v>0.91810000000000003</v>
      </c>
      <c r="W21" s="33">
        <v>0.91469999999999996</v>
      </c>
    </row>
    <row r="22" spans="1:23" ht="15.6" thickBot="1">
      <c r="A22" s="22">
        <v>22</v>
      </c>
      <c r="B22" s="20">
        <v>74</v>
      </c>
      <c r="C22" s="20">
        <v>168</v>
      </c>
      <c r="D22" s="20">
        <v>127</v>
      </c>
      <c r="E22" s="20">
        <v>169</v>
      </c>
      <c r="F22" s="55"/>
      <c r="G22" s="55">
        <v>22</v>
      </c>
      <c r="H22" s="28">
        <f t="shared" si="0"/>
        <v>2490</v>
      </c>
      <c r="I22" s="28">
        <f t="shared" si="1"/>
        <v>2406</v>
      </c>
      <c r="J22" s="28">
        <f t="shared" si="2"/>
        <v>2752</v>
      </c>
      <c r="K22" s="28">
        <f t="shared" si="3"/>
        <v>2672</v>
      </c>
      <c r="L22" s="2"/>
      <c r="M22" s="2"/>
      <c r="N22" s="32">
        <v>0.03</v>
      </c>
      <c r="O22" s="32">
        <v>9.9000000000000005E-2</v>
      </c>
      <c r="P22" s="32">
        <v>7.3999999999999996E-2</v>
      </c>
      <c r="Q22" s="32">
        <v>4.9000000000000002E-2</v>
      </c>
      <c r="R22" s="32"/>
      <c r="S22" s="52">
        <v>22</v>
      </c>
      <c r="T22" s="33">
        <v>0.91200000000000003</v>
      </c>
      <c r="U22" s="33">
        <v>0.91830000000000001</v>
      </c>
      <c r="V22" s="33">
        <v>0.91290000000000004</v>
      </c>
      <c r="W22" s="33">
        <v>0.95</v>
      </c>
    </row>
    <row r="23" spans="1:23" ht="15.6" thickBot="1">
      <c r="A23" s="22">
        <v>23</v>
      </c>
      <c r="B23" s="20">
        <v>155</v>
      </c>
      <c r="C23" s="20">
        <v>95</v>
      </c>
      <c r="D23" s="20">
        <v>65</v>
      </c>
      <c r="E23" s="20">
        <v>112</v>
      </c>
      <c r="F23" s="55"/>
      <c r="G23" s="55">
        <v>23</v>
      </c>
      <c r="H23" s="28">
        <f t="shared" si="0"/>
        <v>2645</v>
      </c>
      <c r="I23" s="28">
        <f t="shared" si="1"/>
        <v>2501</v>
      </c>
      <c r="J23" s="28">
        <f t="shared" si="2"/>
        <v>2817</v>
      </c>
      <c r="K23" s="28">
        <f t="shared" si="3"/>
        <v>2784</v>
      </c>
      <c r="L23" s="2"/>
      <c r="M23" s="2"/>
      <c r="N23" s="32">
        <v>8.5000000000000006E-2</v>
      </c>
      <c r="O23" s="32">
        <v>9.8000000000000004E-2</v>
      </c>
      <c r="P23" s="32">
        <v>9.8000000000000004E-2</v>
      </c>
      <c r="Q23" s="32">
        <v>2.7E-2</v>
      </c>
      <c r="R23" s="32"/>
      <c r="S23" s="52">
        <v>23</v>
      </c>
      <c r="T23" s="33">
        <v>0.91320000000000001</v>
      </c>
      <c r="U23" s="33">
        <v>0.91739999999999999</v>
      </c>
      <c r="V23" s="33">
        <v>0.91479999999999995</v>
      </c>
      <c r="W23" s="33">
        <v>0.9123</v>
      </c>
    </row>
    <row r="24" spans="1:23" ht="15.6" thickBot="1">
      <c r="A24" s="25">
        <v>24</v>
      </c>
      <c r="B24" s="20">
        <v>85</v>
      </c>
      <c r="C24" s="20">
        <v>139</v>
      </c>
      <c r="D24" s="20">
        <v>112</v>
      </c>
      <c r="E24" s="20">
        <v>135</v>
      </c>
      <c r="F24" s="55"/>
      <c r="G24" s="55">
        <v>24</v>
      </c>
      <c r="H24" s="28">
        <f t="shared" si="0"/>
        <v>2730</v>
      </c>
      <c r="I24" s="28">
        <f t="shared" si="1"/>
        <v>2640</v>
      </c>
      <c r="J24" s="28">
        <f t="shared" si="2"/>
        <v>2929</v>
      </c>
      <c r="K24" s="28">
        <f t="shared" si="3"/>
        <v>2919</v>
      </c>
      <c r="L24" s="2"/>
      <c r="M24" s="2"/>
      <c r="N24" s="32">
        <v>1.9E-2</v>
      </c>
      <c r="O24" s="32">
        <v>1.7999999999999999E-2</v>
      </c>
      <c r="P24" s="32">
        <v>4.3999999999999997E-2</v>
      </c>
      <c r="Q24" s="32">
        <v>0.08</v>
      </c>
      <c r="R24" s="32"/>
      <c r="S24" s="52">
        <v>24</v>
      </c>
      <c r="T24" s="33">
        <v>0.91679999999999995</v>
      </c>
      <c r="U24" s="33">
        <v>0.91669999999999996</v>
      </c>
      <c r="V24" s="33">
        <v>0.91020000000000001</v>
      </c>
      <c r="W24" s="33">
        <v>0.91749999999999998</v>
      </c>
    </row>
    <row r="25" spans="1:23" ht="15.6" thickBot="1">
      <c r="A25" s="19">
        <v>25</v>
      </c>
      <c r="B25" s="20">
        <v>88</v>
      </c>
      <c r="C25" s="20">
        <v>84</v>
      </c>
      <c r="D25" s="20">
        <v>77</v>
      </c>
      <c r="E25" s="20">
        <v>152</v>
      </c>
      <c r="F25" s="55"/>
      <c r="G25" s="55">
        <v>25</v>
      </c>
      <c r="H25" s="28">
        <f t="shared" si="0"/>
        <v>2818</v>
      </c>
      <c r="I25" s="28">
        <f t="shared" si="1"/>
        <v>2724</v>
      </c>
      <c r="J25" s="28">
        <f t="shared" si="2"/>
        <v>3006</v>
      </c>
      <c r="K25" s="28">
        <f t="shared" si="3"/>
        <v>3071</v>
      </c>
      <c r="L25" s="2"/>
      <c r="M25" s="2"/>
      <c r="N25" s="32">
        <v>8.5000000000000006E-2</v>
      </c>
      <c r="O25" s="32">
        <v>2.1000000000000001E-2</v>
      </c>
      <c r="P25" s="32">
        <v>5.0000000000000001E-3</v>
      </c>
      <c r="Q25" s="32">
        <v>9.0999999999999998E-2</v>
      </c>
      <c r="R25" s="32"/>
      <c r="S25" s="52">
        <v>25</v>
      </c>
      <c r="T25" s="33">
        <v>0.91669999999999996</v>
      </c>
      <c r="U25" s="33">
        <v>0.91069999999999995</v>
      </c>
      <c r="V25" s="33">
        <v>0.91869999999999996</v>
      </c>
      <c r="W25" s="33">
        <v>0.91139999999999999</v>
      </c>
    </row>
    <row r="26" spans="1:23" ht="15.6" thickBot="1">
      <c r="A26" s="22">
        <v>26</v>
      </c>
      <c r="B26" s="20">
        <v>120</v>
      </c>
      <c r="C26" s="20">
        <v>84</v>
      </c>
      <c r="D26" s="20">
        <v>103</v>
      </c>
      <c r="E26" s="20">
        <v>149</v>
      </c>
      <c r="F26" s="55"/>
      <c r="G26" s="55">
        <v>26</v>
      </c>
      <c r="H26" s="28">
        <f t="shared" si="0"/>
        <v>2938</v>
      </c>
      <c r="I26" s="28">
        <f t="shared" si="1"/>
        <v>2808</v>
      </c>
      <c r="J26" s="28">
        <f t="shared" si="2"/>
        <v>3109</v>
      </c>
      <c r="K26" s="28">
        <f t="shared" si="3"/>
        <v>3220</v>
      </c>
      <c r="L26" s="2"/>
      <c r="M26" s="2"/>
      <c r="N26" s="32">
        <v>3.5999999999999997E-2</v>
      </c>
      <c r="O26" s="32">
        <v>3.5000000000000003E-2</v>
      </c>
      <c r="P26" s="32">
        <v>4.3999999999999997E-2</v>
      </c>
      <c r="Q26" s="32">
        <v>8.5999999999999993E-2</v>
      </c>
      <c r="R26" s="32"/>
      <c r="S26" s="52">
        <v>26</v>
      </c>
      <c r="T26" s="33">
        <v>0.91</v>
      </c>
      <c r="U26" s="33">
        <v>0.91739999999999999</v>
      </c>
      <c r="V26" s="33">
        <v>0.91479999999999995</v>
      </c>
      <c r="W26" s="33">
        <v>0.91859999999999997</v>
      </c>
    </row>
    <row r="27" spans="1:23" ht="15.6" thickBot="1">
      <c r="A27" s="22">
        <v>27</v>
      </c>
      <c r="B27" s="20">
        <v>91</v>
      </c>
      <c r="C27" s="20">
        <v>156</v>
      </c>
      <c r="D27" s="20">
        <v>139</v>
      </c>
      <c r="E27" s="20">
        <v>152</v>
      </c>
      <c r="F27" s="55"/>
      <c r="G27" s="55">
        <v>27</v>
      </c>
      <c r="H27" s="28">
        <f t="shared" si="0"/>
        <v>3029</v>
      </c>
      <c r="I27" s="28">
        <f t="shared" si="1"/>
        <v>2964</v>
      </c>
      <c r="J27" s="28">
        <f t="shared" si="2"/>
        <v>3248</v>
      </c>
      <c r="K27" s="28">
        <f t="shared" si="3"/>
        <v>3372</v>
      </c>
      <c r="L27" s="2"/>
      <c r="M27" s="2"/>
      <c r="N27" s="32">
        <v>9.8000000000000004E-2</v>
      </c>
      <c r="O27" s="32">
        <v>6.7000000000000004E-2</v>
      </c>
      <c r="P27" s="32">
        <v>4.7E-2</v>
      </c>
      <c r="Q27" s="32">
        <v>2.5000000000000001E-2</v>
      </c>
      <c r="R27" s="32"/>
      <c r="S27" s="52">
        <v>27</v>
      </c>
      <c r="T27" s="33">
        <v>0.91669999999999996</v>
      </c>
      <c r="U27" s="33">
        <v>0.91669999999999996</v>
      </c>
      <c r="V27" s="33">
        <v>0.91710000000000003</v>
      </c>
      <c r="W27" s="33">
        <v>0.97</v>
      </c>
    </row>
    <row r="28" spans="1:23" ht="15.6" thickBot="1">
      <c r="A28" s="22">
        <v>28</v>
      </c>
      <c r="B28" s="20">
        <v>62</v>
      </c>
      <c r="C28" s="20">
        <v>96</v>
      </c>
      <c r="D28" s="20">
        <v>93</v>
      </c>
      <c r="E28" s="20">
        <v>128</v>
      </c>
      <c r="F28" s="55"/>
      <c r="G28" s="55">
        <v>28</v>
      </c>
      <c r="H28" s="28">
        <f t="shared" si="0"/>
        <v>3091</v>
      </c>
      <c r="I28" s="28">
        <f t="shared" si="1"/>
        <v>3060</v>
      </c>
      <c r="J28" s="28">
        <f t="shared" si="2"/>
        <v>3341</v>
      </c>
      <c r="K28" s="28">
        <f t="shared" si="3"/>
        <v>3500</v>
      </c>
      <c r="L28" s="2"/>
      <c r="M28" s="2"/>
      <c r="N28" s="32">
        <v>9.1999999999999998E-2</v>
      </c>
      <c r="O28" s="32">
        <v>1.4999999999999999E-2</v>
      </c>
      <c r="P28" s="32">
        <v>5.6000000000000001E-2</v>
      </c>
      <c r="Q28" s="32">
        <v>6.7000000000000004E-2</v>
      </c>
      <c r="R28" s="32"/>
      <c r="S28" s="52">
        <v>28</v>
      </c>
      <c r="T28" s="33">
        <v>0.91439999999999999</v>
      </c>
      <c r="U28" s="33">
        <v>0.91710000000000003</v>
      </c>
      <c r="V28" s="33">
        <v>0.91890000000000005</v>
      </c>
      <c r="W28" s="33">
        <v>0.9143</v>
      </c>
    </row>
    <row r="29" spans="1:23" ht="15.6" thickBot="1">
      <c r="A29" s="22">
        <v>29</v>
      </c>
      <c r="B29" s="20">
        <v>157</v>
      </c>
      <c r="C29" s="20">
        <v>72</v>
      </c>
      <c r="D29" s="20">
        <v>149</v>
      </c>
      <c r="E29" s="20">
        <v>83</v>
      </c>
      <c r="F29" s="55"/>
      <c r="G29" s="55">
        <v>29</v>
      </c>
      <c r="H29" s="28">
        <f t="shared" si="0"/>
        <v>3248</v>
      </c>
      <c r="I29" s="28">
        <f t="shared" si="1"/>
        <v>3132</v>
      </c>
      <c r="J29" s="28">
        <f t="shared" si="2"/>
        <v>3490</v>
      </c>
      <c r="K29" s="28">
        <f t="shared" si="3"/>
        <v>3583</v>
      </c>
      <c r="L29" s="2"/>
      <c r="M29" s="2"/>
      <c r="N29" s="32">
        <v>8.4000000000000005E-2</v>
      </c>
      <c r="O29" s="32">
        <v>1.7999999999999999E-2</v>
      </c>
      <c r="P29" s="32">
        <v>9.8000000000000004E-2</v>
      </c>
      <c r="Q29" s="32">
        <v>1.6E-2</v>
      </c>
      <c r="R29" s="32"/>
      <c r="S29" s="52">
        <v>29</v>
      </c>
      <c r="T29" s="33">
        <v>0.91449999999999998</v>
      </c>
      <c r="U29" s="33">
        <v>0.91220000000000001</v>
      </c>
      <c r="V29" s="33">
        <v>0.9133</v>
      </c>
      <c r="W29" s="33">
        <v>0.9153</v>
      </c>
    </row>
    <row r="30" spans="1:23" ht="15.6" thickBot="1">
      <c r="A30" s="22">
        <v>30</v>
      </c>
      <c r="B30" s="20">
        <v>109</v>
      </c>
      <c r="C30" s="20">
        <v>98</v>
      </c>
      <c r="D30" s="20">
        <v>130</v>
      </c>
      <c r="E30" s="20">
        <v>98</v>
      </c>
      <c r="F30" s="55"/>
      <c r="G30" s="55">
        <v>30</v>
      </c>
      <c r="H30" s="28">
        <f t="shared" si="0"/>
        <v>3357</v>
      </c>
      <c r="I30" s="28">
        <f t="shared" si="1"/>
        <v>3230</v>
      </c>
      <c r="J30" s="28">
        <f t="shared" si="2"/>
        <v>3620</v>
      </c>
      <c r="K30" s="28">
        <f t="shared" si="3"/>
        <v>3681</v>
      </c>
      <c r="L30" s="2"/>
      <c r="M30" s="2"/>
      <c r="N30" s="32">
        <v>1.0999999999999999E-2</v>
      </c>
      <c r="O30" s="32">
        <v>1.0999999999999999E-2</v>
      </c>
      <c r="P30" s="32">
        <v>4.2000000000000003E-2</v>
      </c>
      <c r="Q30" s="32">
        <v>0.01</v>
      </c>
      <c r="R30" s="32"/>
      <c r="S30" s="52">
        <v>30</v>
      </c>
      <c r="T30" s="33">
        <v>0.90990000000000004</v>
      </c>
      <c r="U30" s="33">
        <v>0.91049999999999998</v>
      </c>
      <c r="V30" s="33">
        <v>0.90990000000000004</v>
      </c>
      <c r="W30" s="33">
        <v>0.91779999999999995</v>
      </c>
    </row>
    <row r="31" spans="1:23" ht="15.6" thickBot="1">
      <c r="A31" s="22">
        <v>31</v>
      </c>
      <c r="B31" s="20">
        <v>120</v>
      </c>
      <c r="C31" s="20">
        <v>106</v>
      </c>
      <c r="D31" s="20">
        <v>161</v>
      </c>
      <c r="E31" s="20">
        <v>155</v>
      </c>
      <c r="F31" s="55"/>
      <c r="G31" s="55">
        <v>31</v>
      </c>
      <c r="H31" s="28">
        <f t="shared" si="0"/>
        <v>3477</v>
      </c>
      <c r="I31" s="28">
        <f t="shared" si="1"/>
        <v>3336</v>
      </c>
      <c r="J31" s="28">
        <f t="shared" si="2"/>
        <v>3781</v>
      </c>
      <c r="K31" s="28">
        <f t="shared" si="3"/>
        <v>3836</v>
      </c>
      <c r="L31" s="2"/>
      <c r="M31" s="2"/>
      <c r="N31" s="32">
        <v>4.2000000000000003E-2</v>
      </c>
      <c r="O31" s="32">
        <v>7.3999999999999996E-2</v>
      </c>
      <c r="P31" s="32">
        <v>4.3999999999999997E-2</v>
      </c>
      <c r="Q31" s="32">
        <v>9.1999999999999998E-2</v>
      </c>
      <c r="R31" s="32"/>
      <c r="S31" s="52">
        <v>31</v>
      </c>
      <c r="T31" s="33">
        <v>0.91269999999999996</v>
      </c>
      <c r="U31" s="33">
        <v>0.91820000000000002</v>
      </c>
      <c r="V31" s="33">
        <v>0.91059999999999997</v>
      </c>
      <c r="W31" s="33">
        <v>0.90939999999999999</v>
      </c>
    </row>
    <row r="32" spans="1:23" ht="15.6" thickBot="1">
      <c r="A32" s="22">
        <v>32</v>
      </c>
      <c r="B32" s="20">
        <v>130</v>
      </c>
      <c r="C32" s="20">
        <v>96</v>
      </c>
      <c r="D32" s="20">
        <v>127</v>
      </c>
      <c r="E32" s="20">
        <v>82</v>
      </c>
      <c r="F32" s="55"/>
      <c r="G32" s="55">
        <v>32</v>
      </c>
      <c r="H32" s="28">
        <f t="shared" si="0"/>
        <v>3607</v>
      </c>
      <c r="I32" s="28">
        <f t="shared" si="1"/>
        <v>3432</v>
      </c>
      <c r="J32" s="28">
        <f t="shared" si="2"/>
        <v>3908</v>
      </c>
      <c r="K32" s="28">
        <f t="shared" si="3"/>
        <v>3918</v>
      </c>
      <c r="L32" s="2"/>
      <c r="M32" s="2"/>
      <c r="N32" s="32">
        <v>3.2000000000000001E-2</v>
      </c>
      <c r="O32" s="32">
        <v>9.5000000000000001E-2</v>
      </c>
      <c r="P32" s="32">
        <v>3.5000000000000003E-2</v>
      </c>
      <c r="Q32" s="32">
        <v>2.8000000000000001E-2</v>
      </c>
      <c r="R32" s="32"/>
      <c r="S32" s="52">
        <v>32</v>
      </c>
      <c r="T32" s="33">
        <v>0.91739999999999999</v>
      </c>
      <c r="U32" s="33">
        <v>0.91269999999999996</v>
      </c>
      <c r="V32" s="33">
        <v>0.91539999999999999</v>
      </c>
      <c r="W32" s="33">
        <v>0.91479999999999995</v>
      </c>
    </row>
    <row r="33" spans="1:23" ht="15.6" thickBot="1">
      <c r="A33" s="22">
        <v>33</v>
      </c>
      <c r="B33" s="20">
        <v>92</v>
      </c>
      <c r="C33" s="20">
        <v>135</v>
      </c>
      <c r="D33" s="20">
        <v>104</v>
      </c>
      <c r="E33" s="20">
        <v>97</v>
      </c>
      <c r="F33" s="55"/>
      <c r="G33" s="55">
        <v>33</v>
      </c>
      <c r="H33" s="28">
        <f t="shared" si="0"/>
        <v>3699</v>
      </c>
      <c r="I33" s="28">
        <f t="shared" si="1"/>
        <v>3567</v>
      </c>
      <c r="J33" s="28">
        <f t="shared" si="2"/>
        <v>4012</v>
      </c>
      <c r="K33" s="28">
        <f t="shared" si="3"/>
        <v>4015</v>
      </c>
      <c r="L33" s="2"/>
      <c r="M33" s="2"/>
      <c r="N33" s="32">
        <v>2.7E-2</v>
      </c>
      <c r="O33" s="32">
        <v>7.5999999999999998E-2</v>
      </c>
      <c r="P33" s="32">
        <v>6.3E-2</v>
      </c>
      <c r="Q33" s="32">
        <v>7.0999999999999994E-2</v>
      </c>
      <c r="R33" s="32"/>
      <c r="S33" s="52">
        <v>33</v>
      </c>
      <c r="T33" s="33">
        <v>0.91200000000000003</v>
      </c>
      <c r="U33" s="33">
        <v>0.91559999999999997</v>
      </c>
      <c r="V33" s="33">
        <v>0.9133</v>
      </c>
      <c r="W33" s="33">
        <v>0.91869999999999996</v>
      </c>
    </row>
    <row r="34" spans="1:23" ht="15.6" thickBot="1">
      <c r="A34" s="22">
        <v>34</v>
      </c>
      <c r="B34" s="20">
        <v>116</v>
      </c>
      <c r="C34" s="20">
        <v>129</v>
      </c>
      <c r="D34" s="20">
        <v>132</v>
      </c>
      <c r="E34" s="20">
        <v>89</v>
      </c>
      <c r="F34" s="55"/>
      <c r="G34" s="55">
        <v>34</v>
      </c>
      <c r="H34" s="28">
        <f t="shared" si="0"/>
        <v>3815</v>
      </c>
      <c r="I34" s="28">
        <f t="shared" si="1"/>
        <v>3696</v>
      </c>
      <c r="J34" s="28">
        <f t="shared" si="2"/>
        <v>4144</v>
      </c>
      <c r="K34" s="28">
        <f t="shared" si="3"/>
        <v>4104</v>
      </c>
      <c r="L34" s="2"/>
      <c r="M34" s="2"/>
      <c r="N34" s="32">
        <v>5.8000000000000003E-2</v>
      </c>
      <c r="O34" s="32">
        <v>5.8999999999999997E-2</v>
      </c>
      <c r="P34" s="32">
        <v>8.1000000000000003E-2</v>
      </c>
      <c r="Q34" s="32">
        <v>0.04</v>
      </c>
      <c r="R34" s="32"/>
      <c r="S34" s="52">
        <v>34</v>
      </c>
      <c r="T34" s="33">
        <v>0.91320000000000001</v>
      </c>
      <c r="U34" s="33">
        <v>0.9143</v>
      </c>
      <c r="V34" s="33">
        <v>0.91790000000000005</v>
      </c>
      <c r="W34" s="33">
        <v>0.90910000000000002</v>
      </c>
    </row>
    <row r="35" spans="1:23" ht="15.6" thickBot="1">
      <c r="A35" s="22">
        <v>35</v>
      </c>
      <c r="B35" s="20">
        <v>148</v>
      </c>
      <c r="C35" s="20">
        <v>157</v>
      </c>
      <c r="D35" s="20">
        <v>106</v>
      </c>
      <c r="E35" s="20">
        <v>110</v>
      </c>
      <c r="F35" s="55"/>
      <c r="G35" s="55">
        <v>35</v>
      </c>
      <c r="H35" s="28">
        <f t="shared" si="0"/>
        <v>3963</v>
      </c>
      <c r="I35" s="28">
        <f t="shared" si="1"/>
        <v>3853</v>
      </c>
      <c r="J35" s="28">
        <f t="shared" si="2"/>
        <v>4250</v>
      </c>
      <c r="K35" s="28">
        <f t="shared" si="3"/>
        <v>4214</v>
      </c>
      <c r="L35" s="2"/>
      <c r="M35" s="2"/>
      <c r="N35" s="32">
        <v>3.1E-2</v>
      </c>
      <c r="O35" s="32">
        <v>6.9000000000000006E-2</v>
      </c>
      <c r="P35" s="32">
        <v>8.6999999999999994E-2</v>
      </c>
      <c r="Q35" s="32">
        <v>0.05</v>
      </c>
      <c r="R35" s="32"/>
      <c r="S35" s="52">
        <v>35</v>
      </c>
      <c r="T35" s="33">
        <v>0.91359999999999997</v>
      </c>
      <c r="U35" s="33">
        <v>0.91349999999999998</v>
      </c>
      <c r="V35" s="33">
        <v>0.90980000000000005</v>
      </c>
      <c r="W35" s="33">
        <v>0.91600000000000004</v>
      </c>
    </row>
    <row r="36" spans="1:23" ht="15.6" thickBot="1">
      <c r="A36" s="25">
        <v>36</v>
      </c>
      <c r="B36" s="20">
        <v>68</v>
      </c>
      <c r="C36" s="20">
        <v>120</v>
      </c>
      <c r="D36" s="20">
        <v>167</v>
      </c>
      <c r="E36" s="20">
        <v>118</v>
      </c>
      <c r="F36" s="55"/>
      <c r="G36" s="55">
        <v>36</v>
      </c>
      <c r="H36" s="28">
        <f t="shared" si="0"/>
        <v>4031</v>
      </c>
      <c r="I36" s="28">
        <f t="shared" si="1"/>
        <v>3973</v>
      </c>
      <c r="J36" s="28">
        <f t="shared" si="2"/>
        <v>4417</v>
      </c>
      <c r="K36" s="28">
        <f t="shared" si="3"/>
        <v>4332</v>
      </c>
      <c r="L36" s="2"/>
      <c r="M36" s="2"/>
      <c r="N36" s="32">
        <v>6.7000000000000004E-2</v>
      </c>
      <c r="O36" s="32">
        <v>8.9999999999999993E-3</v>
      </c>
      <c r="P36" s="32">
        <v>6.7000000000000004E-2</v>
      </c>
      <c r="Q36" s="32">
        <v>4.8000000000000001E-2</v>
      </c>
      <c r="R36" s="32"/>
      <c r="S36" s="52">
        <v>36</v>
      </c>
      <c r="T36" s="33">
        <v>0.91320000000000001</v>
      </c>
      <c r="U36" s="33">
        <v>0.91820000000000002</v>
      </c>
      <c r="V36" s="33">
        <v>0.90949999999999998</v>
      </c>
      <c r="W36" s="33">
        <v>0.91390000000000005</v>
      </c>
    </row>
    <row r="37" spans="1:23" ht="15.6" thickBot="1">
      <c r="A37" s="19">
        <v>37</v>
      </c>
      <c r="B37" s="20">
        <v>158</v>
      </c>
      <c r="C37" s="20">
        <v>105</v>
      </c>
      <c r="D37" s="20">
        <v>102</v>
      </c>
      <c r="E37" s="20">
        <v>82</v>
      </c>
      <c r="F37" s="55"/>
      <c r="G37" s="55">
        <v>37</v>
      </c>
      <c r="H37" s="28">
        <f t="shared" si="0"/>
        <v>4189</v>
      </c>
      <c r="I37" s="28">
        <f t="shared" si="1"/>
        <v>4078</v>
      </c>
      <c r="J37" s="28">
        <f t="shared" si="2"/>
        <v>4519</v>
      </c>
      <c r="K37" s="28">
        <f t="shared" si="3"/>
        <v>4414</v>
      </c>
      <c r="L37" s="2"/>
      <c r="M37" s="2"/>
      <c r="N37" s="32">
        <v>1.0999999999999999E-2</v>
      </c>
      <c r="O37" s="32">
        <v>4.9000000000000002E-2</v>
      </c>
      <c r="P37" s="32">
        <v>1.0999999999999999E-2</v>
      </c>
      <c r="Q37" s="32">
        <v>4.2999999999999997E-2</v>
      </c>
      <c r="R37" s="32"/>
      <c r="S37" s="52">
        <v>37</v>
      </c>
      <c r="T37" s="33">
        <v>0.91</v>
      </c>
      <c r="U37" s="33">
        <v>0.91090000000000004</v>
      </c>
      <c r="V37" s="33">
        <v>0.91910000000000003</v>
      </c>
      <c r="W37" s="33">
        <v>0.91600000000000004</v>
      </c>
    </row>
    <row r="38" spans="1:23" ht="15.6" thickBot="1">
      <c r="A38" s="22">
        <v>38</v>
      </c>
      <c r="B38" s="20">
        <v>140</v>
      </c>
      <c r="C38" s="20">
        <v>154</v>
      </c>
      <c r="D38" s="20">
        <v>157</v>
      </c>
      <c r="E38" s="20">
        <v>118</v>
      </c>
      <c r="F38" s="55"/>
      <c r="G38" s="55">
        <v>38</v>
      </c>
      <c r="H38" s="28">
        <f t="shared" si="0"/>
        <v>4329</v>
      </c>
      <c r="I38" s="28">
        <f t="shared" si="1"/>
        <v>4232</v>
      </c>
      <c r="J38" s="28">
        <f t="shared" si="2"/>
        <v>4676</v>
      </c>
      <c r="K38" s="28">
        <f t="shared" si="3"/>
        <v>4532</v>
      </c>
      <c r="L38" s="2"/>
      <c r="M38" s="2"/>
      <c r="N38" s="32">
        <v>7.8E-2</v>
      </c>
      <c r="O38" s="32">
        <v>9.9000000000000005E-2</v>
      </c>
      <c r="P38" s="32">
        <v>5.8000000000000003E-2</v>
      </c>
      <c r="Q38" s="32">
        <v>4.8000000000000001E-2</v>
      </c>
      <c r="R38" s="32"/>
      <c r="S38" s="52">
        <v>38</v>
      </c>
      <c r="T38" s="33">
        <v>0.91410000000000002</v>
      </c>
      <c r="U38" s="33">
        <v>0.91420000000000001</v>
      </c>
      <c r="V38" s="33">
        <v>0.91190000000000004</v>
      </c>
      <c r="W38" s="33">
        <v>0.9123</v>
      </c>
    </row>
    <row r="39" spans="1:23" ht="15.6" thickBot="1">
      <c r="A39" s="22">
        <v>39</v>
      </c>
      <c r="B39" s="20">
        <v>77</v>
      </c>
      <c r="C39" s="20">
        <v>86</v>
      </c>
      <c r="D39" s="20">
        <v>163</v>
      </c>
      <c r="E39" s="20">
        <v>131</v>
      </c>
      <c r="F39" s="55"/>
      <c r="G39" s="55">
        <v>39</v>
      </c>
      <c r="H39" s="28">
        <f t="shared" si="0"/>
        <v>4406</v>
      </c>
      <c r="I39" s="28">
        <f t="shared" si="1"/>
        <v>4318</v>
      </c>
      <c r="J39" s="28">
        <f t="shared" si="2"/>
        <v>4839</v>
      </c>
      <c r="K39" s="28">
        <f t="shared" si="3"/>
        <v>4663</v>
      </c>
      <c r="L39" s="2"/>
      <c r="M39" s="2"/>
      <c r="N39" s="32">
        <v>4.2000000000000003E-2</v>
      </c>
      <c r="O39" s="32">
        <v>3.2000000000000001E-2</v>
      </c>
      <c r="P39" s="32">
        <v>3.6999999999999998E-2</v>
      </c>
      <c r="Q39" s="32">
        <v>3.1E-2</v>
      </c>
      <c r="R39" s="32"/>
      <c r="S39" s="52">
        <v>39</v>
      </c>
      <c r="T39" s="33">
        <v>0.91239999999999999</v>
      </c>
      <c r="U39" s="33">
        <v>0.91180000000000005</v>
      </c>
      <c r="V39" s="33">
        <v>0.90939999999999999</v>
      </c>
      <c r="W39" s="33">
        <v>0.91139999999999999</v>
      </c>
    </row>
    <row r="40" spans="1:23" ht="15.6" thickBot="1">
      <c r="A40" s="22">
        <v>40</v>
      </c>
      <c r="B40" s="20">
        <v>165</v>
      </c>
      <c r="C40" s="20">
        <v>92</v>
      </c>
      <c r="D40" s="20">
        <v>167</v>
      </c>
      <c r="E40" s="20">
        <v>94</v>
      </c>
      <c r="F40" s="55"/>
      <c r="G40" s="55">
        <v>40</v>
      </c>
      <c r="H40" s="28">
        <f t="shared" si="0"/>
        <v>4571</v>
      </c>
      <c r="I40" s="28">
        <f t="shared" si="1"/>
        <v>4410</v>
      </c>
      <c r="J40" s="28">
        <f t="shared" si="2"/>
        <v>5006</v>
      </c>
      <c r="K40" s="28">
        <f t="shared" si="3"/>
        <v>4757</v>
      </c>
      <c r="L40" s="2"/>
      <c r="M40" s="2"/>
      <c r="N40" s="32">
        <v>0</v>
      </c>
      <c r="O40" s="32">
        <v>1.2E-2</v>
      </c>
      <c r="P40" s="32">
        <v>6.7000000000000004E-2</v>
      </c>
      <c r="Q40" s="32">
        <v>0.09</v>
      </c>
      <c r="R40" s="32"/>
      <c r="S40" s="52">
        <v>40</v>
      </c>
      <c r="T40" s="33">
        <v>0.90980000000000005</v>
      </c>
      <c r="U40" s="33">
        <v>0.91110000000000002</v>
      </c>
      <c r="V40" s="33">
        <v>0.91300000000000003</v>
      </c>
      <c r="W40" s="33">
        <v>0.91059999999999997</v>
      </c>
    </row>
    <row r="41" spans="1:23" ht="15.6" thickBot="1">
      <c r="A41" s="22">
        <v>41</v>
      </c>
      <c r="B41" s="20">
        <v>118</v>
      </c>
      <c r="C41" s="20">
        <v>79</v>
      </c>
      <c r="D41" s="20">
        <v>61</v>
      </c>
      <c r="E41" s="20">
        <v>166</v>
      </c>
      <c r="F41" s="55"/>
      <c r="G41" s="55">
        <v>41</v>
      </c>
      <c r="H41" s="28">
        <f t="shared" si="0"/>
        <v>4689</v>
      </c>
      <c r="I41" s="28">
        <f t="shared" si="1"/>
        <v>4489</v>
      </c>
      <c r="J41" s="28">
        <f t="shared" si="2"/>
        <v>5067</v>
      </c>
      <c r="K41" s="28">
        <f t="shared" si="3"/>
        <v>4923</v>
      </c>
      <c r="L41" s="2"/>
      <c r="M41" s="2"/>
      <c r="N41" s="32">
        <v>2.5999999999999999E-2</v>
      </c>
      <c r="O41" s="32">
        <v>8.7999999999999995E-2</v>
      </c>
      <c r="P41" s="32">
        <v>0.08</v>
      </c>
      <c r="Q41" s="32">
        <v>2.1000000000000001E-2</v>
      </c>
      <c r="R41" s="32"/>
      <c r="S41" s="52">
        <v>41</v>
      </c>
      <c r="T41" s="33">
        <v>0.91320000000000001</v>
      </c>
      <c r="U41" s="33">
        <v>0.91259999999999997</v>
      </c>
      <c r="V41" s="33">
        <v>0.91739999999999999</v>
      </c>
      <c r="W41" s="33">
        <v>0.91090000000000004</v>
      </c>
    </row>
    <row r="42" spans="1:23" ht="15.6" thickBot="1">
      <c r="A42" s="22">
        <v>42</v>
      </c>
      <c r="B42" s="20">
        <v>167</v>
      </c>
      <c r="C42" s="20">
        <v>87</v>
      </c>
      <c r="D42" s="20">
        <v>72</v>
      </c>
      <c r="E42" s="20">
        <v>89</v>
      </c>
      <c r="F42" s="55"/>
      <c r="G42" s="55">
        <v>42</v>
      </c>
      <c r="H42" s="28">
        <f t="shared" si="0"/>
        <v>4856</v>
      </c>
      <c r="I42" s="28">
        <f t="shared" si="1"/>
        <v>4576</v>
      </c>
      <c r="J42" s="28">
        <f t="shared" si="2"/>
        <v>5139</v>
      </c>
      <c r="K42" s="28">
        <f t="shared" si="3"/>
        <v>5012</v>
      </c>
      <c r="L42" s="2"/>
      <c r="M42" s="2"/>
      <c r="N42" s="32">
        <v>2.8000000000000001E-2</v>
      </c>
      <c r="O42" s="32">
        <v>6.5000000000000002E-2</v>
      </c>
      <c r="P42" s="32">
        <v>3.5999999999999997E-2</v>
      </c>
      <c r="Q42" s="32">
        <v>7.4999999999999997E-2</v>
      </c>
      <c r="R42" s="32"/>
      <c r="S42" s="52">
        <v>42</v>
      </c>
      <c r="T42" s="33">
        <v>0.91120000000000001</v>
      </c>
      <c r="U42" s="33">
        <v>0.9133</v>
      </c>
      <c r="V42" s="33">
        <v>0.9143</v>
      </c>
      <c r="W42" s="33">
        <v>0.91579999999999995</v>
      </c>
    </row>
    <row r="43" spans="1:23" ht="15.6" thickBot="1">
      <c r="A43" s="22">
        <v>43</v>
      </c>
      <c r="B43" s="20">
        <v>120</v>
      </c>
      <c r="C43" s="20">
        <v>123</v>
      </c>
      <c r="D43" s="20">
        <v>81</v>
      </c>
      <c r="E43" s="20">
        <v>117</v>
      </c>
      <c r="F43" s="55"/>
      <c r="G43" s="55">
        <v>43</v>
      </c>
      <c r="H43" s="28">
        <f t="shared" si="0"/>
        <v>4976</v>
      </c>
      <c r="I43" s="28">
        <f t="shared" si="1"/>
        <v>4699</v>
      </c>
      <c r="J43" s="28">
        <f t="shared" si="2"/>
        <v>5220</v>
      </c>
      <c r="K43" s="28">
        <f t="shared" si="3"/>
        <v>5129</v>
      </c>
      <c r="L43" s="2"/>
      <c r="M43" s="2"/>
      <c r="N43" s="32">
        <v>6.5000000000000002E-2</v>
      </c>
      <c r="O43" s="32">
        <v>4.1000000000000002E-2</v>
      </c>
      <c r="P43" s="32">
        <v>9.8000000000000004E-2</v>
      </c>
      <c r="Q43" s="32">
        <v>2.7E-2</v>
      </c>
      <c r="R43" s="32"/>
      <c r="S43" s="52">
        <v>43</v>
      </c>
      <c r="T43" s="33">
        <v>0.91590000000000005</v>
      </c>
      <c r="U43" s="33">
        <v>0.9123</v>
      </c>
      <c r="V43" s="33">
        <v>0.91759999999999997</v>
      </c>
      <c r="W43" s="33">
        <v>0.91100000000000003</v>
      </c>
    </row>
    <row r="44" spans="1:23" ht="15.6" thickBot="1">
      <c r="A44" s="22">
        <v>44</v>
      </c>
      <c r="B44" s="20">
        <v>123</v>
      </c>
      <c r="C44" s="20">
        <v>136</v>
      </c>
      <c r="D44" s="20">
        <v>139</v>
      </c>
      <c r="E44" s="20">
        <v>89</v>
      </c>
      <c r="F44" s="55"/>
      <c r="G44" s="55">
        <v>44</v>
      </c>
      <c r="H44" s="28">
        <f t="shared" si="0"/>
        <v>5099</v>
      </c>
      <c r="I44" s="28">
        <f t="shared" si="1"/>
        <v>4835</v>
      </c>
      <c r="J44" s="28">
        <f t="shared" si="2"/>
        <v>5359</v>
      </c>
      <c r="K44" s="28">
        <f t="shared" si="3"/>
        <v>5218</v>
      </c>
      <c r="L44" s="2"/>
      <c r="M44" s="2"/>
      <c r="N44" s="32">
        <v>5.6000000000000001E-2</v>
      </c>
      <c r="O44" s="32">
        <v>2.3E-2</v>
      </c>
      <c r="P44" s="32">
        <v>7.4999999999999997E-2</v>
      </c>
      <c r="Q44" s="32">
        <v>1.4E-2</v>
      </c>
      <c r="R44" s="32"/>
      <c r="S44" s="52">
        <v>44</v>
      </c>
      <c r="T44" s="33">
        <v>0.91269999999999996</v>
      </c>
      <c r="U44" s="33">
        <v>0.91169999999999995</v>
      </c>
      <c r="V44" s="33">
        <v>0.91700000000000004</v>
      </c>
      <c r="W44" s="33">
        <v>0.90949999999999998</v>
      </c>
    </row>
    <row r="45" spans="1:23" ht="15.6" thickBot="1">
      <c r="A45" s="22">
        <v>45</v>
      </c>
      <c r="B45" s="20">
        <v>64</v>
      </c>
      <c r="C45" s="20">
        <v>163</v>
      </c>
      <c r="D45" s="20">
        <v>146</v>
      </c>
      <c r="E45" s="20">
        <v>67</v>
      </c>
      <c r="F45" s="55"/>
      <c r="G45" s="55">
        <v>45</v>
      </c>
      <c r="H45" s="28">
        <f t="shared" si="0"/>
        <v>5163</v>
      </c>
      <c r="I45" s="28">
        <f t="shared" si="1"/>
        <v>4998</v>
      </c>
      <c r="J45" s="28">
        <f t="shared" si="2"/>
        <v>5505</v>
      </c>
      <c r="K45" s="28">
        <f t="shared" si="3"/>
        <v>5285</v>
      </c>
      <c r="L45" s="2"/>
      <c r="M45" s="2"/>
      <c r="N45" s="32">
        <v>8.9999999999999993E-3</v>
      </c>
      <c r="O45" s="32">
        <v>2.1000000000000001E-2</v>
      </c>
      <c r="P45" s="32">
        <v>4.5999999999999999E-2</v>
      </c>
      <c r="Q45" s="32">
        <v>2.3E-2</v>
      </c>
      <c r="R45" s="32"/>
      <c r="S45" s="52">
        <v>45</v>
      </c>
      <c r="T45" s="33">
        <v>0.9173</v>
      </c>
      <c r="U45" s="33">
        <v>0.90980000000000005</v>
      </c>
      <c r="V45" s="33">
        <v>0.91710000000000003</v>
      </c>
      <c r="W45" s="33">
        <v>0.91090000000000004</v>
      </c>
    </row>
    <row r="46" spans="1:23" ht="15.6" thickBot="1">
      <c r="A46" s="22">
        <v>46</v>
      </c>
      <c r="B46" s="20">
        <v>124</v>
      </c>
      <c r="C46" s="20">
        <v>85</v>
      </c>
      <c r="D46" s="20">
        <v>100</v>
      </c>
      <c r="E46" s="20">
        <v>142</v>
      </c>
      <c r="F46" s="55"/>
      <c r="G46" s="55">
        <v>46</v>
      </c>
      <c r="H46" s="28">
        <f t="shared" si="0"/>
        <v>5287</v>
      </c>
      <c r="I46" s="28">
        <f t="shared" si="1"/>
        <v>5083</v>
      </c>
      <c r="J46" s="28">
        <f t="shared" si="2"/>
        <v>5605</v>
      </c>
      <c r="K46" s="28">
        <f t="shared" si="3"/>
        <v>5427</v>
      </c>
      <c r="L46" s="2"/>
      <c r="M46" s="2"/>
      <c r="N46" s="32">
        <v>1E-3</v>
      </c>
      <c r="O46" s="32">
        <v>5.3999999999999999E-2</v>
      </c>
      <c r="P46" s="32">
        <v>3.6999999999999998E-2</v>
      </c>
      <c r="Q46" s="32">
        <v>3.7999999999999999E-2</v>
      </c>
      <c r="R46" s="32"/>
      <c r="S46" s="52">
        <v>46</v>
      </c>
      <c r="T46" s="33">
        <v>0.90910000000000002</v>
      </c>
      <c r="U46" s="33">
        <v>0.91659999999999997</v>
      </c>
      <c r="V46" s="33">
        <v>0.91159999999999997</v>
      </c>
      <c r="W46" s="33">
        <v>0.9123</v>
      </c>
    </row>
    <row r="47" spans="1:23" ht="15.6" thickBot="1">
      <c r="A47" s="22">
        <v>47</v>
      </c>
      <c r="B47" s="20">
        <v>69</v>
      </c>
      <c r="C47" s="20">
        <v>158</v>
      </c>
      <c r="D47" s="20">
        <v>61</v>
      </c>
      <c r="E47" s="20">
        <v>81</v>
      </c>
      <c r="F47" s="55"/>
      <c r="G47" s="55">
        <v>47</v>
      </c>
      <c r="H47" s="28">
        <f t="shared" si="0"/>
        <v>5356</v>
      </c>
      <c r="I47" s="28">
        <f t="shared" si="1"/>
        <v>5241</v>
      </c>
      <c r="J47" s="28">
        <f t="shared" si="2"/>
        <v>5666</v>
      </c>
      <c r="K47" s="28">
        <f t="shared" si="3"/>
        <v>5508</v>
      </c>
      <c r="L47" s="2"/>
      <c r="M47" s="2"/>
      <c r="N47" s="32">
        <v>1.2999999999999999E-2</v>
      </c>
      <c r="O47" s="32">
        <v>1.0999999999999999E-2</v>
      </c>
      <c r="P47" s="32">
        <v>6.4000000000000001E-2</v>
      </c>
      <c r="Q47" s="32">
        <v>2E-3</v>
      </c>
      <c r="R47" s="32"/>
      <c r="S47" s="52">
        <v>47</v>
      </c>
      <c r="T47" s="33">
        <v>0.91720000000000002</v>
      </c>
      <c r="U47" s="33">
        <v>0.91910000000000003</v>
      </c>
      <c r="V47" s="33">
        <v>0.91600000000000004</v>
      </c>
      <c r="W47" s="33">
        <v>0.91279999999999994</v>
      </c>
    </row>
    <row r="48" spans="1:23" ht="15.6" thickBot="1">
      <c r="A48" s="25">
        <v>48</v>
      </c>
      <c r="B48" s="20">
        <v>107</v>
      </c>
      <c r="C48" s="20">
        <v>105</v>
      </c>
      <c r="D48" s="20">
        <v>108</v>
      </c>
      <c r="E48" s="20">
        <v>123</v>
      </c>
      <c r="F48" s="55"/>
      <c r="G48" s="55">
        <v>48</v>
      </c>
      <c r="H48" s="28">
        <f t="shared" si="0"/>
        <v>5463</v>
      </c>
      <c r="I48" s="28">
        <f t="shared" si="1"/>
        <v>5346</v>
      </c>
      <c r="J48" s="28">
        <f t="shared" si="2"/>
        <v>5774</v>
      </c>
      <c r="K48" s="28">
        <f t="shared" si="3"/>
        <v>5631</v>
      </c>
      <c r="L48" s="2"/>
      <c r="M48" s="2"/>
      <c r="N48" s="32">
        <v>6.6000000000000003E-2</v>
      </c>
      <c r="O48" s="32">
        <v>5.2999999999999999E-2</v>
      </c>
      <c r="P48" s="32">
        <v>0.09</v>
      </c>
      <c r="Q48" s="32">
        <v>7.4999999999999997E-2</v>
      </c>
      <c r="R48" s="32"/>
      <c r="S48" s="52">
        <v>48</v>
      </c>
      <c r="T48" s="33">
        <v>0.9113</v>
      </c>
      <c r="U48" s="33">
        <v>0.9113</v>
      </c>
      <c r="V48" s="33">
        <v>0.91310000000000002</v>
      </c>
      <c r="W48" s="33">
        <v>0.91110000000000002</v>
      </c>
    </row>
    <row r="51" spans="8:27" ht="13.8" thickBot="1"/>
    <row r="52" spans="8:27" ht="15">
      <c r="H52" s="19">
        <v>1</v>
      </c>
      <c r="I52" s="57">
        <f>IF(VLOOKUP($H52,$A$1:$W$48,$M$58,FALSE)&gt;1,VLOOKUP($H52,$A$1:$W$48,$M$58,FALSE),VLOOKUP($H52,$A$1:$W$48,$M$58,FALSE)*100)</f>
        <v>118</v>
      </c>
      <c r="J52" s="57">
        <f>IF(VLOOKUP($H52,$A$1:$W$48,$M$60,FALSE)&gt;1,VLOOKUP($H52,$A$1:$W$48,$M$60,FALSE),VLOOKUP($H52,$A$1:$W$48,$M$60,FALSE)*100)</f>
        <v>69</v>
      </c>
      <c r="K52" s="57">
        <f>IF(VLOOKUP($H52,$A$1:$W$48,$M$62,FALSE)&gt;1,VLOOKUP($H52,$A$1:$W$48,$M$62,FALSE),VLOOKUP($H52,$A$1:$W$48,$M$62,FALSE)*100)</f>
        <v>145</v>
      </c>
      <c r="L52" s="57">
        <f>IF(VLOOKUP($H52,$A$1:$W$48,$M$64,FALSE)&gt;1,VLOOKUP($H52,$A$1:$W$48,$M$64,FALSE),VLOOKUP($H52,$A$1:$W$48,$M$64,FALSE)*100)</f>
        <v>84</v>
      </c>
    </row>
    <row r="53" spans="8:27" ht="15">
      <c r="H53" s="22">
        <v>2</v>
      </c>
      <c r="I53" s="57">
        <f t="shared" ref="I53:I99" si="4">IF(VLOOKUP($H53,$A$1:$W$48,$M$58,FALSE)&gt;1,VLOOKUP($H53,$A$1:$W$48,$M$58,FALSE),VLOOKUP($H53,$A$1:$W$48,$M$58,FALSE)*100)</f>
        <v>129</v>
      </c>
      <c r="J53" s="57">
        <f t="shared" ref="J53:J99" si="5">IF(VLOOKUP($H53,$A$1:$W$48,$M$60,FALSE)&gt;1,VLOOKUP($H53,$A$1:$W$48,$M$60,FALSE),VLOOKUP($H53,$A$1:$W$48,$M$60,FALSE)*100)</f>
        <v>126</v>
      </c>
      <c r="K53" s="57">
        <f t="shared" ref="K53:K99" si="6">IF(VLOOKUP($H53,$A$1:$W$48,$M$62,FALSE)&gt;1,VLOOKUP($H53,$A$1:$W$48,$M$62,FALSE),VLOOKUP($H53,$A$1:$W$48,$M$62,FALSE)*100)</f>
        <v>165</v>
      </c>
      <c r="L53" s="57">
        <f t="shared" ref="L53:L99" si="7">IF(VLOOKUP($H53,$A$1:$W$48,$M$64,FALSE)&gt;1,VLOOKUP($H53,$A$1:$W$48,$M$64,FALSE),VLOOKUP($H53,$A$1:$W$48,$M$64,FALSE)*100)</f>
        <v>124</v>
      </c>
    </row>
    <row r="54" spans="8:27" ht="15">
      <c r="H54" s="22">
        <v>3</v>
      </c>
      <c r="I54" s="57">
        <f t="shared" si="4"/>
        <v>167</v>
      </c>
      <c r="J54" s="57">
        <f t="shared" si="5"/>
        <v>116</v>
      </c>
      <c r="K54" s="57">
        <f t="shared" si="6"/>
        <v>103</v>
      </c>
      <c r="L54" s="57">
        <f t="shared" si="7"/>
        <v>97</v>
      </c>
    </row>
    <row r="55" spans="8:27" ht="15">
      <c r="H55" s="22">
        <v>4</v>
      </c>
      <c r="I55" s="57">
        <f t="shared" si="4"/>
        <v>130</v>
      </c>
      <c r="J55" s="57">
        <f t="shared" si="5"/>
        <v>131</v>
      </c>
      <c r="K55" s="57">
        <f t="shared" si="6"/>
        <v>151</v>
      </c>
      <c r="L55" s="57">
        <f t="shared" si="7"/>
        <v>106</v>
      </c>
    </row>
    <row r="56" spans="8:27" ht="15">
      <c r="H56" s="22">
        <v>5</v>
      </c>
      <c r="I56" s="57">
        <f t="shared" si="4"/>
        <v>145</v>
      </c>
      <c r="J56" s="57">
        <f t="shared" si="5"/>
        <v>118</v>
      </c>
      <c r="K56" s="57">
        <f t="shared" si="6"/>
        <v>71</v>
      </c>
      <c r="L56" s="57">
        <f t="shared" si="7"/>
        <v>88</v>
      </c>
    </row>
    <row r="57" spans="8:27" ht="15">
      <c r="H57" s="22">
        <v>6</v>
      </c>
      <c r="I57" s="57">
        <f t="shared" si="4"/>
        <v>107</v>
      </c>
      <c r="J57" s="57">
        <f t="shared" si="5"/>
        <v>97</v>
      </c>
      <c r="K57" s="57">
        <f t="shared" si="6"/>
        <v>163</v>
      </c>
      <c r="L57" s="57">
        <f t="shared" si="7"/>
        <v>161</v>
      </c>
    </row>
    <row r="58" spans="8:27" ht="15">
      <c r="H58" s="22">
        <v>7</v>
      </c>
      <c r="I58" s="57">
        <f t="shared" si="4"/>
        <v>69</v>
      </c>
      <c r="J58" s="57">
        <f t="shared" si="5"/>
        <v>88</v>
      </c>
      <c r="K58" s="57">
        <f t="shared" si="6"/>
        <v>168</v>
      </c>
      <c r="L58" s="57">
        <f t="shared" si="7"/>
        <v>85</v>
      </c>
      <c r="M58">
        <v>2</v>
      </c>
      <c r="Y58">
        <v>2</v>
      </c>
      <c r="AA58">
        <f>SUMIF(H52:H99,Y58,I52:I99)</f>
        <v>129</v>
      </c>
    </row>
    <row r="59" spans="8:27" ht="15">
      <c r="H59" s="22">
        <v>8</v>
      </c>
      <c r="I59" s="57">
        <f t="shared" si="4"/>
        <v>163</v>
      </c>
      <c r="J59" s="57">
        <f t="shared" si="5"/>
        <v>147</v>
      </c>
      <c r="K59" s="57">
        <f t="shared" si="6"/>
        <v>109</v>
      </c>
      <c r="L59" s="57">
        <f t="shared" si="7"/>
        <v>94</v>
      </c>
    </row>
    <row r="60" spans="8:27" ht="15">
      <c r="H60" s="22">
        <v>9</v>
      </c>
      <c r="I60" s="57">
        <f t="shared" si="4"/>
        <v>86</v>
      </c>
      <c r="J60" s="57">
        <f t="shared" si="5"/>
        <v>66</v>
      </c>
      <c r="K60" s="57">
        <f t="shared" si="6"/>
        <v>78</v>
      </c>
      <c r="L60" s="57">
        <f t="shared" si="7"/>
        <v>117</v>
      </c>
      <c r="M60">
        <v>3</v>
      </c>
    </row>
    <row r="61" spans="8:27" ht="15">
      <c r="H61" s="22">
        <v>10</v>
      </c>
      <c r="I61" s="57">
        <f t="shared" si="4"/>
        <v>115</v>
      </c>
      <c r="J61" s="57">
        <f t="shared" si="5"/>
        <v>69</v>
      </c>
      <c r="K61" s="57">
        <f t="shared" si="6"/>
        <v>151</v>
      </c>
      <c r="L61" s="57">
        <f t="shared" si="7"/>
        <v>140</v>
      </c>
    </row>
    <row r="62" spans="8:27" ht="15">
      <c r="H62" s="22">
        <v>11</v>
      </c>
      <c r="I62" s="57">
        <f t="shared" si="4"/>
        <v>124</v>
      </c>
      <c r="J62" s="57">
        <f t="shared" si="5"/>
        <v>149</v>
      </c>
      <c r="K62" s="57">
        <f t="shared" si="6"/>
        <v>121</v>
      </c>
      <c r="L62" s="57">
        <f t="shared" si="7"/>
        <v>142</v>
      </c>
      <c r="M62">
        <v>4</v>
      </c>
    </row>
    <row r="63" spans="8:27" ht="15.6" thickBot="1">
      <c r="H63" s="25">
        <v>12</v>
      </c>
      <c r="I63" s="57">
        <f t="shared" si="4"/>
        <v>144</v>
      </c>
      <c r="J63" s="57">
        <f t="shared" si="5"/>
        <v>80</v>
      </c>
      <c r="K63" s="57">
        <f t="shared" si="6"/>
        <v>101</v>
      </c>
      <c r="L63" s="57">
        <f t="shared" si="7"/>
        <v>138</v>
      </c>
    </row>
    <row r="64" spans="8:27" ht="15">
      <c r="H64" s="19">
        <v>13</v>
      </c>
      <c r="I64" s="57">
        <f t="shared" si="4"/>
        <v>110</v>
      </c>
      <c r="J64" s="57">
        <f t="shared" si="5"/>
        <v>69</v>
      </c>
      <c r="K64" s="57">
        <f t="shared" si="6"/>
        <v>112</v>
      </c>
      <c r="L64" s="57">
        <f t="shared" si="7"/>
        <v>163</v>
      </c>
      <c r="M64">
        <v>5</v>
      </c>
    </row>
    <row r="65" spans="8:61" ht="15">
      <c r="H65" s="22">
        <v>14</v>
      </c>
      <c r="I65" s="57">
        <f t="shared" si="4"/>
        <v>141</v>
      </c>
      <c r="J65" s="57">
        <f t="shared" si="5"/>
        <v>83</v>
      </c>
      <c r="K65" s="57">
        <f t="shared" si="6"/>
        <v>169</v>
      </c>
      <c r="L65" s="57">
        <f t="shared" si="7"/>
        <v>166</v>
      </c>
    </row>
    <row r="66" spans="8:61" ht="15">
      <c r="H66" s="22">
        <v>15</v>
      </c>
      <c r="I66" s="57">
        <f t="shared" si="4"/>
        <v>91</v>
      </c>
      <c r="J66" s="57">
        <f t="shared" si="5"/>
        <v>96</v>
      </c>
      <c r="K66" s="57">
        <f t="shared" si="6"/>
        <v>109</v>
      </c>
      <c r="L66" s="57">
        <f t="shared" si="7"/>
        <v>112</v>
      </c>
    </row>
    <row r="67" spans="8:61" ht="15">
      <c r="H67" s="22">
        <v>16</v>
      </c>
      <c r="I67" s="57">
        <f t="shared" si="4"/>
        <v>83</v>
      </c>
      <c r="J67" s="57">
        <f t="shared" si="5"/>
        <v>98</v>
      </c>
      <c r="K67" s="57">
        <f t="shared" si="6"/>
        <v>82</v>
      </c>
      <c r="L67" s="57">
        <f t="shared" si="7"/>
        <v>80</v>
      </c>
    </row>
    <row r="68" spans="8:61" ht="15">
      <c r="H68" s="22">
        <v>17</v>
      </c>
      <c r="I68" s="57">
        <f t="shared" si="4"/>
        <v>91</v>
      </c>
      <c r="J68" s="57">
        <f t="shared" si="5"/>
        <v>94</v>
      </c>
      <c r="K68" s="57">
        <f t="shared" si="6"/>
        <v>119</v>
      </c>
      <c r="L68" s="57">
        <f t="shared" si="7"/>
        <v>68</v>
      </c>
    </row>
    <row r="69" spans="8:61" ht="15">
      <c r="H69" s="22">
        <v>18</v>
      </c>
      <c r="I69" s="57">
        <f t="shared" si="4"/>
        <v>125</v>
      </c>
      <c r="J69" s="57">
        <f t="shared" si="5"/>
        <v>169</v>
      </c>
      <c r="K69" s="57">
        <f t="shared" si="6"/>
        <v>155</v>
      </c>
      <c r="L69" s="57">
        <f t="shared" si="7"/>
        <v>156</v>
      </c>
    </row>
    <row r="70" spans="8:61" ht="15">
      <c r="H70" s="22">
        <v>19</v>
      </c>
      <c r="I70" s="57">
        <f t="shared" si="4"/>
        <v>62</v>
      </c>
      <c r="J70" s="57">
        <f t="shared" si="5"/>
        <v>145</v>
      </c>
      <c r="K70" s="57">
        <f t="shared" si="6"/>
        <v>79</v>
      </c>
      <c r="L70" s="57">
        <f t="shared" si="7"/>
        <v>145</v>
      </c>
    </row>
    <row r="71" spans="8:61" ht="15.6" thickBot="1">
      <c r="H71" s="22">
        <v>20</v>
      </c>
      <c r="I71" s="57">
        <f t="shared" si="4"/>
        <v>154</v>
      </c>
      <c r="J71" s="57">
        <f t="shared" si="5"/>
        <v>88</v>
      </c>
      <c r="K71" s="57">
        <f t="shared" si="6"/>
        <v>150</v>
      </c>
      <c r="L71" s="57">
        <f t="shared" si="7"/>
        <v>127</v>
      </c>
    </row>
    <row r="72" spans="8:61" ht="15.6" thickBot="1">
      <c r="H72" s="22">
        <v>21</v>
      </c>
      <c r="I72" s="57">
        <f t="shared" si="4"/>
        <v>62</v>
      </c>
      <c r="J72" s="57">
        <f t="shared" si="5"/>
        <v>140</v>
      </c>
      <c r="K72" s="57">
        <f t="shared" si="6"/>
        <v>124</v>
      </c>
      <c r="L72" s="57">
        <f t="shared" si="7"/>
        <v>110</v>
      </c>
      <c r="N72" s="19">
        <v>1</v>
      </c>
      <c r="O72" s="22">
        <v>2</v>
      </c>
      <c r="P72" s="22">
        <v>3</v>
      </c>
      <c r="Q72" s="22">
        <v>4</v>
      </c>
      <c r="R72" s="22">
        <v>5</v>
      </c>
      <c r="S72" s="22">
        <v>6</v>
      </c>
      <c r="T72" s="22">
        <v>7</v>
      </c>
      <c r="U72" s="22">
        <v>8</v>
      </c>
      <c r="V72" s="22">
        <v>9</v>
      </c>
      <c r="W72" s="22">
        <v>10</v>
      </c>
      <c r="X72" s="22">
        <v>11</v>
      </c>
      <c r="Y72" s="25">
        <v>12</v>
      </c>
      <c r="Z72" s="19">
        <v>13</v>
      </c>
      <c r="AA72" s="22">
        <v>14</v>
      </c>
      <c r="AB72" s="22">
        <v>15</v>
      </c>
      <c r="AC72" s="22">
        <v>16</v>
      </c>
      <c r="AD72" s="22">
        <v>17</v>
      </c>
      <c r="AE72" s="22">
        <v>18</v>
      </c>
      <c r="AF72" s="22">
        <v>19</v>
      </c>
      <c r="AG72" s="22">
        <v>20</v>
      </c>
      <c r="AH72" s="22">
        <v>21</v>
      </c>
      <c r="AI72" s="22">
        <v>22</v>
      </c>
      <c r="AJ72" s="22">
        <v>23</v>
      </c>
      <c r="AK72" s="25">
        <v>24</v>
      </c>
      <c r="AL72" s="19">
        <v>25</v>
      </c>
      <c r="AM72" s="22">
        <v>26</v>
      </c>
      <c r="AN72" s="22">
        <v>27</v>
      </c>
      <c r="AO72" s="22">
        <v>28</v>
      </c>
      <c r="AP72" s="22">
        <v>29</v>
      </c>
      <c r="AQ72" s="22">
        <v>30</v>
      </c>
      <c r="AR72" s="22">
        <v>31</v>
      </c>
      <c r="AS72" s="22">
        <v>32</v>
      </c>
      <c r="AT72" s="22">
        <v>33</v>
      </c>
      <c r="AU72" s="22">
        <v>34</v>
      </c>
      <c r="AV72" s="22">
        <v>35</v>
      </c>
      <c r="AW72" s="25">
        <v>36</v>
      </c>
      <c r="AX72" s="19">
        <v>37</v>
      </c>
      <c r="AY72" s="22">
        <v>38</v>
      </c>
      <c r="AZ72" s="22">
        <v>39</v>
      </c>
      <c r="BA72" s="22">
        <v>40</v>
      </c>
      <c r="BB72" s="22">
        <v>41</v>
      </c>
      <c r="BC72" s="22">
        <v>42</v>
      </c>
      <c r="BD72" s="22">
        <v>43</v>
      </c>
      <c r="BE72" s="22">
        <v>44</v>
      </c>
      <c r="BF72" s="22">
        <v>45</v>
      </c>
      <c r="BG72" s="22">
        <v>46</v>
      </c>
      <c r="BH72" s="22">
        <v>47</v>
      </c>
      <c r="BI72" s="25">
        <v>48</v>
      </c>
    </row>
    <row r="73" spans="8:61" ht="15">
      <c r="H73" s="22">
        <v>22</v>
      </c>
      <c r="I73" s="57">
        <f t="shared" si="4"/>
        <v>74</v>
      </c>
      <c r="J73" s="57">
        <f t="shared" si="5"/>
        <v>168</v>
      </c>
      <c r="K73" s="57">
        <f t="shared" si="6"/>
        <v>127</v>
      </c>
      <c r="L73" s="57">
        <f t="shared" si="7"/>
        <v>169</v>
      </c>
      <c r="N73" s="56">
        <f>IF(VLOOKUP($H52,$A$1:$W$48,$M$58,FALSE)&gt;1,VLOOKUP($H52,$A$1:$W$48,$M$58,FALSE),VLOOKUP($H52,$A$1:$W$48,$M$58,FALSE)*100)</f>
        <v>118</v>
      </c>
      <c r="O73" s="56">
        <f>IF(VLOOKUP($H53,$A$1:$W$48,$M$58,FALSE)&gt;1,VLOOKUP($H53,$A$1:$W$48,$M$58,FALSE),VLOOKUP($H53,$A$1:$W$48,$M$58,FALSE)*100)</f>
        <v>129</v>
      </c>
      <c r="P73" s="56">
        <f>IF(VLOOKUP($H54,$A$1:$W$48,$M$58,FALSE)&gt;1,VLOOKUP($H54,$A$1:$W$48,$M$58,FALSE),VLOOKUP($H54,$A$1:$W$48,$M$58,FALSE)*100)</f>
        <v>167</v>
      </c>
      <c r="Q73" s="56">
        <f>IF(VLOOKUP($H55,$A$1:$W$48,$M$58,FALSE)&gt;1,VLOOKUP($H55,$A$1:$W$48,$M$58,FALSE),VLOOKUP($H55,$A$1:$W$48,$M$58,FALSE)*100)</f>
        <v>130</v>
      </c>
      <c r="R73" s="56">
        <f>IF(VLOOKUP($H56,$A$1:$W$48,$M$58,FALSE)&gt;1,VLOOKUP($H56,$A$1:$W$48,$M$58,FALSE),VLOOKUP($H56,$A$1:$W$48,$M$58,FALSE)*100)</f>
        <v>145</v>
      </c>
      <c r="S73" s="56">
        <f>IF(VLOOKUP($H57,$A$1:$W$48,$M$58,FALSE)&gt;1,VLOOKUP($H57,$A$1:$W$48,$M$58,FALSE),VLOOKUP($H57,$A$1:$W$48,$M$58,FALSE)*100)</f>
        <v>107</v>
      </c>
      <c r="T73" s="56">
        <f>IF(VLOOKUP($H58,$A$1:$W$48,$M$58,FALSE)&gt;1,VLOOKUP($H58,$A$1:$W$48,$M$58,FALSE),VLOOKUP($H58,$A$1:$W$48,$M$58,FALSE)*100)</f>
        <v>69</v>
      </c>
      <c r="U73" s="56">
        <f>IF(VLOOKUP($H59,$A$1:$W$48,$M$58,FALSE)&gt;1,VLOOKUP($H59,$A$1:$W$48,$M$58,FALSE),VLOOKUP($H59,$A$1:$W$48,$M$58,FALSE)*100)</f>
        <v>163</v>
      </c>
      <c r="V73" s="56">
        <f>IF(VLOOKUP($H60,$A$1:$W$48,$M$58,FALSE)&gt;1,VLOOKUP($H60,$A$1:$W$48,$M$58,FALSE),VLOOKUP($H60,$A$1:$W$48,$M$58,FALSE)*100)</f>
        <v>86</v>
      </c>
      <c r="W73" s="56">
        <f>IF(VLOOKUP($H61,$A$1:$W$48,$M$58,FALSE)&gt;1,VLOOKUP($H61,$A$1:$W$48,$M$58,FALSE),VLOOKUP($H61,$A$1:$W$48,$M$58,FALSE)*100)</f>
        <v>115</v>
      </c>
      <c r="X73" s="56">
        <f>IF(VLOOKUP($H62,$A$1:$W$48,$M$58,FALSE)&gt;1,VLOOKUP($H62,$A$1:$W$48,$M$58,FALSE),VLOOKUP($H62,$A$1:$W$48,$M$58,FALSE)*100)</f>
        <v>124</v>
      </c>
      <c r="Y73" s="56">
        <f>IF(VLOOKUP($H63,$A$1:$W$48,$M$58,FALSE)&gt;1,VLOOKUP($H63,$A$1:$W$48,$M$58,FALSE),VLOOKUP($H63,$A$1:$W$48,$M$58,FALSE)*100)</f>
        <v>144</v>
      </c>
      <c r="Z73" s="56">
        <f>IF(VLOOKUP($H64,$A$1:$W$48,$M$58,FALSE)&gt;1,VLOOKUP($H64,$A$1:$W$48,$M$58,FALSE),VLOOKUP($H64,$A$1:$W$48,$M$58,FALSE)*100)</f>
        <v>110</v>
      </c>
      <c r="AA73" s="56">
        <f>IF(VLOOKUP($H65,$A$1:$W$48,$M$58,FALSE)&gt;1,VLOOKUP($H65,$A$1:$W$48,$M$58,FALSE),VLOOKUP($H65,$A$1:$W$48,$M$58,FALSE)*100)</f>
        <v>141</v>
      </c>
      <c r="AB73" s="56">
        <f>IF(VLOOKUP($H66,$A$1:$W$48,$M$58,FALSE)&gt;1,VLOOKUP($H66,$A$1:$W$48,$M$58,FALSE),VLOOKUP($H66,$A$1:$W$48,$M$58,FALSE)*100)</f>
        <v>91</v>
      </c>
      <c r="AC73" s="56">
        <f>IF(VLOOKUP($H67,$A$1:$W$48,$M$58,FALSE)&gt;1,VLOOKUP($H67,$A$1:$W$48,$M$58,FALSE),VLOOKUP($H67,$A$1:$W$48,$M$58,FALSE)*100)</f>
        <v>83</v>
      </c>
      <c r="AD73" s="56">
        <f>IF(VLOOKUP($H68,$A$1:$W$48,$M$58,FALSE)&gt;1,VLOOKUP($H68,$A$1:$W$48,$M$58,FALSE),VLOOKUP($H68,$A$1:$W$48,$M$58,FALSE)*100)</f>
        <v>91</v>
      </c>
      <c r="AE73" s="56">
        <f>IF(VLOOKUP($H69,$A$1:$W$48,$M$58,FALSE)&gt;1,VLOOKUP($H69,$A$1:$W$48,$M$58,FALSE),VLOOKUP($H69,$A$1:$W$48,$M$58,FALSE)*100)</f>
        <v>125</v>
      </c>
      <c r="AF73" s="56">
        <f>IF(VLOOKUP($H70,$A$1:$W$48,$M$58,FALSE)&gt;1,VLOOKUP($H70,$A$1:$W$48,$M$58,FALSE),VLOOKUP($H70,$A$1:$W$48,$M$58,FALSE)*100)</f>
        <v>62</v>
      </c>
      <c r="AG73" s="56">
        <f>IF(VLOOKUP($H71,$A$1:$W$48,$M$58,FALSE)&gt;1,VLOOKUP($H71,$A$1:$W$48,$M$58,FALSE),VLOOKUP($H71,$A$1:$W$48,$M$58,FALSE)*100)</f>
        <v>154</v>
      </c>
      <c r="AH73" s="56">
        <f>IF(VLOOKUP($H72,$A$1:$W$48,$M$58,FALSE)&gt;1,VLOOKUP($H72,$A$1:$W$48,$M$58,FALSE),VLOOKUP($H72,$A$1:$W$48,$M$58,FALSE)*100)</f>
        <v>62</v>
      </c>
      <c r="AI73" s="56">
        <f>IF(VLOOKUP($H73,$A$1:$W$48,$M$58,FALSE)&gt;1,VLOOKUP($H73,$A$1:$W$48,$M$58,FALSE),VLOOKUP($H73,$A$1:$W$48,$M$58,FALSE)*100)</f>
        <v>74</v>
      </c>
      <c r="AJ73" s="56">
        <f>IF(VLOOKUP($H74,$A$1:$W$48,$M$58,FALSE)&gt;1,VLOOKUP($H74,$A$1:$W$48,$M$58,FALSE),VLOOKUP($H74,$A$1:$W$48,$M$58,FALSE)*100)</f>
        <v>155</v>
      </c>
      <c r="AK73" s="56">
        <f>IF(VLOOKUP($H75,$A$1:$W$48,$M$58,FALSE)&gt;1,VLOOKUP($H75,$A$1:$W$48,$M$58,FALSE),VLOOKUP($H75,$A$1:$W$48,$M$58,FALSE)*100)</f>
        <v>85</v>
      </c>
      <c r="AL73" s="56">
        <f>IF(VLOOKUP($H76,$A$1:$W$48,$M$58,FALSE)&gt;1,VLOOKUP($H76,$A$1:$W$48,$M$58,FALSE),VLOOKUP($H76,$A$1:$W$48,$M$58,FALSE)*100)</f>
        <v>88</v>
      </c>
      <c r="AM73" s="56">
        <f>IF(VLOOKUP($H77,$A$1:$W$48,$M$58,FALSE)&gt;1,VLOOKUP($H77,$A$1:$W$48,$M$58,FALSE),VLOOKUP($H77,$A$1:$W$48,$M$58,FALSE)*100)</f>
        <v>120</v>
      </c>
      <c r="AN73" s="56">
        <f>IF(VLOOKUP($H78,$A$1:$W$48,$M$58,FALSE)&gt;1,VLOOKUP($H78,$A$1:$W$48,$M$58,FALSE),VLOOKUP($H78,$A$1:$W$48,$M$58,FALSE)*100)</f>
        <v>91</v>
      </c>
      <c r="AO73" s="56">
        <f>IF(VLOOKUP($H79,$A$1:$W$48,$M$58,FALSE)&gt;1,VLOOKUP($H79,$A$1:$W$48,$M$58,FALSE),VLOOKUP($H79,$A$1:$W$48,$M$58,FALSE)*100)</f>
        <v>62</v>
      </c>
      <c r="AP73" s="56">
        <f>IF(VLOOKUP($H80,$A$1:$W$48,$M$58,FALSE)&gt;1,VLOOKUP($H80,$A$1:$W$48,$M$58,FALSE),VLOOKUP($H80,$A$1:$W$48,$M$58,FALSE)*100)</f>
        <v>157</v>
      </c>
      <c r="AQ73" s="56">
        <f>IF(VLOOKUP($H81,$A$1:$W$48,$M$58,FALSE)&gt;1,VLOOKUP($H81,$A$1:$W$48,$M$58,FALSE),VLOOKUP($H81,$A$1:$W$48,$M$58,FALSE)*100)</f>
        <v>109</v>
      </c>
      <c r="AR73" s="56">
        <f>IF(VLOOKUP($H82,$A$1:$W$48,$M$58,FALSE)&gt;1,VLOOKUP($H82,$A$1:$W$48,$M$58,FALSE),VLOOKUP($H82,$A$1:$W$48,$M$58,FALSE)*100)</f>
        <v>120</v>
      </c>
      <c r="AS73" s="56">
        <f>IF(VLOOKUP($H83,$A$1:$W$48,$M$58,FALSE)&gt;1,VLOOKUP($H83,$A$1:$W$48,$M$58,FALSE),VLOOKUP($H83,$A$1:$W$48,$M$58,FALSE)*100)</f>
        <v>130</v>
      </c>
      <c r="AT73" s="56">
        <f>IF(VLOOKUP($H84,$A$1:$W$48,$M$58,FALSE)&gt;1,VLOOKUP($H84,$A$1:$W$48,$M$58,FALSE),VLOOKUP($H84,$A$1:$W$48,$M$58,FALSE)*100)</f>
        <v>92</v>
      </c>
      <c r="AU73" s="56">
        <f>IF(VLOOKUP($H85,$A$1:$W$48,$M$58,FALSE)&gt;1,VLOOKUP($H85,$A$1:$W$48,$M$58,FALSE),VLOOKUP($H85,$A$1:$W$48,$M$58,FALSE)*100)</f>
        <v>116</v>
      </c>
      <c r="AV73" s="56">
        <f>IF(VLOOKUP($H86,$A$1:$W$48,$M$58,FALSE)&gt;1,VLOOKUP($H86,$A$1:$W$48,$M$58,FALSE),VLOOKUP($H86,$A$1:$W$48,$M$58,FALSE)*100)</f>
        <v>148</v>
      </c>
      <c r="AW73" s="56">
        <f>IF(VLOOKUP($H87,$A$1:$W$48,$M$58,FALSE)&gt;1,VLOOKUP($H87,$A$1:$W$48,$M$58,FALSE),VLOOKUP($H87,$A$1:$W$48,$M$58,FALSE)*100)</f>
        <v>68</v>
      </c>
      <c r="AX73" s="56">
        <f>IF(VLOOKUP($H88,$A$1:$W$48,$M$58,FALSE)&gt;1,VLOOKUP($H88,$A$1:$W$48,$M$58,FALSE),VLOOKUP($H88,$A$1:$W$48,$M$58,FALSE)*100)</f>
        <v>158</v>
      </c>
      <c r="AY73" s="56">
        <f>IF(VLOOKUP($H89,$A$1:$W$48,$M$58,FALSE)&gt;1,VLOOKUP($H89,$A$1:$W$48,$M$58,FALSE),VLOOKUP($H89,$A$1:$W$48,$M$58,FALSE)*100)</f>
        <v>140</v>
      </c>
      <c r="AZ73" s="56">
        <f>IF(VLOOKUP($H90,$A$1:$W$48,$M$58,FALSE)&gt;1,VLOOKUP($H90,$A$1:$W$48,$M$58,FALSE),VLOOKUP($H90,$A$1:$W$48,$M$58,FALSE)*100)</f>
        <v>77</v>
      </c>
      <c r="BA73" s="56">
        <f>IF(VLOOKUP($H91,$A$1:$W$48,$M$58,FALSE)&gt;1,VLOOKUP($H91,$A$1:$W$48,$M$58,FALSE),VLOOKUP($H91,$A$1:$W$48,$M$58,FALSE)*100)</f>
        <v>165</v>
      </c>
      <c r="BB73" s="56">
        <f>IF(VLOOKUP($H92,$A$1:$W$48,$M$58,FALSE)&gt;1,VLOOKUP($H92,$A$1:$W$48,$M$58,FALSE),VLOOKUP($H92,$A$1:$W$48,$M$58,FALSE)*100)</f>
        <v>118</v>
      </c>
      <c r="BC73" s="56">
        <f>IF(VLOOKUP($H93,$A$1:$W$48,$M$58,FALSE)&gt;1,VLOOKUP($H93,$A$1:$W$48,$M$58,FALSE),VLOOKUP($H93,$A$1:$W$48,$M$58,FALSE)*100)</f>
        <v>167</v>
      </c>
      <c r="BD73" s="56">
        <f>IF(VLOOKUP($H94,$A$1:$W$48,$M$58,FALSE)&gt;1,VLOOKUP($H94,$A$1:$W$48,$M$58,FALSE),VLOOKUP($H94,$A$1:$W$48,$M$58,FALSE)*100)</f>
        <v>120</v>
      </c>
      <c r="BE73" s="56">
        <f>IF(VLOOKUP($H95,$A$1:$W$48,$M$58,FALSE)&gt;1,VLOOKUP($H95,$A$1:$W$48,$M$58,FALSE),VLOOKUP($H95,$A$1:$W$48,$M$58,FALSE)*100)</f>
        <v>123</v>
      </c>
      <c r="BF73" s="56">
        <f>IF(VLOOKUP($H96,$A$1:$W$48,$M$58,FALSE)&gt;1,VLOOKUP($H96,$A$1:$W$48,$M$58,FALSE),VLOOKUP($H96,$A$1:$W$48,$M$58,FALSE)*100)</f>
        <v>64</v>
      </c>
      <c r="BG73" s="56">
        <f>IF(VLOOKUP($H97,$A$1:$W$48,$M$58,FALSE)&gt;1,VLOOKUP($H97,$A$1:$W$48,$M$58,FALSE),VLOOKUP($H97,$A$1:$W$48,$M$58,FALSE)*100)</f>
        <v>124</v>
      </c>
      <c r="BH73" s="56">
        <f>IF(VLOOKUP($H98,$A$1:$W$48,$M$58,FALSE)&gt;1,VLOOKUP($H98,$A$1:$W$48,$M$58,FALSE),VLOOKUP($H98,$A$1:$W$48,$M$58,FALSE)*100)</f>
        <v>69</v>
      </c>
      <c r="BI73" s="56">
        <f>IF(VLOOKUP($H99,$A$1:$W$48,$M$58,FALSE)&gt;1,VLOOKUP($H99,$A$1:$W$48,$M$58,FALSE),VLOOKUP($H99,$A$1:$W$48,$M$58,FALSE)*100)</f>
        <v>107</v>
      </c>
    </row>
    <row r="74" spans="8:61" ht="15">
      <c r="H74" s="22">
        <v>23</v>
      </c>
      <c r="I74" s="57">
        <f t="shared" si="4"/>
        <v>155</v>
      </c>
      <c r="J74" s="57">
        <f t="shared" si="5"/>
        <v>95</v>
      </c>
      <c r="K74" s="57">
        <f t="shared" si="6"/>
        <v>65</v>
      </c>
      <c r="L74" s="57">
        <f t="shared" si="7"/>
        <v>112</v>
      </c>
    </row>
    <row r="75" spans="8:61" ht="15.6" thickBot="1">
      <c r="H75" s="25">
        <v>24</v>
      </c>
      <c r="I75" s="57">
        <f t="shared" si="4"/>
        <v>85</v>
      </c>
      <c r="J75" s="57">
        <f t="shared" si="5"/>
        <v>139</v>
      </c>
      <c r="K75" s="57">
        <f t="shared" si="6"/>
        <v>112</v>
      </c>
      <c r="L75" s="57">
        <f t="shared" si="7"/>
        <v>135</v>
      </c>
    </row>
    <row r="76" spans="8:61" ht="15">
      <c r="H76" s="19">
        <v>25</v>
      </c>
      <c r="I76" s="57">
        <f t="shared" si="4"/>
        <v>88</v>
      </c>
      <c r="J76" s="57">
        <f t="shared" si="5"/>
        <v>84</v>
      </c>
      <c r="K76" s="57">
        <f t="shared" si="6"/>
        <v>77</v>
      </c>
      <c r="L76" s="57">
        <f t="shared" si="7"/>
        <v>152</v>
      </c>
      <c r="Q76" s="44" t="s">
        <v>56</v>
      </c>
    </row>
    <row r="77" spans="8:61" ht="15">
      <c r="H77" s="22">
        <v>26</v>
      </c>
      <c r="I77" s="57">
        <f t="shared" si="4"/>
        <v>120</v>
      </c>
      <c r="J77" s="57">
        <f t="shared" si="5"/>
        <v>84</v>
      </c>
      <c r="K77" s="57">
        <f t="shared" si="6"/>
        <v>103</v>
      </c>
      <c r="L77" s="57">
        <f t="shared" si="7"/>
        <v>149</v>
      </c>
      <c r="Q77" s="44" t="s">
        <v>59</v>
      </c>
    </row>
    <row r="78" spans="8:61" ht="15">
      <c r="H78" s="22">
        <v>27</v>
      </c>
      <c r="I78" s="57">
        <f t="shared" si="4"/>
        <v>91</v>
      </c>
      <c r="J78" s="57">
        <f t="shared" si="5"/>
        <v>156</v>
      </c>
      <c r="K78" s="57">
        <f t="shared" si="6"/>
        <v>139</v>
      </c>
      <c r="L78" s="57">
        <f t="shared" si="7"/>
        <v>152</v>
      </c>
      <c r="Q78" s="44" t="s">
        <v>54</v>
      </c>
    </row>
    <row r="79" spans="8:61" ht="15">
      <c r="H79" s="22">
        <v>28</v>
      </c>
      <c r="I79" s="57">
        <f t="shared" si="4"/>
        <v>62</v>
      </c>
      <c r="J79" s="57">
        <f t="shared" si="5"/>
        <v>96</v>
      </c>
      <c r="K79" s="57">
        <f t="shared" si="6"/>
        <v>93</v>
      </c>
      <c r="L79" s="57">
        <f t="shared" si="7"/>
        <v>128</v>
      </c>
      <c r="Q79" s="44" t="s">
        <v>30</v>
      </c>
    </row>
    <row r="80" spans="8:61" ht="15">
      <c r="H80" s="22">
        <v>29</v>
      </c>
      <c r="I80" s="57">
        <f t="shared" si="4"/>
        <v>157</v>
      </c>
      <c r="J80" s="57">
        <f t="shared" si="5"/>
        <v>72</v>
      </c>
      <c r="K80" s="57">
        <f t="shared" si="6"/>
        <v>149</v>
      </c>
      <c r="L80" s="57">
        <f t="shared" si="7"/>
        <v>83</v>
      </c>
    </row>
    <row r="81" spans="8:12" ht="15">
      <c r="H81" s="22">
        <v>30</v>
      </c>
      <c r="I81" s="57">
        <f t="shared" si="4"/>
        <v>109</v>
      </c>
      <c r="J81" s="57">
        <f t="shared" si="5"/>
        <v>98</v>
      </c>
      <c r="K81" s="57">
        <f t="shared" si="6"/>
        <v>130</v>
      </c>
      <c r="L81" s="57">
        <f t="shared" si="7"/>
        <v>98</v>
      </c>
    </row>
    <row r="82" spans="8:12" ht="15">
      <c r="H82" s="22">
        <v>31</v>
      </c>
      <c r="I82" s="57">
        <f t="shared" si="4"/>
        <v>120</v>
      </c>
      <c r="J82" s="57">
        <f t="shared" si="5"/>
        <v>106</v>
      </c>
      <c r="K82" s="57">
        <f t="shared" si="6"/>
        <v>161</v>
      </c>
      <c r="L82" s="57">
        <f t="shared" si="7"/>
        <v>155</v>
      </c>
    </row>
    <row r="83" spans="8:12" ht="15">
      <c r="H83" s="22">
        <v>32</v>
      </c>
      <c r="I83" s="57">
        <f t="shared" si="4"/>
        <v>130</v>
      </c>
      <c r="J83" s="57">
        <f t="shared" si="5"/>
        <v>96</v>
      </c>
      <c r="K83" s="57">
        <f t="shared" si="6"/>
        <v>127</v>
      </c>
      <c r="L83" s="57">
        <f t="shared" si="7"/>
        <v>82</v>
      </c>
    </row>
    <row r="84" spans="8:12" ht="15">
      <c r="H84" s="22">
        <v>33</v>
      </c>
      <c r="I84" s="57">
        <f t="shared" si="4"/>
        <v>92</v>
      </c>
      <c r="J84" s="57">
        <f t="shared" si="5"/>
        <v>135</v>
      </c>
      <c r="K84" s="57">
        <f t="shared" si="6"/>
        <v>104</v>
      </c>
      <c r="L84" s="57">
        <f t="shared" si="7"/>
        <v>97</v>
      </c>
    </row>
    <row r="85" spans="8:12" ht="15">
      <c r="H85" s="22">
        <v>34</v>
      </c>
      <c r="I85" s="57">
        <f t="shared" si="4"/>
        <v>116</v>
      </c>
      <c r="J85" s="57">
        <f t="shared" si="5"/>
        <v>129</v>
      </c>
      <c r="K85" s="57">
        <f t="shared" si="6"/>
        <v>132</v>
      </c>
      <c r="L85" s="57">
        <f t="shared" si="7"/>
        <v>89</v>
      </c>
    </row>
    <row r="86" spans="8:12" ht="15">
      <c r="H86" s="22">
        <v>35</v>
      </c>
      <c r="I86" s="57">
        <f t="shared" si="4"/>
        <v>148</v>
      </c>
      <c r="J86" s="57">
        <f t="shared" si="5"/>
        <v>157</v>
      </c>
      <c r="K86" s="57">
        <f t="shared" si="6"/>
        <v>106</v>
      </c>
      <c r="L86" s="57">
        <f t="shared" si="7"/>
        <v>110</v>
      </c>
    </row>
    <row r="87" spans="8:12" ht="15.6" thickBot="1">
      <c r="H87" s="25">
        <v>36</v>
      </c>
      <c r="I87" s="57">
        <f t="shared" si="4"/>
        <v>68</v>
      </c>
      <c r="J87" s="57">
        <f t="shared" si="5"/>
        <v>120</v>
      </c>
      <c r="K87" s="57">
        <f t="shared" si="6"/>
        <v>167</v>
      </c>
      <c r="L87" s="57">
        <f t="shared" si="7"/>
        <v>118</v>
      </c>
    </row>
    <row r="88" spans="8:12" ht="15">
      <c r="H88" s="19">
        <v>37</v>
      </c>
      <c r="I88" s="57">
        <f t="shared" si="4"/>
        <v>158</v>
      </c>
      <c r="J88" s="57">
        <f t="shared" si="5"/>
        <v>105</v>
      </c>
      <c r="K88" s="57">
        <f t="shared" si="6"/>
        <v>102</v>
      </c>
      <c r="L88" s="57">
        <f t="shared" si="7"/>
        <v>82</v>
      </c>
    </row>
    <row r="89" spans="8:12" ht="15">
      <c r="H89" s="22">
        <v>38</v>
      </c>
      <c r="I89" s="57">
        <f t="shared" si="4"/>
        <v>140</v>
      </c>
      <c r="J89" s="57">
        <f t="shared" si="5"/>
        <v>154</v>
      </c>
      <c r="K89" s="57">
        <f t="shared" si="6"/>
        <v>157</v>
      </c>
      <c r="L89" s="57">
        <f t="shared" si="7"/>
        <v>118</v>
      </c>
    </row>
    <row r="90" spans="8:12" ht="15">
      <c r="H90" s="22">
        <v>39</v>
      </c>
      <c r="I90" s="57">
        <f t="shared" si="4"/>
        <v>77</v>
      </c>
      <c r="J90" s="57">
        <f t="shared" si="5"/>
        <v>86</v>
      </c>
      <c r="K90" s="57">
        <f t="shared" si="6"/>
        <v>163</v>
      </c>
      <c r="L90" s="57">
        <f t="shared" si="7"/>
        <v>131</v>
      </c>
    </row>
    <row r="91" spans="8:12" ht="15">
      <c r="H91" s="22">
        <v>40</v>
      </c>
      <c r="I91" s="57">
        <f t="shared" si="4"/>
        <v>165</v>
      </c>
      <c r="J91" s="57">
        <f t="shared" si="5"/>
        <v>92</v>
      </c>
      <c r="K91" s="57">
        <f t="shared" si="6"/>
        <v>167</v>
      </c>
      <c r="L91" s="57">
        <f t="shared" si="7"/>
        <v>94</v>
      </c>
    </row>
    <row r="92" spans="8:12" ht="15">
      <c r="H92" s="22">
        <v>41</v>
      </c>
      <c r="I92" s="57">
        <f t="shared" si="4"/>
        <v>118</v>
      </c>
      <c r="J92" s="57">
        <f t="shared" si="5"/>
        <v>79</v>
      </c>
      <c r="K92" s="57">
        <f t="shared" si="6"/>
        <v>61</v>
      </c>
      <c r="L92" s="57">
        <f t="shared" si="7"/>
        <v>166</v>
      </c>
    </row>
    <row r="93" spans="8:12" ht="15">
      <c r="H93" s="22">
        <v>42</v>
      </c>
      <c r="I93" s="57">
        <f t="shared" si="4"/>
        <v>167</v>
      </c>
      <c r="J93" s="57">
        <f t="shared" si="5"/>
        <v>87</v>
      </c>
      <c r="K93" s="57">
        <f t="shared" si="6"/>
        <v>72</v>
      </c>
      <c r="L93" s="57">
        <f t="shared" si="7"/>
        <v>89</v>
      </c>
    </row>
    <row r="94" spans="8:12" ht="15">
      <c r="H94" s="22">
        <v>43</v>
      </c>
      <c r="I94" s="57">
        <f t="shared" si="4"/>
        <v>120</v>
      </c>
      <c r="J94" s="57">
        <f t="shared" si="5"/>
        <v>123</v>
      </c>
      <c r="K94" s="57">
        <f t="shared" si="6"/>
        <v>81</v>
      </c>
      <c r="L94" s="57">
        <f t="shared" si="7"/>
        <v>117</v>
      </c>
    </row>
    <row r="95" spans="8:12" ht="15">
      <c r="H95" s="22">
        <v>44</v>
      </c>
      <c r="I95" s="57">
        <f t="shared" si="4"/>
        <v>123</v>
      </c>
      <c r="J95" s="57">
        <f t="shared" si="5"/>
        <v>136</v>
      </c>
      <c r="K95" s="57">
        <f t="shared" si="6"/>
        <v>139</v>
      </c>
      <c r="L95" s="57">
        <f t="shared" si="7"/>
        <v>89</v>
      </c>
    </row>
    <row r="96" spans="8:12" ht="15">
      <c r="H96" s="22">
        <v>45</v>
      </c>
      <c r="I96" s="57">
        <f t="shared" si="4"/>
        <v>64</v>
      </c>
      <c r="J96" s="57">
        <f t="shared" si="5"/>
        <v>163</v>
      </c>
      <c r="K96" s="57">
        <f t="shared" si="6"/>
        <v>146</v>
      </c>
      <c r="L96" s="57">
        <f t="shared" si="7"/>
        <v>67</v>
      </c>
    </row>
    <row r="97" spans="8:12" ht="15">
      <c r="H97" s="22">
        <v>46</v>
      </c>
      <c r="I97" s="57">
        <f t="shared" si="4"/>
        <v>124</v>
      </c>
      <c r="J97" s="57">
        <f t="shared" si="5"/>
        <v>85</v>
      </c>
      <c r="K97" s="57">
        <f t="shared" si="6"/>
        <v>100</v>
      </c>
      <c r="L97" s="57">
        <f t="shared" si="7"/>
        <v>142</v>
      </c>
    </row>
    <row r="98" spans="8:12" ht="15">
      <c r="H98" s="22">
        <v>47</v>
      </c>
      <c r="I98" s="57">
        <f t="shared" si="4"/>
        <v>69</v>
      </c>
      <c r="J98" s="57">
        <f t="shared" si="5"/>
        <v>158</v>
      </c>
      <c r="K98" s="57">
        <f t="shared" si="6"/>
        <v>61</v>
      </c>
      <c r="L98" s="57">
        <f t="shared" si="7"/>
        <v>81</v>
      </c>
    </row>
    <row r="99" spans="8:12" ht="15.6" thickBot="1">
      <c r="H99" s="25">
        <v>48</v>
      </c>
      <c r="I99" s="57">
        <f t="shared" si="4"/>
        <v>107</v>
      </c>
      <c r="J99" s="57">
        <f t="shared" si="5"/>
        <v>105</v>
      </c>
      <c r="K99" s="57">
        <f t="shared" si="6"/>
        <v>108</v>
      </c>
      <c r="L99" s="57">
        <f t="shared" si="7"/>
        <v>123</v>
      </c>
    </row>
    <row r="100" spans="8:12">
      <c r="I100" s="56"/>
    </row>
    <row r="101" spans="8:12">
      <c r="I101" s="56"/>
    </row>
  </sheetData>
  <dataValidations count="1">
    <dataValidation type="list" allowBlank="1" showInputMessage="1" showErrorMessage="1" sqref="Y58" xr:uid="{B4FDFCFF-65B0-40F0-B3C5-76840E85C443}">
      <formula1>$H$52:$H$99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Spinner 1">
              <controlPr defaultSize="0" autoPict="0">
                <anchor moveWithCells="1" sizeWithCells="1">
                  <from>
                    <xdr:col>14</xdr:col>
                    <xdr:colOff>137160</xdr:colOff>
                    <xdr:row>51</xdr:row>
                    <xdr:rowOff>175260</xdr:rowOff>
                  </from>
                  <to>
                    <xdr:col>18</xdr:col>
                    <xdr:colOff>182880</xdr:colOff>
                    <xdr:row>60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4" name="Spinner 4">
              <controlPr defaultSize="0" autoPict="0">
                <anchor moveWithCells="1" sizeWithCells="1">
                  <from>
                    <xdr:col>14</xdr:col>
                    <xdr:colOff>297180</xdr:colOff>
                    <xdr:row>62</xdr:row>
                    <xdr:rowOff>99060</xdr:rowOff>
                  </from>
                  <to>
                    <xdr:col>18</xdr:col>
                    <xdr:colOff>160020</xdr:colOff>
                    <xdr:row>69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5" name="Spinner 5">
              <controlPr defaultSize="0" autoPict="0">
                <anchor moveWithCells="1" sizeWithCells="1">
                  <from>
                    <xdr:col>13</xdr:col>
                    <xdr:colOff>182880</xdr:colOff>
                    <xdr:row>74</xdr:row>
                    <xdr:rowOff>0</xdr:rowOff>
                  </from>
                  <to>
                    <xdr:col>15</xdr:col>
                    <xdr:colOff>60960</xdr:colOff>
                    <xdr:row>79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jektphase xmlns="104ed873-9faf-46cc-91ae-f1be11c64168" xsi:nil="true"/>
    <Datum xmlns="61b22550-9d70-4111-8ff1-625934f6cbb4" xsi:nil="true"/>
    <Dokumententyp xmlns="104ed873-9faf-46cc-91ae-f1be11c64168" xsi:nil="true"/>
    <Adressat xmlns="61b22550-9d70-4111-8ff1-625934f6cbb4">Steering Board</Adressat>
    <Status xmlns="61b22550-9d70-4111-8ff1-625934f6cbb4">Entwurf</Statu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28E1A83B2152A44B8A3DF1E2A67D874" ma:contentTypeVersion="7" ma:contentTypeDescription="Ein neues Dokument erstellen." ma:contentTypeScope="" ma:versionID="3a88f8b31e2db569ee5eecc7291a0e0e">
  <xsd:schema xmlns:xsd="http://www.w3.org/2001/XMLSchema" xmlns:p="http://schemas.microsoft.com/office/2006/metadata/properties" xmlns:ns2="104ed873-9faf-46cc-91ae-f1be11c64168" xmlns:ns3="61b22550-9d70-4111-8ff1-625934f6cbb4" targetNamespace="http://schemas.microsoft.com/office/2006/metadata/properties" ma:root="true" ma:fieldsID="6fd617fdad0ab8ebcc1b99029a72ca97" ns2:_="" ns3:_="">
    <xsd:import namespace="104ed873-9faf-46cc-91ae-f1be11c64168"/>
    <xsd:import namespace="61b22550-9d70-4111-8ff1-625934f6cbb4"/>
    <xsd:element name="properties">
      <xsd:complexType>
        <xsd:sequence>
          <xsd:element name="documentManagement">
            <xsd:complexType>
              <xsd:all>
                <xsd:element ref="ns2:Dokumententyp" minOccurs="0"/>
                <xsd:element ref="ns2:Projektphase" minOccurs="0"/>
                <xsd:element ref="ns3:Status" minOccurs="0"/>
                <xsd:element ref="ns3:Adressat" minOccurs="0"/>
                <xsd:element ref="ns3:Datum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04ed873-9faf-46cc-91ae-f1be11c64168" elementFormDefault="qualified">
    <xsd:import namespace="http://schemas.microsoft.com/office/2006/documentManagement/types"/>
    <xsd:element name="Dokumententyp" ma:index="8" nillable="true" ma:displayName="Dokumententyp" ma:list="{5C3883A0-7E69-44B4-B367-16631F8F63B8}" ma:internalName="Dokumententyp" ma:showField="Title">
      <xsd:simpleType>
        <xsd:restriction base="dms:Lookup"/>
      </xsd:simpleType>
    </xsd:element>
    <xsd:element name="Projektphase" ma:index="9" nillable="true" ma:displayName="Projektphase" ma:list="{E1D7B9C6-8741-4462-8829-1CA1E674A191}" ma:internalName="Projektphase" ma:readOnly="false" ma:showField="Title">
      <xsd:simpleType>
        <xsd:restriction base="dms:Lookup"/>
      </xsd:simpleType>
    </xsd:element>
  </xsd:schema>
  <xsd:schema xmlns:xsd="http://www.w3.org/2001/XMLSchema" xmlns:dms="http://schemas.microsoft.com/office/2006/documentManagement/types" targetNamespace="61b22550-9d70-4111-8ff1-625934f6cbb4" elementFormDefault="qualified">
    <xsd:import namespace="http://schemas.microsoft.com/office/2006/documentManagement/types"/>
    <xsd:element name="Status" ma:index="10" nillable="true" ma:displayName="Status" ma:default="Entwurf" ma:format="Dropdown" ma:internalName="Status">
      <xsd:simpleType>
        <xsd:restriction base="dms:Choice">
          <xsd:enumeration value="Entwurf"/>
          <xsd:enumeration value="Zur Abstimmung"/>
          <xsd:enumeration value="Freigegeben"/>
          <xsd:enumeration value="In Review"/>
          <xsd:enumeration value="Zurückgezogen"/>
        </xsd:restriction>
      </xsd:simpleType>
    </xsd:element>
    <xsd:element name="Adressat" ma:index="11" nillable="true" ma:displayName="Adressat" ma:default="Steering Board" ma:description="Zur Differenzierung von Präsentationen, Reports etc." ma:format="Dropdown" ma:internalName="Adressat">
      <xsd:simpleType>
        <xsd:restriction base="dms:Choice">
          <xsd:enumeration value="Steering Board"/>
          <xsd:enumeration value="Business Board"/>
          <xsd:enumeration value="Project Board"/>
        </xsd:restriction>
      </xsd:simpleType>
    </xsd:element>
    <xsd:element name="Datum" ma:index="12" nillable="true" ma:displayName="Datum" ma:description="Datum des Meetings, der Freigabe etc. Format: tt.mm.yyyy" ma:format="DateOnly" ma:internalName="Datum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3D888205-C8D3-431D-BD16-6DECBC6CA41B}">
  <ds:schemaRefs/>
</ds:datastoreItem>
</file>

<file path=customXml/itemProps2.xml><?xml version="1.0" encoding="utf-8"?>
<ds:datastoreItem xmlns:ds="http://schemas.openxmlformats.org/officeDocument/2006/customXml" ds:itemID="{831D60F1-7F30-45C7-BA1A-1A024B148270}">
  <ds:schemaRefs>
    <ds:schemaRef ds:uri="http://schemas.microsoft.com/office/2006/documentManagement/types"/>
    <ds:schemaRef ds:uri="http://purl.org/dc/dcmitype/"/>
    <ds:schemaRef ds:uri="104ed873-9faf-46cc-91ae-f1be11c64168"/>
    <ds:schemaRef ds:uri="http://purl.org/dc/elements/1.1/"/>
    <ds:schemaRef ds:uri="http://purl.org/dc/terms/"/>
    <ds:schemaRef ds:uri="61b22550-9d70-4111-8ff1-625934f6cbb4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AEF257-B382-4EB8-83F8-D1C31BBF83CA}">
  <ds:schemaRefs/>
</ds:datastoreItem>
</file>

<file path=customXml/itemProps4.xml><?xml version="1.0" encoding="utf-8"?>
<ds:datastoreItem xmlns:ds="http://schemas.openxmlformats.org/officeDocument/2006/customXml" ds:itemID="{CF5CAE4F-B4A3-4304-B0EB-0BA70591FD0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Raw User data</vt:lpstr>
      <vt:lpstr>Time to answer</vt:lpstr>
      <vt:lpstr>Abondon rate</vt:lpstr>
      <vt:lpstr>FCR</vt:lpstr>
      <vt:lpstr>max</vt:lpstr>
      <vt:lpstr>average</vt:lpstr>
      <vt:lpstr>Sheet2</vt:lpstr>
      <vt:lpstr>QUATER</vt:lpstr>
      <vt:lpstr>dashboard</vt:lpstr>
    </vt:vector>
  </TitlesOfParts>
  <Manager>ExcelDashboards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István Vozár</dc:creator>
  <dc:description>exceldashboardschool.com</dc:description>
  <cp:lastModifiedBy>akhil kumar</cp:lastModifiedBy>
  <cp:lastPrinted>2010-01-31T15:37:00Z</cp:lastPrinted>
  <dcterms:created xsi:type="dcterms:W3CDTF">2007-09-07T07:07:00Z</dcterms:created>
  <dcterms:modified xsi:type="dcterms:W3CDTF">2019-09-28T14:00:06Z</dcterms:modified>
  <cp:category>Excel dashboards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