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f2b952c99dc7f4/Desktop/CRM/Netbounce/Data Analyst/Excel/"/>
    </mc:Choice>
  </mc:AlternateContent>
  <xr:revisionPtr revIDLastSave="91" documentId="8_{9B83D737-B6B4-4365-94E9-C76A4259739F}" xr6:coauthVersionLast="47" xr6:coauthVersionMax="47" xr10:uidLastSave="{752C4699-19AC-4A62-B982-40C9E2E975E8}"/>
  <bookViews>
    <workbookView xWindow="-110" yWindow="-110" windowWidth="19420" windowHeight="11500" firstSheet="1" activeTab="2" xr2:uid="{8FF0101B-B9C8-4048-B51B-3A39A2F2748D}"/>
  </bookViews>
  <sheets>
    <sheet name="Medals" sheetId="2" r:id="rId1"/>
    <sheet name="Staff" sheetId="3" r:id="rId2"/>
    <sheet name="Sheet10" sheetId="12" r:id="rId3"/>
    <sheet name="Sheet7" sheetId="9" r:id="rId4"/>
    <sheet name="Sheet8" sheetId="10" r:id="rId5"/>
    <sheet name="Sheet9" sheetId="11" r:id="rId6"/>
    <sheet name="Sheet1" sheetId="1" r:id="rId7"/>
    <sheet name="Sheet2" sheetId="4" r:id="rId8"/>
    <sheet name="Sheet5" sheetId="7" r:id="rId9"/>
    <sheet name="Sheet6" sheetId="8" r:id="rId10"/>
    <sheet name="Sheet3" sheetId="5" r:id="rId11"/>
    <sheet name="Sheet4" sheetId="6" r:id="rId12"/>
  </sheets>
  <definedNames>
    <definedName name="ExternalData_1" localSheetId="0" hidden="1">Medals!$A$1:$G$94</definedName>
    <definedName name="ExternalData_1" localSheetId="1" hidden="1">Staff!$A$1:$M$261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2" l="1" a="1"/>
  <c r="G6" i="12" s="1"/>
  <c r="H6" i="12" a="1"/>
  <c r="H6" i="12" s="1"/>
  <c r="A6" i="12" a="1"/>
  <c r="A6" i="12" s="1"/>
  <c r="C6" i="12" s="1" a="1"/>
  <c r="C6" i="12" s="1"/>
  <c r="D6" i="12" s="1" a="1"/>
  <c r="D6" i="12" s="1"/>
  <c r="E6" i="12" s="1" a="1"/>
  <c r="E6" i="12" s="1"/>
  <c r="F3" i="12"/>
  <c r="C3" i="12"/>
  <c r="B3" i="12"/>
  <c r="H10" i="11" a="1"/>
  <c r="H10" i="11" s="1"/>
  <c r="B6" i="11" a="1"/>
  <c r="B6" i="11" s="1"/>
  <c r="C16" i="10" a="1"/>
  <c r="C16" i="10" s="1"/>
  <c r="D11" i="10" a="1"/>
  <c r="D11" i="10" s="1"/>
  <c r="D7" i="10" a="1"/>
  <c r="D7" i="10" s="1"/>
  <c r="B33" i="9" a="1"/>
  <c r="B33" i="9" s="1"/>
  <c r="B31" i="9" a="1"/>
  <c r="B31" i="9" s="1"/>
  <c r="C22" i="9" a="1"/>
  <c r="C22" i="9" s="1"/>
  <c r="C19" i="9"/>
  <c r="C24" i="9" s="1" a="1"/>
  <c r="C24" i="9" s="1"/>
  <c r="C10" i="9"/>
  <c r="C9" i="9"/>
  <c r="C8" i="9"/>
  <c r="C7" i="9"/>
  <c r="B6" i="8" a="1"/>
  <c r="B6" i="8" s="1"/>
  <c r="D5" i="8" s="1"/>
  <c r="D6" i="7" a="1"/>
  <c r="D6" i="7" s="1"/>
  <c r="D5" i="7"/>
  <c r="D4" i="7"/>
  <c r="E4" i="7"/>
  <c r="E5" i="7"/>
  <c r="C15" i="7" a="1"/>
  <c r="C15" i="7" s="1"/>
  <c r="C9" i="7"/>
  <c r="C8" i="7"/>
  <c r="C7" i="7"/>
  <c r="C6" i="7"/>
  <c r="C5" i="7"/>
  <c r="C4" i="7"/>
  <c r="B8" i="6" a="1"/>
  <c r="B8" i="6" s="1"/>
  <c r="B7" i="6" a="1"/>
  <c r="B7" i="6" s="1"/>
  <c r="D9" i="5" a="1"/>
  <c r="D9" i="5" s="1"/>
  <c r="D10" i="5" a="1"/>
  <c r="D10" i="5" s="1"/>
  <c r="B2" i="4" a="1"/>
  <c r="B2" i="4" s="1"/>
  <c r="B3" i="4" a="1"/>
  <c r="B3" i="4" s="1"/>
  <c r="F5" i="1" a="1"/>
  <c r="F5" i="1" s="1"/>
  <c r="E5" i="1" a="1"/>
  <c r="E5" i="1" s="1"/>
  <c r="D5" i="1" a="1"/>
  <c r="D5" i="1" s="1"/>
  <c r="C5" i="1" a="1"/>
  <c r="C5" i="1" s="1"/>
  <c r="B6" i="12" l="1" a="1"/>
  <c r="B6" i="12" s="1"/>
  <c r="F6" i="12" a="1"/>
  <c r="F6" i="12" s="1"/>
  <c r="C23" i="9" a="1"/>
  <c r="C23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4F2795-3526-41C3-AFE8-662998A0653F}" keepAlive="1" name="Query - Medals" description="Connection to the 'Medals' query in the workbook." type="5" refreshedVersion="8" background="1" saveData="1">
    <dbPr connection="Provider=Microsoft.Mashup.OleDb.1;Data Source=$Workbook$;Location=Medals;Extended Properties=&quot;&quot;" command="SELECT * FROM [Medals]"/>
  </connection>
  <connection id="2" xr16:uid="{CBD8D1C3-DA97-4A8B-8B87-E8B929BB1958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<sst xmlns="http://schemas.openxmlformats.org/spreadsheetml/2006/main" count="2656" uniqueCount="986">
  <si>
    <t>Rank</t>
  </si>
  <si>
    <t>Country</t>
  </si>
  <si>
    <t>Gold</t>
  </si>
  <si>
    <t>Silver</t>
  </si>
  <si>
    <t>Bronze</t>
  </si>
  <si>
    <t>Total</t>
  </si>
  <si>
    <t>Division</t>
  </si>
  <si>
    <t>1</t>
  </si>
  <si>
    <t>United States</t>
  </si>
  <si>
    <t>2</t>
  </si>
  <si>
    <t>China</t>
  </si>
  <si>
    <t>3</t>
  </si>
  <si>
    <t>Japan</t>
  </si>
  <si>
    <t>4</t>
  </si>
  <si>
    <t>Great Britain</t>
  </si>
  <si>
    <t>5</t>
  </si>
  <si>
    <t>ROC</t>
  </si>
  <si>
    <t>6</t>
  </si>
  <si>
    <t>Australia</t>
  </si>
  <si>
    <t>7</t>
  </si>
  <si>
    <t>Netherlands</t>
  </si>
  <si>
    <t>8</t>
  </si>
  <si>
    <t>France</t>
  </si>
  <si>
    <t>9</t>
  </si>
  <si>
    <t>Germany</t>
  </si>
  <si>
    <t>10</t>
  </si>
  <si>
    <t>Italy</t>
  </si>
  <si>
    <t>11</t>
  </si>
  <si>
    <t>Canada</t>
  </si>
  <si>
    <t>12</t>
  </si>
  <si>
    <t>Brazil</t>
  </si>
  <si>
    <t>13</t>
  </si>
  <si>
    <t>New Zealand</t>
  </si>
  <si>
    <t>14</t>
  </si>
  <si>
    <t>Cuba</t>
  </si>
  <si>
    <t>15</t>
  </si>
  <si>
    <t>Hungary</t>
  </si>
  <si>
    <t>16</t>
  </si>
  <si>
    <t>South Korea</t>
  </si>
  <si>
    <t>17</t>
  </si>
  <si>
    <t>Poland</t>
  </si>
  <si>
    <t>18</t>
  </si>
  <si>
    <t>Czech Republic</t>
  </si>
  <si>
    <t>19</t>
  </si>
  <si>
    <t>Kenya</t>
  </si>
  <si>
    <t>20</t>
  </si>
  <si>
    <t>Norway</t>
  </si>
  <si>
    <t>21</t>
  </si>
  <si>
    <t>Jamaica</t>
  </si>
  <si>
    <t>22</t>
  </si>
  <si>
    <t>Spain</t>
  </si>
  <si>
    <t>23</t>
  </si>
  <si>
    <t>Sweden</t>
  </si>
  <si>
    <t>24</t>
  </si>
  <si>
    <t>Switzerland</t>
  </si>
  <si>
    <t>25</t>
  </si>
  <si>
    <t>Denmark</t>
  </si>
  <si>
    <t>26</t>
  </si>
  <si>
    <t>Croatia</t>
  </si>
  <si>
    <t>27</t>
  </si>
  <si>
    <t>Iran</t>
  </si>
  <si>
    <t>28</t>
  </si>
  <si>
    <t>Serbia</t>
  </si>
  <si>
    <t>29</t>
  </si>
  <si>
    <t>Belgium</t>
  </si>
  <si>
    <t>30</t>
  </si>
  <si>
    <t>Bulgaria</t>
  </si>
  <si>
    <t>31</t>
  </si>
  <si>
    <t>Slovenia</t>
  </si>
  <si>
    <t>32</t>
  </si>
  <si>
    <t>Uzbekistan</t>
  </si>
  <si>
    <t>33</t>
  </si>
  <si>
    <t>Georgia</t>
  </si>
  <si>
    <t>34</t>
  </si>
  <si>
    <t>Chinese Taipei</t>
  </si>
  <si>
    <t>35</t>
  </si>
  <si>
    <t>Turkey</t>
  </si>
  <si>
    <t>36</t>
  </si>
  <si>
    <t>Greece</t>
  </si>
  <si>
    <t>Uganda</t>
  </si>
  <si>
    <t>38</t>
  </si>
  <si>
    <t>Ecuador</t>
  </si>
  <si>
    <t>39</t>
  </si>
  <si>
    <t>Ireland</t>
  </si>
  <si>
    <t>Israel</t>
  </si>
  <si>
    <t>41</t>
  </si>
  <si>
    <t>Qatar</t>
  </si>
  <si>
    <t>42</t>
  </si>
  <si>
    <t>Bahamas</t>
  </si>
  <si>
    <t>Kosovo</t>
  </si>
  <si>
    <t>44</t>
  </si>
  <si>
    <t>Ukraine</t>
  </si>
  <si>
    <t>45</t>
  </si>
  <si>
    <t>Belarus</t>
  </si>
  <si>
    <t>46</t>
  </si>
  <si>
    <t>Romania</t>
  </si>
  <si>
    <t>Venezuela</t>
  </si>
  <si>
    <t>48</t>
  </si>
  <si>
    <t>India</t>
  </si>
  <si>
    <t>49</t>
  </si>
  <si>
    <t>Hong Kong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</si>
  <si>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</si>
  <si>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</si>
  <si>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</si>
  <si>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</si>
  <si>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</si>
  <si>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</si>
  <si>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</si>
  <si>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</si>
  <si>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</si>
  <si>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</si>
  <si>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</si>
  <si>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</si>
  <si>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</si>
  <si>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</si>
  <si>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58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</si>
  <si>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</si>
  <si>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</si>
  <si>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</si>
  <si>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</si>
  <si>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</si>
  <si>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</si>
  <si>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</si>
  <si>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</si>
  <si>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Morocco</t>
  </si>
  <si>
    <t>Puerto Rico</t>
  </si>
  <si>
    <t>66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</si>
  <si>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</si>
  <si>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</si>
  <si>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</si>
  <si>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</si>
  <si>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</si>
  <si>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</si>
  <si>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</si>
  <si>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</si>
  <si>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</si>
  <si>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71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</si>
  <si>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</si>
  <si>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</si>
  <si>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</si>
  <si>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</si>
  <si>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</si>
  <si>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</si>
  <si>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</si>
  <si>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</si>
  <si>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77</t>
  </si>
  <si>
    <t>Bahrain</t>
  </si>
  <si>
    <t>Lithuania</t>
  </si>
  <si>
    <t>Namibia</t>
  </si>
  <si>
    <t>North Macedonia</t>
  </si>
  <si>
    <t>Saudi Arabia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</si>
  <si>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</si>
  <si>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</si>
  <si>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</si>
  <si>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</si>
  <si>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</si>
  <si>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</si>
  <si>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</si>
  <si>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</si>
  <si>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</si>
  <si>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</si>
  <si>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Ghana</t>
  </si>
  <si>
    <t>Grenada</t>
  </si>
  <si>
    <t>Ivory Coast</t>
  </si>
  <si>
    <t>Kuwait</t>
  </si>
  <si>
    <t>Moldova</t>
  </si>
  <si>
    <t>Syria</t>
  </si>
  <si>
    <t>Emp ID</t>
  </si>
  <si>
    <t>FirstName</t>
  </si>
  <si>
    <t>LastName</t>
  </si>
  <si>
    <t>Gender</t>
  </si>
  <si>
    <t>Department</t>
  </si>
  <si>
    <t>Salary</t>
  </si>
  <si>
    <t>Salary Bucket</t>
  </si>
  <si>
    <t>Start Date</t>
  </si>
  <si>
    <t>Age</t>
  </si>
  <si>
    <t>FTE</t>
  </si>
  <si>
    <t>Employee type</t>
  </si>
  <si>
    <t>Work location</t>
  </si>
  <si>
    <t>Work Type</t>
  </si>
  <si>
    <t>PR00147</t>
  </si>
  <si>
    <t>Minerva</t>
  </si>
  <si>
    <t>Ricardot</t>
  </si>
  <si>
    <t>Male</t>
  </si>
  <si>
    <t>Engineering</t>
  </si>
  <si>
    <t>Above 100k</t>
  </si>
  <si>
    <t>Permanent</t>
  </si>
  <si>
    <t>Remote</t>
  </si>
  <si>
    <t>Full time</t>
  </si>
  <si>
    <t>PR04686</t>
  </si>
  <si>
    <t>Oona</t>
  </si>
  <si>
    <t>Donan</t>
  </si>
  <si>
    <t>Female</t>
  </si>
  <si>
    <t>Business Development</t>
  </si>
  <si>
    <t>50k to 100k</t>
  </si>
  <si>
    <t>Seattle, USA</t>
  </si>
  <si>
    <t>Part time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</si>
  <si>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</si>
  <si>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</si>
  <si>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</si>
  <si>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</si>
  <si>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</si>
  <si>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</si>
  <si>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</si>
  <si>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</si>
  <si>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</si>
  <si>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</si>
  <si>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</si>
  <si>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</si>
  <si>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</si>
  <si>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</si>
  <si>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</si>
  <si>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</si>
  <si>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</si>
  <si>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</si>
  <si>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</si>
  <si>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</si>
  <si>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Missing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</si>
  <si>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</si>
  <si>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</si>
  <si>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</si>
  <si>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</si>
  <si>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</si>
  <si>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</si>
  <si>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</si>
  <si>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</si>
  <si>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</si>
  <si>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</si>
  <si>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</si>
  <si>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</si>
  <si>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</si>
  <si>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</si>
  <si>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</si>
  <si>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</si>
  <si>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</si>
  <si>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</si>
  <si>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</si>
  <si>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</si>
  <si>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</si>
  <si>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</si>
  <si>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</si>
  <si>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</si>
  <si>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</si>
  <si>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</si>
  <si>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</si>
  <si>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</si>
  <si>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</si>
  <si>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</si>
  <si>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</si>
  <si>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</si>
  <si>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</si>
  <si>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</si>
  <si>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</si>
  <si>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</si>
  <si>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</si>
  <si>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</si>
  <si>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</si>
  <si>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</si>
  <si>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</si>
  <si>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</si>
  <si>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</si>
  <si>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</si>
  <si>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</si>
  <si>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</si>
  <si>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</si>
  <si>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</si>
  <si>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</si>
  <si>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</si>
  <si>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</si>
  <si>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</si>
  <si>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</si>
  <si>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</si>
  <si>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</si>
  <si>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</si>
  <si>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</si>
  <si>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</si>
  <si>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</si>
  <si>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</si>
  <si>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</si>
  <si>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</si>
  <si>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</si>
  <si>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</si>
  <si>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</si>
  <si>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</si>
  <si>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</si>
  <si>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</si>
  <si>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</si>
  <si>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</si>
  <si>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</si>
  <si>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</si>
  <si>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</si>
  <si>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</si>
  <si>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</si>
  <si>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</si>
  <si>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</si>
  <si>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</si>
  <si>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</si>
  <si>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</si>
  <si>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</si>
  <si>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</si>
  <si>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</si>
  <si>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</si>
  <si>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</si>
  <si>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</si>
  <si>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</si>
  <si>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</si>
  <si>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</si>
  <si>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</si>
  <si>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</si>
  <si>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</si>
  <si>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</si>
  <si>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</si>
  <si>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</si>
  <si>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</si>
  <si>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</si>
  <si>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</si>
  <si>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</si>
  <si>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</si>
  <si>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</si>
  <si>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</si>
  <si>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</si>
  <si>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</si>
  <si>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</si>
  <si>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</si>
  <si>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</si>
  <si>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</si>
  <si>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</si>
  <si>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</si>
  <si>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</si>
  <si>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</si>
  <si>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</si>
  <si>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</si>
  <si>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 Mustafa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</si>
  <si>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</si>
  <si>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</si>
  <si>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</si>
  <si>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</si>
  <si>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</si>
  <si>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</si>
  <si>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</si>
  <si>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</si>
  <si>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</si>
  <si>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</si>
  <si>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</si>
  <si>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</si>
  <si>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</si>
  <si>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</si>
  <si>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</si>
  <si>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</si>
  <si>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</si>
  <si>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</si>
  <si>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</si>
  <si>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</si>
  <si>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</si>
  <si>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</si>
  <si>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</si>
  <si>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</si>
  <si>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</si>
  <si>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</si>
  <si>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 Chakrala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</si>
  <si>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</si>
  <si>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</si>
  <si>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</si>
  <si>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</si>
  <si>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</si>
  <si>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</si>
  <si>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</si>
  <si>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</si>
  <si>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</si>
  <si>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</si>
  <si>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</si>
  <si>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 Payasam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</si>
  <si>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</si>
  <si>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</si>
  <si>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</si>
  <si>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</si>
  <si>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</si>
  <si>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</si>
  <si>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</si>
  <si>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</si>
  <si>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</si>
  <si>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</si>
  <si>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</si>
  <si>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</si>
  <si>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</si>
  <si>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</si>
  <si>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</si>
  <si>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</si>
  <si>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</si>
  <si>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</si>
  <si>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</si>
  <si>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</si>
  <si>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</si>
  <si>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</si>
  <si>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</si>
  <si>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</si>
  <si>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</si>
  <si>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</si>
  <si>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</si>
  <si>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</si>
  <si>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</si>
  <si>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</si>
  <si>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</si>
  <si>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</si>
  <si>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</si>
  <si>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</si>
  <si>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</si>
  <si>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</si>
  <si>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</si>
  <si>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</si>
  <si>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</si>
  <si>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</si>
  <si>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</si>
  <si>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</si>
  <si>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</si>
  <si>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</si>
  <si>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</si>
  <si>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</si>
  <si>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</si>
  <si>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</si>
  <si>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</si>
  <si>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</si>
  <si>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</si>
  <si>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</si>
  <si>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</si>
  <si>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</si>
  <si>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</si>
  <si>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</si>
  <si>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</si>
  <si>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</si>
  <si>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</si>
  <si>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</si>
  <si>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</si>
  <si>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</si>
  <si>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</si>
  <si>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</si>
  <si>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</si>
  <si>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</si>
  <si>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</si>
  <si>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</si>
  <si>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</si>
  <si>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</si>
  <si>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</si>
  <si>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 Gudiwada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</si>
  <si>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</si>
  <si>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</si>
  <si>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</si>
  <si>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</si>
  <si>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</si>
  <si>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</si>
  <si>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</si>
  <si>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</si>
  <si>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</si>
  <si>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</si>
  <si>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</si>
  <si>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</si>
  <si>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</si>
  <si>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</si>
  <si>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</si>
  <si>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</si>
  <si>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</si>
  <si>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</si>
  <si>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</si>
  <si>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</si>
  <si>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</si>
  <si>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</si>
  <si>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</si>
  <si>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</si>
  <si>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</si>
  <si>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</si>
  <si>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</si>
  <si>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</si>
  <si>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</si>
  <si>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</si>
  <si>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</si>
  <si>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</si>
  <si>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</si>
  <si>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</si>
  <si>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</si>
  <si>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</si>
  <si>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</si>
  <si>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</si>
  <si>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</si>
  <si>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</si>
  <si>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</si>
  <si>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</si>
  <si>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</si>
  <si>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</si>
  <si>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</si>
  <si>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</si>
  <si>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</si>
  <si>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</si>
  <si>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</si>
  <si>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</si>
  <si>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</si>
  <si>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</si>
  <si>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</si>
  <si>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</si>
  <si>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</si>
  <si>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</si>
  <si>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</si>
  <si>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</si>
  <si>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</si>
  <si>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</si>
  <si>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</si>
  <si>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</si>
  <si>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</si>
  <si>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</si>
  <si>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</si>
  <si>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</si>
  <si>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</si>
  <si>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</si>
  <si>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</si>
  <si>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</si>
  <si>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</si>
  <si>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</si>
  <si>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</si>
  <si>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</si>
  <si>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</si>
  <si>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</si>
  <si>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</si>
  <si>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</si>
  <si>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</si>
  <si>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</si>
  <si>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</si>
  <si>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</si>
  <si>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</si>
  <si>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</si>
  <si>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</si>
  <si>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</si>
  <si>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</si>
  <si>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</si>
  <si>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</si>
  <si>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</si>
  <si>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</si>
  <si>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</si>
  <si>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</si>
  <si>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</si>
  <si>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</si>
  <si>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</si>
  <si>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</si>
  <si>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</si>
  <si>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</si>
  <si>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</si>
  <si>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</si>
  <si>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</si>
  <si>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</si>
  <si>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</si>
  <si>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</si>
  <si>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</si>
  <si>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</si>
  <si>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</si>
  <si>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</si>
  <si>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</si>
  <si>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</si>
  <si>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</si>
  <si>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</si>
  <si>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</si>
  <si>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</si>
  <si>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</si>
  <si>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</si>
  <si>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</si>
  <si>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</si>
  <si>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</si>
  <si>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</si>
  <si>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</si>
  <si>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</si>
  <si>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</si>
  <si>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</si>
  <si>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</si>
  <si>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</si>
  <si>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</si>
  <si>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</si>
  <si>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</si>
  <si>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</si>
  <si>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</si>
  <si>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</si>
  <si>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</si>
  <si>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</si>
  <si>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</si>
  <si>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</si>
  <si>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</si>
  <si>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</si>
  <si>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 Sapra</t>
  </si>
  <si>
    <t>SQ01283</t>
  </si>
  <si>
    <t>Barr</t>
  </si>
  <si>
    <t>Faughny</t>
  </si>
  <si>
    <t>SQ01026</t>
  </si>
  <si>
    <t>Anumati</t>
  </si>
  <si>
    <t>Shyamari Meherhomji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</si>
  <si>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</si>
  <si>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</si>
  <si>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</si>
  <si>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</si>
  <si>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</si>
  <si>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</si>
  <si>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</si>
  <si>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</si>
  <si>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</si>
  <si>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</si>
  <si>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</si>
  <si>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</si>
  <si>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</si>
  <si>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</si>
  <si>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</si>
  <si>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</si>
  <si>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</si>
  <si>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</si>
  <si>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</si>
  <si>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</si>
  <si>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</si>
  <si>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</si>
  <si>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</si>
  <si>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</si>
  <si>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</si>
  <si>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</si>
  <si>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</si>
  <si>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</si>
  <si>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</si>
  <si>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</si>
  <si>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</si>
  <si>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</si>
  <si>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</si>
  <si>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</si>
  <si>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</si>
  <si>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</si>
  <si>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</si>
  <si>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</si>
  <si>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</si>
  <si>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</si>
  <si>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</si>
  <si>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</si>
  <si>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</si>
  <si>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</si>
  <si>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</si>
  <si>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</si>
  <si>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</si>
  <si>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</si>
  <si>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</si>
  <si>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</si>
  <si>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</si>
  <si>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</si>
  <si>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</si>
  <si>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</si>
  <si>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</si>
  <si>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</si>
  <si>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</si>
  <si>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</si>
  <si>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</si>
  <si>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</si>
  <si>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</si>
  <si>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</si>
  <si>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</si>
  <si>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</si>
  <si>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 Surnilla</t>
  </si>
  <si>
    <t>SQ02643</t>
  </si>
  <si>
    <t>Indu</t>
  </si>
  <si>
    <t>Varada Sumedh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</si>
  <si>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</si>
  <si>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</si>
  <si>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</si>
  <si>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</si>
  <si>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</si>
  <si>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</si>
  <si>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</si>
  <si>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</si>
  <si>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</si>
  <si>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</si>
  <si>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</si>
  <si>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</si>
  <si>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</si>
  <si>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</si>
  <si>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</si>
  <si>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</si>
  <si>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</si>
  <si>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</si>
  <si>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</si>
  <si>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</si>
  <si>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</si>
  <si>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</si>
  <si>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</si>
  <si>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</si>
  <si>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</si>
  <si>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</si>
  <si>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</si>
  <si>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</si>
  <si>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</si>
  <si>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</si>
  <si>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</si>
  <si>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</si>
  <si>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</si>
  <si>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</si>
  <si>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</si>
  <si>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</si>
  <si>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</si>
  <si>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</si>
  <si>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</si>
  <si>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</si>
  <si>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</si>
  <si>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</si>
  <si>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 Vibha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</si>
  <si>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</si>
  <si>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</si>
  <si>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</si>
  <si>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</si>
  <si>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</si>
  <si>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</si>
  <si>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</si>
  <si>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</si>
  <si>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</si>
  <si>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</si>
  <si>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</si>
  <si>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</si>
  <si>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</si>
  <si>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</si>
  <si>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</si>
  <si>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</si>
  <si>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</si>
  <si>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</si>
  <si>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</si>
  <si>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</si>
  <si>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</si>
  <si>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</si>
  <si>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</si>
  <si>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</si>
  <si>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</si>
  <si>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</si>
  <si>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</si>
  <si>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</si>
  <si>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</si>
  <si>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</si>
  <si>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</si>
  <si>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</si>
  <si>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</si>
  <si>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</si>
  <si>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</si>
  <si>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</si>
  <si>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</si>
  <si>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</si>
  <si>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</si>
  <si>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</si>
  <si>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</si>
  <si>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</si>
  <si>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</si>
  <si>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</si>
  <si>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</si>
  <si>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</si>
  <si>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</si>
  <si>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</si>
  <si>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</si>
  <si>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</si>
  <si>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</si>
  <si>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</si>
  <si>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</si>
  <si>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</si>
  <si>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</si>
  <si>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</si>
  <si>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</si>
  <si>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</si>
  <si>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</si>
  <si>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 Saurin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</si>
  <si>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</si>
  <si>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</si>
  <si>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</si>
  <si>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</si>
  <si>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</si>
  <si>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</si>
  <si>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</si>
  <si>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</si>
  <si>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</si>
  <si>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</si>
  <si>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</si>
  <si>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</si>
  <si>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</si>
  <si>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</si>
  <si>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</si>
  <si>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</si>
  <si>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</si>
  <si>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</si>
  <si>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</si>
  <si>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</si>
  <si>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</si>
  <si>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</si>
  <si>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</si>
  <si>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</si>
  <si>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</si>
  <si>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</si>
  <si>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</si>
  <si>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</si>
  <si>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</si>
  <si>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</si>
  <si>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</si>
  <si>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</si>
  <si>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</si>
  <si>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</si>
  <si>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</si>
  <si>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</si>
  <si>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</si>
  <si>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</si>
  <si>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</si>
  <si>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</si>
  <si>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</si>
  <si>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</si>
  <si>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</si>
  <si>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</si>
  <si>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</si>
  <si>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</si>
  <si>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</si>
  <si>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</si>
  <si>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</si>
  <si>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</si>
  <si>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</si>
  <si>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</si>
  <si>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</si>
  <si>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</si>
  <si>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</si>
  <si>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</si>
  <si>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</si>
  <si>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</si>
  <si>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</si>
  <si>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</si>
  <si>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</si>
  <si>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</si>
  <si>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</si>
  <si>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</si>
  <si>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</si>
  <si>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</si>
  <si>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</si>
  <si>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</si>
  <si>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</si>
  <si>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 Soumitra</t>
  </si>
  <si>
    <t>VT00740</t>
  </si>
  <si>
    <t>Chitrasen</t>
  </si>
  <si>
    <t>Laul</t>
  </si>
  <si>
    <t>PR01476</t>
  </si>
  <si>
    <t>Jaishree</t>
  </si>
  <si>
    <t>Atasi Yavatkar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</si>
  <si>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</si>
  <si>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</si>
  <si>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</si>
  <si>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</si>
  <si>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</si>
  <si>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</si>
  <si>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</si>
  <si>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</si>
  <si>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</si>
  <si>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</si>
  <si>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</si>
  <si>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</si>
  <si>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 Shrikant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</si>
  <si>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</si>
  <si>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</si>
  <si>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</si>
  <si>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</si>
  <si>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</si>
  <si>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</si>
  <si>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</si>
  <si>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</si>
  <si>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 Kateel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</si>
  <si>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</si>
  <si>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</si>
  <si>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</si>
  <si>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</si>
  <si>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</si>
  <si>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</si>
  <si>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</si>
  <si>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</si>
  <si>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</si>
  <si>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</si>
  <si>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</si>
  <si>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</si>
  <si>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</si>
  <si>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</si>
  <si>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</si>
  <si>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</si>
  <si>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</si>
  <si>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</si>
  <si>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</si>
  <si>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</si>
  <si>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</si>
  <si>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</si>
  <si>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</si>
  <si>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</si>
  <si>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</si>
  <si>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</si>
  <si>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</si>
  <si>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</si>
  <si>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</si>
  <si>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</si>
  <si>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</si>
  <si>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</si>
  <si>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</si>
  <si>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</si>
  <si>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</si>
  <si>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</si>
  <si>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 Tapti</t>
  </si>
  <si>
    <t>PR04366</t>
  </si>
  <si>
    <t>Carry</t>
  </si>
  <si>
    <t>Loblie</t>
  </si>
  <si>
    <t>Fullara</t>
  </si>
  <si>
    <t>Sushanti Mokate</t>
  </si>
  <si>
    <t>TN04775</t>
  </si>
  <si>
    <t>Hridaynath</t>
  </si>
  <si>
    <t>Tendulkar</t>
  </si>
  <si>
    <t>SQ03625</t>
  </si>
  <si>
    <t>Fidela</t>
  </si>
  <si>
    <t>Artis</t>
  </si>
  <si>
    <t>Headcount</t>
  </si>
  <si>
    <t>TotalSalary</t>
  </si>
  <si>
    <t>Avg Salary</t>
  </si>
  <si>
    <t>Permanent Head Count</t>
  </si>
  <si>
    <t>All Employees with &gt;100k</t>
  </si>
  <si>
    <t>In order to see the list of all the employees with salary&gt;100000 in a sperate sheet, we need to use "FILTER" formula.</t>
  </si>
  <si>
    <t>I want to see all the employees with salary&gt;100000 but only columns 1,2,3,5,6 instead of whole table</t>
  </si>
  <si>
    <t>CHOOSECOLS(FILTER(Staff, staff[salary],J5),1,2,3,5,6)</t>
  </si>
  <si>
    <t>All female employees with more than 100k salaray</t>
  </si>
  <si>
    <t>k salary and display only 1,2,3,5,6 columns</t>
  </si>
  <si>
    <t>FILTER(staff,(staff[salary]&gt;k4)*(staff[Gender]="Female"))</t>
  </si>
  <si>
    <t>in order to display only selected col then FILTER(</t>
  </si>
  <si>
    <t>Staff[[empid]:[salary]],staff[salary]&gt;k4)*(staff[Gender]="Female"))</t>
  </si>
  <si>
    <t>Lowest, Highest and Top 5 salary values - min, max, large, sort+take</t>
  </si>
  <si>
    <t>LOWEST SALARY</t>
  </si>
  <si>
    <t>All employees</t>
  </si>
  <si>
    <t>Highest Salary</t>
  </si>
  <si>
    <t>Top 5 salaries</t>
  </si>
  <si>
    <t>For top 5 salaries=&gt; LARGE(Staff[Salary],1)</t>
  </si>
  <si>
    <t>(change the 1 with 2,3,4,5 for top 5)</t>
  </si>
  <si>
    <t>with SORT+TAKE</t>
  </si>
  <si>
    <t>in order to see top 5</t>
  </si>
  <si>
    <t>TAKE(SORT(Staff[Salary],,-1),5)</t>
  </si>
  <si>
    <t>FILTER</t>
  </si>
  <si>
    <t>MIN,MAX,LARGE,SORT+TAKE</t>
  </si>
  <si>
    <t>CHOOSE,FILTER</t>
  </si>
  <si>
    <r>
      <t>List of all departments-</t>
    </r>
    <r>
      <rPr>
        <b/>
        <sz val="11"/>
        <color rgb="FFFF0000"/>
        <rFont val="Calibri"/>
        <family val="2"/>
        <scheme val="minor"/>
      </rPr>
      <t xml:space="preserve"> UNIQUE, COUNTA</t>
    </r>
  </si>
  <si>
    <t>Count</t>
  </si>
  <si>
    <t>To get all uniques departments: UNIQUE(Staff[Department])</t>
  </si>
  <si>
    <t>Unique(Staff[Department])</t>
  </si>
  <si>
    <r>
      <t xml:space="preserve">To sort them: </t>
    </r>
    <r>
      <rPr>
        <b/>
        <sz val="11"/>
        <color rgb="FFFF0000"/>
        <rFont val="Calibri"/>
        <family val="2"/>
        <scheme val="minor"/>
      </rPr>
      <t>SORT(UNIQUE(------))</t>
    </r>
  </si>
  <si>
    <r>
      <t xml:space="preserve">To get count of departments </t>
    </r>
    <r>
      <rPr>
        <b/>
        <sz val="11"/>
        <color rgb="FFFF0000"/>
        <rFont val="Calibri"/>
        <family val="2"/>
        <scheme val="minor"/>
      </rPr>
      <t>COUNTA(</t>
    </r>
  </si>
  <si>
    <t>COUNTA(B6#)</t>
  </si>
  <si>
    <t>We can directly give a range for this, but if more departments adds up then it's a problem. So its better to mention B6#(in this case) to get the count of all depts.</t>
  </si>
  <si>
    <t>LOOKUP WORKSHEET</t>
  </si>
  <si>
    <r>
      <t xml:space="preserve">VLOOKUP: </t>
    </r>
    <r>
      <rPr>
        <b/>
        <sz val="11"/>
        <color theme="1"/>
        <rFont val="Calibri"/>
        <family val="2"/>
        <scheme val="minor"/>
      </rPr>
      <t>It vertically looks for the match given and once finds the match, it returs the corresponding information</t>
    </r>
  </si>
  <si>
    <t>Eg: Fetch all the records with empid: PR03886</t>
  </si>
  <si>
    <t>EMPID</t>
  </si>
  <si>
    <t>VLOOKUP(C5,Staff,2,FALSE)</t>
  </si>
  <si>
    <t>Staff- Table</t>
  </si>
  <si>
    <t>2- Col_num: Column wch we want to return</t>
  </si>
  <si>
    <t>FALSE: For exact match</t>
  </si>
  <si>
    <t>One problem with VLOKKUP is if there is not match, it returns error</t>
  </si>
  <si>
    <r>
      <t xml:space="preserve">We can solve that by : </t>
    </r>
    <r>
      <rPr>
        <b/>
        <sz val="11"/>
        <color rgb="FFFF0000"/>
        <rFont val="Calibri"/>
        <family val="2"/>
        <scheme val="minor"/>
      </rPr>
      <t>IFERROR(VLOOKUP(C5, Staff, 2, FALSE),"Not Found)</t>
    </r>
  </si>
  <si>
    <t>VLOOKUP only wroks if search goes through 1st column.</t>
  </si>
  <si>
    <r>
      <t xml:space="preserve">Lets imangine I know the last name of employee, and wants full info of his/her. Herein this table Lastname is not the 1st column so VLOOKUP doesn’t work. So we can use </t>
    </r>
    <r>
      <rPr>
        <b/>
        <sz val="11"/>
        <color rgb="FFFF0000"/>
        <rFont val="Calibri"/>
        <family val="2"/>
        <scheme val="minor"/>
      </rPr>
      <t>INDEX MATCH</t>
    </r>
  </si>
  <si>
    <r>
      <t xml:space="preserve">If I know the rownum of this scad, then we can find the other details of him. To get it I want to use </t>
    </r>
    <r>
      <rPr>
        <b/>
        <sz val="11"/>
        <color rgb="FFFF0000"/>
        <rFont val="Calibri"/>
        <family val="2"/>
        <scheme val="minor"/>
      </rPr>
      <t>MATCH</t>
    </r>
  </si>
  <si>
    <t>Eg: Fetch all the details of employee whose Lastname is Scad</t>
  </si>
  <si>
    <t>EmpID</t>
  </si>
  <si>
    <t>Dept</t>
  </si>
  <si>
    <t>XLOOKUP:</t>
  </si>
  <si>
    <t>Adv of using this is we don't need to define separate 'if' clause if there is no match, it comes within</t>
  </si>
  <si>
    <t>XLOOKUP(lookup_value, search col, what col to return, [if not found])</t>
  </si>
  <si>
    <t>It has inbuilt index-match features. Like if we want to search by lastname, we can directly look by using XLOOKUP rather than using INDEX-Match</t>
  </si>
  <si>
    <t>Eg: Get the entire data of a person whose last name is Scad</t>
  </si>
  <si>
    <t>Sol:</t>
  </si>
  <si>
    <t>To transpose the above result i.e., to make it vertical</t>
  </si>
  <si>
    <r>
      <t xml:space="preserve">use </t>
    </r>
    <r>
      <rPr>
        <b/>
        <sz val="11"/>
        <color rgb="FFFF0000"/>
        <rFont val="Calibri"/>
        <family val="2"/>
        <scheme val="minor"/>
      </rPr>
      <t>TRANSPOSE</t>
    </r>
  </si>
  <si>
    <t>Eg: Find all the employees with 120k salary</t>
  </si>
  <si>
    <t>Find out the highest salary person</t>
  </si>
  <si>
    <t>One person</t>
  </si>
  <si>
    <t>One way is find the max salary and apply lookup</t>
  </si>
  <si>
    <t>It returns the 1st person with that salary</t>
  </si>
  <si>
    <t>All persons</t>
  </si>
  <si>
    <t>If there are more one person with the same salary, then use filter function</t>
  </si>
  <si>
    <t>What if I want to see the all persons in the same cells by comma seperated?</t>
  </si>
  <si>
    <t>TEXTJOIN</t>
  </si>
  <si>
    <t>FILTER+MONTH</t>
  </si>
  <si>
    <t>Get all the employees who joined in march</t>
  </si>
  <si>
    <r>
      <t>To get ppl data with ppl name starting with H-&gt;</t>
    </r>
    <r>
      <rPr>
        <sz val="11"/>
        <color rgb="FFFF0000"/>
        <rFont val="Calibri"/>
        <family val="2"/>
        <scheme val="minor"/>
      </rPr>
      <t xml:space="preserve"> FILTER(Staff,LEFT(Staff[Fisrtname],1)="H"</t>
    </r>
  </si>
  <si>
    <r>
      <t xml:space="preserve">To get ppl data who joined after 1st jan 2020-&gt; </t>
    </r>
    <r>
      <rPr>
        <sz val="11"/>
        <color rgb="FFFF0000"/>
        <rFont val="Calibri"/>
        <family val="2"/>
        <scheme val="minor"/>
      </rPr>
      <t>FILTER(Staff, Staff[Start Date]&gt;=DATE(2020,1,1))</t>
    </r>
  </si>
  <si>
    <t>FILTER)Staff,MONTH(Staff[StartDate])=3)</t>
  </si>
  <si>
    <t>Get the data of all female employees who starts working on Monday</t>
  </si>
  <si>
    <r>
      <t xml:space="preserve">Complex Formula: </t>
    </r>
    <r>
      <rPr>
        <b/>
        <sz val="11"/>
        <color rgb="FFFF0000"/>
        <rFont val="Calibri"/>
        <family val="2"/>
        <scheme val="minor"/>
      </rPr>
      <t>UNIQUE, SUMIFS, COUNTIFS, #, CONDITIONAL FORMATTING</t>
    </r>
  </si>
  <si>
    <t>All Departments</t>
  </si>
  <si>
    <t>Avg.Salary</t>
  </si>
  <si>
    <t>% diff from overall avg</t>
  </si>
  <si>
    <t>Median Salary</t>
  </si>
  <si>
    <t>Female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</si>
</sst>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2" tint="-0.499984740745262"/>
      <name val="Calibri"/>
      <family val="2"/>
      <scheme val="minor"/>
    </font>
    <font>
      <b/>
      <sz val="9"/>
      <color theme="2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9" fontId="0" fillId="0" borderId="0" xfId="2" applyFont="1"/>
    <xf numFmtId="14" fontId="0" fillId="0" borderId="0" xfId="0" applyNumberFormat="1"/>
    <xf numFmtId="0" fontId="3" fillId="0" borderId="0" xfId="0" applyFont="1"/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44" fontId="0" fillId="0" borderId="0" xfId="1" applyFont="1"/>
    <xf numFmtId="44" fontId="0" fillId="4" borderId="0" xfId="1" applyFont="1" applyFill="1"/>
    <xf numFmtId="44" fontId="3" fillId="3" borderId="0" xfId="1" applyFont="1" applyFill="1"/>
    <xf numFmtId="164" fontId="0" fillId="0" borderId="0" xfId="1" applyNumberFormat="1" applyFont="1"/>
    <xf numFmtId="164" fontId="3" fillId="3" borderId="0" xfId="1" applyNumberFormat="1" applyFont="1" applyFill="1"/>
    <xf numFmtId="14" fontId="3" fillId="0" borderId="0" xfId="0" applyNumberFormat="1" applyFont="1"/>
    <xf numFmtId="164" fontId="3" fillId="0" borderId="0" xfId="1" applyNumberFormat="1" applyFont="1"/>
    <xf numFmtId="0" fontId="4" fillId="0" borderId="0" xfId="0" applyFont="1"/>
    <xf numFmtId="0" fontId="4" fillId="3" borderId="0" xfId="0" applyFont="1" applyFill="1"/>
    <xf numFmtId="164" fontId="4" fillId="3" borderId="0" xfId="1" applyNumberFormat="1" applyFont="1" applyFill="1"/>
    <xf numFmtId="14" fontId="4" fillId="3" borderId="0" xfId="0" applyNumberFormat="1" applyFont="1" applyFill="1"/>
    <xf numFmtId="0" fontId="5" fillId="0" borderId="0" xfId="0" applyFont="1"/>
    <xf numFmtId="0" fontId="0" fillId="5" borderId="0" xfId="0" applyFill="1"/>
    <xf numFmtId="0" fontId="3" fillId="6" borderId="0" xfId="0" applyFont="1" applyFill="1"/>
    <xf numFmtId="44" fontId="3" fillId="6" borderId="0" xfId="1" applyFont="1" applyFill="1"/>
    <xf numFmtId="0" fontId="2" fillId="0" borderId="0" xfId="0" applyFont="1"/>
    <xf numFmtId="0" fontId="0" fillId="6" borderId="0" xfId="0" applyFill="1"/>
    <xf numFmtId="15" fontId="0" fillId="0" borderId="0" xfId="0" applyNumberFormat="1"/>
    <xf numFmtId="15" fontId="5" fillId="0" borderId="0" xfId="0" applyNumberFormat="1" applyFont="1"/>
    <xf numFmtId="0" fontId="3" fillId="7" borderId="0" xfId="0" applyFont="1" applyFill="1"/>
    <xf numFmtId="164" fontId="0" fillId="3" borderId="0" xfId="1" applyNumberFormat="1" applyFont="1" applyFill="1"/>
    <xf numFmtId="164" fontId="3" fillId="7" borderId="0" xfId="1" applyNumberFormat="1" applyFont="1" applyFill="1"/>
    <xf numFmtId="164" fontId="2" fillId="0" borderId="0" xfId="1" applyNumberFormat="1" applyFont="1"/>
    <xf numFmtId="164" fontId="6" fillId="0" borderId="0" xfId="1" applyNumberFormat="1" applyFont="1"/>
    <xf numFmtId="164" fontId="6" fillId="3" borderId="0" xfId="1" applyNumberFormat="1" applyFont="1" applyFill="1"/>
    <xf numFmtId="164" fontId="7" fillId="7" borderId="0" xfId="1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12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26A86B-0153-44BB-B2EA-228609FCA786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Country" tableColumnId="2"/>
      <queryTableField id="3" name="Gold" tableColumnId="3"/>
      <queryTableField id="4" name="Silver" tableColumnId="4"/>
      <queryTableField id="5" name="Bronze" tableColumnId="5"/>
      <queryTableField id="6" name="Total" tableColumnId="6"/>
      <queryTableField id="7" name="Divis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887D90-9390-437B-9F21-3B9DB74F270A}" autoFormatId="16" applyNumberFormats="0" applyBorderFormats="0" applyFontFormats="0" applyPatternFormats="0" applyAlignmentFormats="0" applyWidthHeightFormats="0">
  <queryTableRefresh nextId="14">
    <queryTableFields count="13">
      <queryTableField id="1" name="Emp ID" tableColumnId="1"/>
      <queryTableField id="2" name="FirstName" tableColumnId="2"/>
      <queryTableField id="3" name="LastName" tableColumnId="3"/>
      <queryTableField id="4" name="Gender" tableColumnId="4"/>
      <queryTableField id="5" name="Department" tableColumnId="5"/>
      <queryTableField id="6" name="Salary" tableColumnId="6"/>
      <queryTableField id="7" name="Salary Bucket" tableColumnId="7"/>
      <queryTableField id="8" name="Start Date" tableColumnId="8"/>
      <queryTableField id="9" name="Age" tableColumnId="9"/>
      <queryTableField id="10" name="FTE" tableColumnId="10"/>
      <queryTableField id="11" name="Employee type" tableColumnId="11"/>
      <queryTableField id="12" name="Work location" tableColumnId="12"/>
      <queryTableField id="13" name="Work Typ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92FC89-1B86-43CF-B33B-DF778477F955}" name="Medals" displayName="Medals" ref="A1:G94" tableType="queryTable" totalsRowShown="0">
  <autoFilter ref="A1:G94" xr:uid="{7592FC89-1B86-43CF-B33B-DF778477F955}"/>
  <tableColumns count="7">
    <tableColumn id="1" xr3:uid="{9B612778-9975-40E8-8237-E833855B57E5}" uniqueName="1" name="Rank" queryTableFieldId="1" dataDxfId="11"/>
    <tableColumn id="2" xr3:uid="{5E43D4A3-1FA3-4FF1-BFE9-E20806685DA1}" uniqueName="2" name="Country" queryTableFieldId="2" dataDxfId="10"/>
    <tableColumn id="3" xr3:uid="{5E917A9D-29D4-47D7-A00E-3EA16123D680}" uniqueName="3" name="Gold" queryTableFieldId="3"/>
    <tableColumn id="4" xr3:uid="{13962A01-8430-4340-BBB2-F85F5DC31503}" uniqueName="4" name="Silver" queryTableFieldId="4"/>
    <tableColumn id="5" xr3:uid="{362AC057-F0B1-43EB-B3ED-3ECF0B3FBCB6}" uniqueName="5" name="Bronze" queryTableFieldId="5"/>
    <tableColumn id="6" xr3:uid="{89C43B44-8F1A-463B-A582-AEEEA3C16F41}" uniqueName="6" name="Total" queryTableFieldId="6"/>
    <tableColumn id="7" xr3:uid="{93279510-26EE-4D0C-89A4-3207C919B1E2}" uniqueName="7" name="Division" queryTableFieldId="7" dataDxfId="9" dataCellStyle="Perc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C0712F-92E1-47F1-B13D-EA729C08614E}" name="Staff" displayName="Staff" ref="A1:M261" tableType="queryTable" totalsRowShown="0">
  <autoFilter ref="A1:M261" xr:uid="{AFC0712F-92E1-47F1-B13D-EA729C08614E}"/>
  <tableColumns count="13">
    <tableColumn id="1" xr3:uid="{B97E6649-96C8-4562-B689-5BBC03206A7F}" uniqueName="1" name="Emp ID" queryTableFieldId="1" dataDxfId="8"/>
    <tableColumn id="2" xr3:uid="{9D3DF9EF-78DC-4201-9AE0-DCDE8E589027}" uniqueName="2" name="FirstName" queryTableFieldId="2" dataDxfId="7"/>
    <tableColumn id="3" xr3:uid="{3DCE3782-D5ED-41CF-B3A1-3E50F38C9CB0}" uniqueName="3" name="LastName" queryTableFieldId="3" dataDxfId="6"/>
    <tableColumn id="4" xr3:uid="{109E6FFD-8007-4B22-9074-2E573C9FFD34}" uniqueName="4" name="Gender" queryTableFieldId="4" dataDxfId="5"/>
    <tableColumn id="5" xr3:uid="{ED5FA4A4-9CD9-4B4B-A810-D1D1053B89E6}" uniqueName="5" name="Department" queryTableFieldId="5" dataDxfId="4"/>
    <tableColumn id="6" xr3:uid="{56AF731F-F8CA-46A0-A316-D43E1B49FF81}" uniqueName="6" name="Salary" queryTableFieldId="6" dataCellStyle="Currency"/>
    <tableColumn id="7" xr3:uid="{24482F80-34F9-4E57-939E-03267D25482E}" uniqueName="7" name="Salary Bucket" queryTableFieldId="7" dataDxfId="3"/>
    <tableColumn id="8" xr3:uid="{0440E929-792F-42D2-A87C-E8926672564C}" uniqueName="8" name="Start Date" queryTableFieldId="8" dataDxfId="2"/>
    <tableColumn id="9" xr3:uid="{D3289584-2733-47E8-AFCD-29454011BB61}" uniqueName="9" name="Age" queryTableFieldId="9"/>
    <tableColumn id="10" xr3:uid="{ECF64871-F8A3-42A0-B7F0-D250ECAD0900}" uniqueName="10" name="FTE" queryTableFieldId="10"/>
    <tableColumn id="11" xr3:uid="{344FD902-4B76-44CB-84D5-691CD7768883}" uniqueName="11" name="Employee type" queryTableFieldId="11" dataDxfId="1"/>
    <tableColumn id="12" xr3:uid="{BD92BAFC-CA0B-431B-9C72-F9CDB468B527}" uniqueName="12" name="Work location" queryTableFieldId="12" dataDxfId="0"/>
    <tableColumn id="13" xr3:uid="{89BB25DA-64C1-4F5C-8495-D7DF67E00FDA}" uniqueName="13" name="Work Typ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CCBF-5AD8-47A8-B2FF-E8FB6758D3DB}">
  <dimension ref="A1:G94"/>
  <sheetViews>
    <sheetView workbookViewId="0">
      <selection activeCell="I8" sqref="I8"/>
    </sheetView>
  </sheetViews>
  <sheetFormatPr defaultRowHeight="14.5" x14ac:dyDescent="0.35"/>
  <cols>
    <col min="1" max="1" width="7.26953125" bestFit="1" customWidth="1"/>
    <col min="2" max="2" width="17.453125" bestFit="1" customWidth="1"/>
    <col min="3" max="3" width="7" bestFit="1" customWidth="1"/>
    <col min="4" max="4" width="7.54296875" bestFit="1" customWidth="1"/>
    <col min="5" max="5" width="8.90625" bestFit="1" customWidth="1"/>
    <col min="6" max="6" width="7.36328125" bestFit="1" customWidth="1"/>
    <col min="7" max="7" width="9.6328125" style="1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39</v>
      </c>
      <c r="D2">
        <v>41</v>
      </c>
      <c r="E2">
        <v>33</v>
      </c>
      <c r="F2">
        <v>113</v>
      </c>
      <c r="G2" s="1">
        <v>0.34513274336283201</v>
      </c>
    </row>
    <row r="3" spans="1:7" x14ac:dyDescent="0.35">
      <c r="A3" t="s">
        <v>9</v>
      </c>
      <c r="B3" t="s">
        <v>10</v>
      </c>
      <c r="C3">
        <v>38</v>
      </c>
      <c r="D3">
        <v>32</v>
      </c>
      <c r="E3">
        <v>19</v>
      </c>
      <c r="F3">
        <v>89</v>
      </c>
      <c r="G3" s="1">
        <v>0.426966292134831</v>
      </c>
    </row>
    <row r="4" spans="1:7" x14ac:dyDescent="0.35">
      <c r="A4" t="s">
        <v>11</v>
      </c>
      <c r="B4" t="s">
        <v>12</v>
      </c>
      <c r="C4">
        <v>27</v>
      </c>
      <c r="D4">
        <v>14</v>
      </c>
      <c r="E4">
        <v>17</v>
      </c>
      <c r="F4">
        <v>58</v>
      </c>
      <c r="G4" s="1">
        <v>0.46551724137931</v>
      </c>
    </row>
    <row r="5" spans="1:7" x14ac:dyDescent="0.35">
      <c r="A5" t="s">
        <v>13</v>
      </c>
      <c r="B5" t="s">
        <v>14</v>
      </c>
      <c r="C5">
        <v>22</v>
      </c>
      <c r="D5">
        <v>20</v>
      </c>
      <c r="E5">
        <v>22</v>
      </c>
      <c r="F5">
        <v>64</v>
      </c>
      <c r="G5" s="1">
        <v>0.34375</v>
      </c>
    </row>
    <row r="6" spans="1:7" x14ac:dyDescent="0.35">
      <c r="A6" t="s">
        <v>15</v>
      </c>
      <c r="B6" t="s">
        <v>16</v>
      </c>
      <c r="C6">
        <v>20</v>
      </c>
      <c r="D6">
        <v>28</v>
      </c>
      <c r="E6">
        <v>23</v>
      </c>
      <c r="F6">
        <v>71</v>
      </c>
      <c r="G6" s="1">
        <v>0.28169014084506999</v>
      </c>
    </row>
    <row r="7" spans="1:7" x14ac:dyDescent="0.35">
      <c r="A7" t="s">
        <v>17</v>
      </c>
      <c r="B7" t="s">
        <v>18</v>
      </c>
      <c r="C7">
        <v>17</v>
      </c>
      <c r="D7">
        <v>7</v>
      </c>
      <c r="E7">
        <v>22</v>
      </c>
      <c r="F7">
        <v>46</v>
      </c>
      <c r="G7" s="1">
        <v>0.36956521739130399</v>
      </c>
    </row>
    <row r="8" spans="1:7" x14ac:dyDescent="0.35">
      <c r="A8" t="s">
        <v>19</v>
      </c>
      <c r="B8" t="s">
        <v>20</v>
      </c>
      <c r="C8">
        <v>10</v>
      </c>
      <c r="D8">
        <v>12</v>
      </c>
      <c r="E8">
        <v>14</v>
      </c>
      <c r="F8">
        <v>36</v>
      </c>
      <c r="G8" s="1">
        <v>0.27777777777777801</v>
      </c>
    </row>
    <row r="9" spans="1:7" x14ac:dyDescent="0.35">
      <c r="A9" t="s">
        <v>21</v>
      </c>
      <c r="B9" t="s">
        <v>22</v>
      </c>
      <c r="C9">
        <v>10</v>
      </c>
      <c r="D9">
        <v>12</v>
      </c>
      <c r="E9">
        <v>11</v>
      </c>
      <c r="F9">
        <v>33</v>
      </c>
      <c r="G9" s="1">
        <v>0.30303030303030298</v>
      </c>
    </row>
    <row r="10" spans="1:7" x14ac:dyDescent="0.35">
      <c r="A10" t="s">
        <v>23</v>
      </c>
      <c r="B10" t="s">
        <v>24</v>
      </c>
      <c r="C10">
        <v>10</v>
      </c>
      <c r="D10">
        <v>11</v>
      </c>
      <c r="E10">
        <v>16</v>
      </c>
      <c r="F10">
        <v>37</v>
      </c>
      <c r="G10" s="1">
        <v>0.27027027027027001</v>
      </c>
    </row>
    <row r="11" spans="1:7" x14ac:dyDescent="0.35">
      <c r="A11" t="s">
        <v>25</v>
      </c>
      <c r="B11" t="s">
        <v>26</v>
      </c>
      <c r="C11">
        <v>10</v>
      </c>
      <c r="D11">
        <v>10</v>
      </c>
      <c r="E11">
        <v>20</v>
      </c>
      <c r="F11">
        <v>40</v>
      </c>
      <c r="G11" s="1">
        <v>0.25</v>
      </c>
    </row>
    <row r="12" spans="1:7" x14ac:dyDescent="0.35">
      <c r="A12" t="s">
        <v>27</v>
      </c>
      <c r="B12" t="s">
        <v>28</v>
      </c>
      <c r="C12">
        <v>7</v>
      </c>
      <c r="D12">
        <v>7</v>
      </c>
      <c r="E12">
        <v>10</v>
      </c>
      <c r="F12">
        <v>24</v>
      </c>
      <c r="G12" s="1">
        <v>0.29166666666666702</v>
      </c>
    </row>
    <row r="13" spans="1:7" x14ac:dyDescent="0.35">
      <c r="A13" t="s">
        <v>29</v>
      </c>
      <c r="B13" t="s">
        <v>30</v>
      </c>
      <c r="C13">
        <v>7</v>
      </c>
      <c r="D13">
        <v>6</v>
      </c>
      <c r="E13">
        <v>8</v>
      </c>
      <c r="F13">
        <v>21</v>
      </c>
      <c r="G13" s="1">
        <v>0.33333333333333298</v>
      </c>
    </row>
    <row r="14" spans="1:7" x14ac:dyDescent="0.35">
      <c r="A14" t="s">
        <v>31</v>
      </c>
      <c r="B14" t="s">
        <v>32</v>
      </c>
      <c r="C14">
        <v>7</v>
      </c>
      <c r="D14">
        <v>6</v>
      </c>
      <c r="E14">
        <v>7</v>
      </c>
      <c r="F14">
        <v>20</v>
      </c>
      <c r="G14" s="1">
        <v>0.35</v>
      </c>
    </row>
    <row r="15" spans="1:7" x14ac:dyDescent="0.35">
      <c r="A15" t="s">
        <v>33</v>
      </c>
      <c r="B15" t="s">
        <v>34</v>
      </c>
      <c r="C15">
        <v>7</v>
      </c>
      <c r="D15">
        <v>3</v>
      </c>
      <c r="E15">
        <v>5</v>
      </c>
      <c r="F15">
        <v>15</v>
      </c>
      <c r="G15" s="1">
        <v>0.46666666666666701</v>
      </c>
    </row>
    <row r="16" spans="1:7" x14ac:dyDescent="0.35">
      <c r="A16" t="s">
        <v>35</v>
      </c>
      <c r="B16" t="s">
        <v>36</v>
      </c>
      <c r="C16">
        <v>6</v>
      </c>
      <c r="D16">
        <v>7</v>
      </c>
      <c r="E16">
        <v>7</v>
      </c>
      <c r="F16">
        <v>20</v>
      </c>
      <c r="G16" s="1">
        <v>0.3</v>
      </c>
    </row>
    <row r="17" spans="1:7" x14ac:dyDescent="0.35">
      <c r="A17" t="s">
        <v>37</v>
      </c>
      <c r="B17" t="s">
        <v>38</v>
      </c>
      <c r="C17">
        <v>6</v>
      </c>
      <c r="D17">
        <v>4</v>
      </c>
      <c r="E17">
        <v>10</v>
      </c>
      <c r="F17">
        <v>20</v>
      </c>
      <c r="G17" s="1">
        <v>0.3</v>
      </c>
    </row>
    <row r="18" spans="1:7" x14ac:dyDescent="0.35">
      <c r="A18" t="s">
        <v>39</v>
      </c>
      <c r="B18" t="s">
        <v>40</v>
      </c>
      <c r="C18">
        <v>4</v>
      </c>
      <c r="D18">
        <v>5</v>
      </c>
      <c r="E18">
        <v>5</v>
      </c>
      <c r="F18">
        <v>14</v>
      </c>
      <c r="G18" s="1">
        <v>0.28571428571428598</v>
      </c>
    </row>
    <row r="19" spans="1:7" x14ac:dyDescent="0.35">
      <c r="A19" t="s">
        <v>41</v>
      </c>
      <c r="B19" t="s">
        <v>42</v>
      </c>
      <c r="C19">
        <v>4</v>
      </c>
      <c r="D19">
        <v>4</v>
      </c>
      <c r="E19">
        <v>3</v>
      </c>
      <c r="F19">
        <v>11</v>
      </c>
      <c r="G19" s="1">
        <v>0.36363636363636398</v>
      </c>
    </row>
    <row r="20" spans="1:7" x14ac:dyDescent="0.35">
      <c r="A20" t="s">
        <v>43</v>
      </c>
      <c r="B20" t="s">
        <v>44</v>
      </c>
      <c r="C20">
        <v>4</v>
      </c>
      <c r="D20">
        <v>4</v>
      </c>
      <c r="E20">
        <v>2</v>
      </c>
      <c r="F20">
        <v>10</v>
      </c>
      <c r="G20" s="1">
        <v>0.4</v>
      </c>
    </row>
    <row r="21" spans="1:7" x14ac:dyDescent="0.35">
      <c r="A21" t="s">
        <v>45</v>
      </c>
      <c r="B21" t="s">
        <v>46</v>
      </c>
      <c r="C21">
        <v>4</v>
      </c>
      <c r="D21">
        <v>2</v>
      </c>
      <c r="E21">
        <v>2</v>
      </c>
      <c r="F21">
        <v>8</v>
      </c>
      <c r="G21" s="1">
        <v>0.5</v>
      </c>
    </row>
    <row r="22" spans="1:7" x14ac:dyDescent="0.35">
      <c r="A22" t="s">
        <v>47</v>
      </c>
      <c r="B22" t="s">
        <v>48</v>
      </c>
      <c r="C22">
        <v>4</v>
      </c>
      <c r="D22">
        <v>1</v>
      </c>
      <c r="E22">
        <v>4</v>
      </c>
      <c r="F22">
        <v>9</v>
      </c>
      <c r="G22" s="1">
        <v>0.44444444444444398</v>
      </c>
    </row>
    <row r="23" spans="1:7" x14ac:dyDescent="0.35">
      <c r="A23" t="s">
        <v>49</v>
      </c>
      <c r="B23" t="s">
        <v>50</v>
      </c>
      <c r="C23">
        <v>3</v>
      </c>
      <c r="D23">
        <v>8</v>
      </c>
      <c r="E23">
        <v>6</v>
      </c>
      <c r="F23">
        <v>17</v>
      </c>
      <c r="G23" s="1">
        <v>0.17647058823529399</v>
      </c>
    </row>
    <row r="24" spans="1:7" x14ac:dyDescent="0.35">
      <c r="A24" t="s">
        <v>51</v>
      </c>
      <c r="B24" t="s">
        <v>52</v>
      </c>
      <c r="C24">
        <v>3</v>
      </c>
      <c r="D24">
        <v>6</v>
      </c>
      <c r="E24">
        <v>0</v>
      </c>
      <c r="F24">
        <v>9</v>
      </c>
      <c r="G24" s="1">
        <v>0.33333333333333298</v>
      </c>
    </row>
    <row r="25" spans="1:7" x14ac:dyDescent="0.35">
      <c r="A25" t="s">
        <v>53</v>
      </c>
      <c r="B25" t="s">
        <v>54</v>
      </c>
      <c r="C25">
        <v>3</v>
      </c>
      <c r="D25">
        <v>4</v>
      </c>
      <c r="E25">
        <v>6</v>
      </c>
      <c r="F25">
        <v>13</v>
      </c>
      <c r="G25" s="1">
        <v>0.230769230769231</v>
      </c>
    </row>
    <row r="26" spans="1:7" x14ac:dyDescent="0.35">
      <c r="A26" t="s">
        <v>55</v>
      </c>
      <c r="B26" t="s">
        <v>56</v>
      </c>
      <c r="C26">
        <v>3</v>
      </c>
      <c r="D26">
        <v>4</v>
      </c>
      <c r="E26">
        <v>4</v>
      </c>
      <c r="F26">
        <v>11</v>
      </c>
      <c r="G26" s="1">
        <v>0.27272727272727298</v>
      </c>
    </row>
    <row r="27" spans="1:7" x14ac:dyDescent="0.35">
      <c r="A27" t="s">
        <v>57</v>
      </c>
      <c r="B27" t="s">
        <v>58</v>
      </c>
      <c r="C27">
        <v>3</v>
      </c>
      <c r="D27">
        <v>3</v>
      </c>
      <c r="E27">
        <v>2</v>
      </c>
      <c r="F27">
        <v>8</v>
      </c>
      <c r="G27" s="1">
        <v>0.375</v>
      </c>
    </row>
    <row r="28" spans="1:7" x14ac:dyDescent="0.35">
      <c r="A28" t="s">
        <v>59</v>
      </c>
      <c r="B28" t="s">
        <v>60</v>
      </c>
      <c r="C28">
        <v>3</v>
      </c>
      <c r="D28">
        <v>2</v>
      </c>
      <c r="E28">
        <v>2</v>
      </c>
      <c r="F28">
        <v>7</v>
      </c>
      <c r="G28" s="1">
        <v>0.42857142857142899</v>
      </c>
    </row>
    <row r="29" spans="1:7" x14ac:dyDescent="0.35">
      <c r="A29" t="s">
        <v>61</v>
      </c>
      <c r="B29" t="s">
        <v>62</v>
      </c>
      <c r="C29">
        <v>3</v>
      </c>
      <c r="D29">
        <v>1</v>
      </c>
      <c r="E29">
        <v>5</v>
      </c>
      <c r="F29">
        <v>9</v>
      </c>
      <c r="G29" s="1">
        <v>0.33333333333333298</v>
      </c>
    </row>
    <row r="30" spans="1:7" x14ac:dyDescent="0.35">
      <c r="A30" t="s">
        <v>63</v>
      </c>
      <c r="B30" t="s">
        <v>64</v>
      </c>
      <c r="C30">
        <v>3</v>
      </c>
      <c r="D30">
        <v>1</v>
      </c>
      <c r="E30">
        <v>3</v>
      </c>
      <c r="F30">
        <v>7</v>
      </c>
      <c r="G30" s="1">
        <v>0.42857142857142899</v>
      </c>
    </row>
    <row r="31" spans="1:7" x14ac:dyDescent="0.35">
      <c r="A31" t="s">
        <v>65</v>
      </c>
      <c r="B31" t="s">
        <v>66</v>
      </c>
      <c r="C31">
        <v>3</v>
      </c>
      <c r="D31">
        <v>1</v>
      </c>
      <c r="E31">
        <v>2</v>
      </c>
      <c r="F31">
        <v>6</v>
      </c>
      <c r="G31" s="1">
        <v>0.5</v>
      </c>
    </row>
    <row r="32" spans="1:7" x14ac:dyDescent="0.35">
      <c r="A32" t="s">
        <v>67</v>
      </c>
      <c r="B32" t="s">
        <v>68</v>
      </c>
      <c r="C32">
        <v>3</v>
      </c>
      <c r="D32">
        <v>1</v>
      </c>
      <c r="E32">
        <v>1</v>
      </c>
      <c r="F32">
        <v>5</v>
      </c>
      <c r="G32" s="1">
        <v>0.6</v>
      </c>
    </row>
    <row r="33" spans="1:7" x14ac:dyDescent="0.35">
      <c r="A33" t="s">
        <v>69</v>
      </c>
      <c r="B33" t="s">
        <v>70</v>
      </c>
      <c r="C33">
        <v>3</v>
      </c>
      <c r="D33">
        <v>0</v>
      </c>
      <c r="E33">
        <v>2</v>
      </c>
      <c r="F33">
        <v>5</v>
      </c>
      <c r="G33" s="1">
        <v>0.6</v>
      </c>
    </row>
    <row r="34" spans="1:7" x14ac:dyDescent="0.35">
      <c r="A34" t="s">
        <v>71</v>
      </c>
      <c r="B34" t="s">
        <v>72</v>
      </c>
      <c r="C34">
        <v>2</v>
      </c>
      <c r="D34">
        <v>5</v>
      </c>
      <c r="E34">
        <v>1</v>
      </c>
      <c r="F34">
        <v>8</v>
      </c>
      <c r="G34" s="1">
        <v>0.25</v>
      </c>
    </row>
    <row r="35" spans="1:7" x14ac:dyDescent="0.35">
      <c r="A35" t="s">
        <v>73</v>
      </c>
      <c r="B35" t="s">
        <v>74</v>
      </c>
      <c r="C35">
        <v>2</v>
      </c>
      <c r="D35">
        <v>4</v>
      </c>
      <c r="E35">
        <v>6</v>
      </c>
      <c r="F35">
        <v>12</v>
      </c>
      <c r="G35" s="1">
        <v>0.16666666666666699</v>
      </c>
    </row>
    <row r="36" spans="1:7" x14ac:dyDescent="0.35">
      <c r="A36" t="s">
        <v>75</v>
      </c>
      <c r="B36" t="s">
        <v>76</v>
      </c>
      <c r="C36">
        <v>2</v>
      </c>
      <c r="D36">
        <v>2</v>
      </c>
      <c r="E36">
        <v>9</v>
      </c>
      <c r="F36">
        <v>13</v>
      </c>
      <c r="G36" s="1">
        <v>0.15384615384615399</v>
      </c>
    </row>
    <row r="37" spans="1:7" x14ac:dyDescent="0.35">
      <c r="A37" t="s">
        <v>77</v>
      </c>
      <c r="B37" t="s">
        <v>78</v>
      </c>
      <c r="C37">
        <v>2</v>
      </c>
      <c r="D37">
        <v>1</v>
      </c>
      <c r="E37">
        <v>1</v>
      </c>
      <c r="F37">
        <v>4</v>
      </c>
      <c r="G37" s="1">
        <v>0.5</v>
      </c>
    </row>
    <row r="38" spans="1:7" x14ac:dyDescent="0.35">
      <c r="A38" t="s">
        <v>77</v>
      </c>
      <c r="B38" t="s">
        <v>79</v>
      </c>
      <c r="C38">
        <v>2</v>
      </c>
      <c r="D38">
        <v>1</v>
      </c>
      <c r="E38">
        <v>1</v>
      </c>
      <c r="F38">
        <v>4</v>
      </c>
      <c r="G38" s="1">
        <v>0.5</v>
      </c>
    </row>
    <row r="39" spans="1:7" x14ac:dyDescent="0.35">
      <c r="A39" t="s">
        <v>80</v>
      </c>
      <c r="B39" t="s">
        <v>81</v>
      </c>
      <c r="C39">
        <v>2</v>
      </c>
      <c r="D39">
        <v>1</v>
      </c>
      <c r="E39">
        <v>0</v>
      </c>
      <c r="F39">
        <v>3</v>
      </c>
      <c r="G39" s="1">
        <v>0.66666666666666696</v>
      </c>
    </row>
    <row r="40" spans="1:7" x14ac:dyDescent="0.35">
      <c r="A40" t="s">
        <v>82</v>
      </c>
      <c r="B40" t="s">
        <v>83</v>
      </c>
      <c r="C40">
        <v>2</v>
      </c>
      <c r="D40">
        <v>0</v>
      </c>
      <c r="E40">
        <v>2</v>
      </c>
      <c r="F40">
        <v>4</v>
      </c>
      <c r="G40" s="1">
        <v>0.5</v>
      </c>
    </row>
    <row r="41" spans="1:7" x14ac:dyDescent="0.35">
      <c r="A41" t="s">
        <v>82</v>
      </c>
      <c r="B41" t="s">
        <v>84</v>
      </c>
      <c r="C41">
        <v>2</v>
      </c>
      <c r="D41">
        <v>0</v>
      </c>
      <c r="E41">
        <v>2</v>
      </c>
      <c r="F41">
        <v>4</v>
      </c>
      <c r="G41" s="1">
        <v>0.5</v>
      </c>
    </row>
    <row r="42" spans="1:7" x14ac:dyDescent="0.35">
      <c r="A42" t="s">
        <v>85</v>
      </c>
      <c r="B42" t="s">
        <v>86</v>
      </c>
      <c r="C42">
        <v>2</v>
      </c>
      <c r="D42">
        <v>0</v>
      </c>
      <c r="E42">
        <v>1</v>
      </c>
      <c r="F42">
        <v>3</v>
      </c>
      <c r="G42" s="1">
        <v>0.66666666666666696</v>
      </c>
    </row>
    <row r="43" spans="1:7" x14ac:dyDescent="0.35">
      <c r="A43" t="s">
        <v>87</v>
      </c>
      <c r="B43" t="s">
        <v>88</v>
      </c>
      <c r="C43">
        <v>2</v>
      </c>
      <c r="D43">
        <v>0</v>
      </c>
      <c r="E43">
        <v>0</v>
      </c>
      <c r="F43">
        <v>2</v>
      </c>
      <c r="G43" s="1">
        <v>1</v>
      </c>
    </row>
    <row r="44" spans="1:7" x14ac:dyDescent="0.35">
      <c r="A44" t="s">
        <v>87</v>
      </c>
      <c r="B44" t="s">
        <v>89</v>
      </c>
      <c r="C44">
        <v>2</v>
      </c>
      <c r="D44">
        <v>0</v>
      </c>
      <c r="E44">
        <v>0</v>
      </c>
      <c r="F44">
        <v>2</v>
      </c>
      <c r="G44" s="1">
        <v>1</v>
      </c>
    </row>
    <row r="45" spans="1:7" x14ac:dyDescent="0.35">
      <c r="A45" t="s">
        <v>90</v>
      </c>
      <c r="B45" t="s">
        <v>91</v>
      </c>
      <c r="C45">
        <v>1</v>
      </c>
      <c r="D45">
        <v>6</v>
      </c>
      <c r="E45">
        <v>12</v>
      </c>
      <c r="F45">
        <v>19</v>
      </c>
      <c r="G45" s="1">
        <v>5.2631578947368397E-2</v>
      </c>
    </row>
    <row r="46" spans="1:7" x14ac:dyDescent="0.35">
      <c r="A46" t="s">
        <v>92</v>
      </c>
      <c r="B46" t="s">
        <v>93</v>
      </c>
      <c r="C46">
        <v>1</v>
      </c>
      <c r="D46">
        <v>3</v>
      </c>
      <c r="E46">
        <v>3</v>
      </c>
      <c r="F46">
        <v>7</v>
      </c>
      <c r="G46" s="1">
        <v>0.14285714285714299</v>
      </c>
    </row>
    <row r="47" spans="1:7" x14ac:dyDescent="0.35">
      <c r="A47" t="s">
        <v>94</v>
      </c>
      <c r="B47" t="s">
        <v>95</v>
      </c>
      <c r="C47">
        <v>1</v>
      </c>
      <c r="D47">
        <v>3</v>
      </c>
      <c r="E47">
        <v>0</v>
      </c>
      <c r="F47">
        <v>4</v>
      </c>
      <c r="G47" s="1">
        <v>0.25</v>
      </c>
    </row>
    <row r="48" spans="1:7" x14ac:dyDescent="0.35">
      <c r="A48" t="s">
        <v>94</v>
      </c>
      <c r="B48" t="s">
        <v>96</v>
      </c>
      <c r="C48">
        <v>1</v>
      </c>
      <c r="D48">
        <v>3</v>
      </c>
      <c r="E48">
        <v>0</v>
      </c>
      <c r="F48">
        <v>4</v>
      </c>
      <c r="G48" s="1">
        <v>0.25</v>
      </c>
    </row>
    <row r="49" spans="1:7" x14ac:dyDescent="0.35">
      <c r="A49" t="s">
        <v>97</v>
      </c>
      <c r="B49" t="s">
        <v>98</v>
      </c>
      <c r="C49">
        <v>1</v>
      </c>
      <c r="D49">
        <v>2</v>
      </c>
      <c r="E49">
        <v>4</v>
      </c>
      <c r="F49">
        <v>7</v>
      </c>
      <c r="G49" s="1">
        <v>0.14285714285714299</v>
      </c>
    </row>
    <row r="50" spans="1:7" x14ac:dyDescent="0.35">
      <c r="A50" t="s">
        <v>99</v>
      </c>
      <c r="B50" t="s">
        <v>100</v>
      </c>
      <c r="C50">
        <v>1</v>
      </c>
      <c r="D50">
        <v>2</v>
      </c>
      <c r="E50">
        <v>3</v>
      </c>
      <c r="F50">
        <v>6</v>
      </c>
      <c r="G50" s="1">
        <v>0.16666666666666699</v>
      </c>
    </row>
    <row r="51" spans="1:7" x14ac:dyDescent="0.35">
      <c r="A51" t="s">
        <v>101</v>
      </c>
      <c r="B51" t="s">
        <v>102</v>
      </c>
      <c r="C51">
        <v>1</v>
      </c>
      <c r="D51">
        <v>2</v>
      </c>
      <c r="E51">
        <v>1</v>
      </c>
      <c r="F51">
        <v>4</v>
      </c>
      <c r="G51" s="1">
        <v>0.25</v>
      </c>
    </row>
    <row r="52" spans="1:7" x14ac:dyDescent="0.35">
      <c r="A52" t="s">
        <v>101</v>
      </c>
      <c r="B52" t="s">
        <v>103</v>
      </c>
      <c r="C52">
        <v>1</v>
      </c>
      <c r="D52">
        <v>2</v>
      </c>
      <c r="E52">
        <v>1</v>
      </c>
      <c r="F52">
        <v>4</v>
      </c>
      <c r="G52" s="1">
        <v>0.25</v>
      </c>
    </row>
    <row r="53" spans="1:7" x14ac:dyDescent="0.35">
      <c r="A53" t="s">
        <v>104</v>
      </c>
      <c r="B53" t="s">
        <v>105</v>
      </c>
      <c r="C53">
        <v>1</v>
      </c>
      <c r="D53">
        <v>2</v>
      </c>
      <c r="E53">
        <v>0</v>
      </c>
      <c r="F53">
        <v>3</v>
      </c>
      <c r="G53" s="1">
        <v>0.33333333333333298</v>
      </c>
    </row>
    <row r="54" spans="1:7" x14ac:dyDescent="0.35">
      <c r="A54" t="s">
        <v>106</v>
      </c>
      <c r="B54" t="s">
        <v>107</v>
      </c>
      <c r="C54">
        <v>1</v>
      </c>
      <c r="D54">
        <v>1</v>
      </c>
      <c r="E54">
        <v>5</v>
      </c>
      <c r="F54">
        <v>7</v>
      </c>
      <c r="G54" s="1">
        <v>0.14285714285714299</v>
      </c>
    </row>
    <row r="55" spans="1:7" x14ac:dyDescent="0.35">
      <c r="A55" t="s">
        <v>108</v>
      </c>
      <c r="B55" t="s">
        <v>109</v>
      </c>
      <c r="C55">
        <v>1</v>
      </c>
      <c r="D55">
        <v>1</v>
      </c>
      <c r="E55">
        <v>4</v>
      </c>
      <c r="F55">
        <v>6</v>
      </c>
      <c r="G55" s="1">
        <v>0.16666666666666699</v>
      </c>
    </row>
    <row r="56" spans="1:7" x14ac:dyDescent="0.35">
      <c r="A56" t="s">
        <v>110</v>
      </c>
      <c r="B56" t="s">
        <v>111</v>
      </c>
      <c r="C56">
        <v>1</v>
      </c>
      <c r="D56">
        <v>1</v>
      </c>
      <c r="E56">
        <v>3</v>
      </c>
      <c r="F56">
        <v>5</v>
      </c>
      <c r="G56" s="1">
        <v>0.2</v>
      </c>
    </row>
    <row r="57" spans="1:7" x14ac:dyDescent="0.35">
      <c r="A57" t="s">
        <v>112</v>
      </c>
      <c r="B57" t="s">
        <v>113</v>
      </c>
      <c r="C57">
        <v>1</v>
      </c>
      <c r="D57">
        <v>1</v>
      </c>
      <c r="E57">
        <v>2</v>
      </c>
      <c r="F57">
        <v>4</v>
      </c>
      <c r="G57" s="1">
        <v>0.25</v>
      </c>
    </row>
    <row r="58" spans="1:7" x14ac:dyDescent="0.35">
      <c r="A58" t="s">
        <v>112</v>
      </c>
      <c r="B58" t="s">
        <v>114</v>
      </c>
      <c r="C58">
        <v>1</v>
      </c>
      <c r="D58">
        <v>1</v>
      </c>
      <c r="E58">
        <v>2</v>
      </c>
      <c r="F58">
        <v>4</v>
      </c>
      <c r="G58" s="1">
        <v>0.25</v>
      </c>
    </row>
    <row r="59" spans="1:7" x14ac:dyDescent="0.35">
      <c r="A59" t="s">
        <v>115</v>
      </c>
      <c r="B59" t="s">
        <v>116</v>
      </c>
      <c r="C59">
        <v>1</v>
      </c>
      <c r="D59">
        <v>1</v>
      </c>
      <c r="E59">
        <v>0</v>
      </c>
      <c r="F59">
        <v>2</v>
      </c>
      <c r="G59" s="1">
        <v>0.5</v>
      </c>
    </row>
    <row r="60" spans="1:7" x14ac:dyDescent="0.35">
      <c r="A60" t="s">
        <v>117</v>
      </c>
      <c r="B60" t="s">
        <v>118</v>
      </c>
      <c r="C60">
        <v>1</v>
      </c>
      <c r="D60">
        <v>0</v>
      </c>
      <c r="E60">
        <v>1</v>
      </c>
      <c r="F60">
        <v>2</v>
      </c>
      <c r="G60" s="1">
        <v>0.5</v>
      </c>
    </row>
    <row r="61" spans="1:7" x14ac:dyDescent="0.35">
      <c r="A61" t="s">
        <v>117</v>
      </c>
      <c r="B61" t="s">
        <v>119</v>
      </c>
      <c r="C61">
        <v>1</v>
      </c>
      <c r="D61">
        <v>0</v>
      </c>
      <c r="E61">
        <v>1</v>
      </c>
      <c r="F61">
        <v>2</v>
      </c>
      <c r="G61" s="1">
        <v>0.5</v>
      </c>
    </row>
    <row r="62" spans="1:7" x14ac:dyDescent="0.35">
      <c r="A62" t="s">
        <v>117</v>
      </c>
      <c r="B62" t="s">
        <v>120</v>
      </c>
      <c r="C62">
        <v>1</v>
      </c>
      <c r="D62">
        <v>0</v>
      </c>
      <c r="E62">
        <v>1</v>
      </c>
      <c r="F62">
        <v>2</v>
      </c>
      <c r="G62" s="1">
        <v>0.5</v>
      </c>
    </row>
    <row r="63" spans="1:7" x14ac:dyDescent="0.35">
      <c r="A63" t="s">
        <v>117</v>
      </c>
      <c r="B63" t="s">
        <v>121</v>
      </c>
      <c r="C63">
        <v>1</v>
      </c>
      <c r="D63">
        <v>0</v>
      </c>
      <c r="E63">
        <v>1</v>
      </c>
      <c r="F63">
        <v>2</v>
      </c>
      <c r="G63" s="1">
        <v>0.5</v>
      </c>
    </row>
    <row r="64" spans="1:7" x14ac:dyDescent="0.35">
      <c r="A64" t="s">
        <v>122</v>
      </c>
      <c r="B64" t="s">
        <v>123</v>
      </c>
      <c r="C64">
        <v>1</v>
      </c>
      <c r="D64">
        <v>0</v>
      </c>
      <c r="E64">
        <v>0</v>
      </c>
      <c r="F64">
        <v>1</v>
      </c>
      <c r="G64" s="1">
        <v>1</v>
      </c>
    </row>
    <row r="65" spans="1:7" x14ac:dyDescent="0.35">
      <c r="A65" t="s">
        <v>122</v>
      </c>
      <c r="B65" t="s">
        <v>124</v>
      </c>
      <c r="C65">
        <v>1</v>
      </c>
      <c r="D65">
        <v>0</v>
      </c>
      <c r="E65">
        <v>0</v>
      </c>
      <c r="F65">
        <v>1</v>
      </c>
      <c r="G65" s="1">
        <v>1</v>
      </c>
    </row>
    <row r="66" spans="1:7" x14ac:dyDescent="0.35">
      <c r="A66" t="s">
        <v>122</v>
      </c>
      <c r="B66" t="s">
        <v>125</v>
      </c>
      <c r="C66">
        <v>1</v>
      </c>
      <c r="D66">
        <v>0</v>
      </c>
      <c r="E66">
        <v>0</v>
      </c>
      <c r="F66">
        <v>1</v>
      </c>
      <c r="G66" s="1">
        <v>1</v>
      </c>
    </row>
    <row r="67" spans="1:7" x14ac:dyDescent="0.35">
      <c r="A67" t="s">
        <v>126</v>
      </c>
      <c r="B67" t="s">
        <v>127</v>
      </c>
      <c r="C67">
        <v>0</v>
      </c>
      <c r="D67">
        <v>4</v>
      </c>
      <c r="E67">
        <v>1</v>
      </c>
      <c r="F67">
        <v>5</v>
      </c>
      <c r="G67" s="1">
        <v>0</v>
      </c>
    </row>
    <row r="68" spans="1:7" x14ac:dyDescent="0.35">
      <c r="A68" t="s">
        <v>128</v>
      </c>
      <c r="B68" t="s">
        <v>129</v>
      </c>
      <c r="C68">
        <v>0</v>
      </c>
      <c r="D68">
        <v>3</v>
      </c>
      <c r="E68">
        <v>4</v>
      </c>
      <c r="F68">
        <v>7</v>
      </c>
      <c r="G68" s="1">
        <v>0</v>
      </c>
    </row>
    <row r="69" spans="1:7" x14ac:dyDescent="0.35">
      <c r="A69" t="s">
        <v>130</v>
      </c>
      <c r="B69" t="s">
        <v>131</v>
      </c>
      <c r="C69">
        <v>0</v>
      </c>
      <c r="D69">
        <v>3</v>
      </c>
      <c r="E69">
        <v>2</v>
      </c>
      <c r="F69">
        <v>5</v>
      </c>
      <c r="G69" s="1">
        <v>0</v>
      </c>
    </row>
    <row r="70" spans="1:7" x14ac:dyDescent="0.35">
      <c r="A70" t="s">
        <v>132</v>
      </c>
      <c r="B70" t="s">
        <v>133</v>
      </c>
      <c r="C70">
        <v>0</v>
      </c>
      <c r="D70">
        <v>2</v>
      </c>
      <c r="E70">
        <v>2</v>
      </c>
      <c r="F70">
        <v>4</v>
      </c>
      <c r="G70" s="1">
        <v>0</v>
      </c>
    </row>
    <row r="71" spans="1:7" x14ac:dyDescent="0.35">
      <c r="A71" t="s">
        <v>134</v>
      </c>
      <c r="B71" t="s">
        <v>135</v>
      </c>
      <c r="C71">
        <v>0</v>
      </c>
      <c r="D71">
        <v>2</v>
      </c>
      <c r="E71">
        <v>1</v>
      </c>
      <c r="F71">
        <v>3</v>
      </c>
      <c r="G71" s="1">
        <v>0</v>
      </c>
    </row>
    <row r="72" spans="1:7" x14ac:dyDescent="0.35">
      <c r="A72" t="s">
        <v>136</v>
      </c>
      <c r="B72" t="s">
        <v>137</v>
      </c>
      <c r="C72">
        <v>0</v>
      </c>
      <c r="D72">
        <v>1</v>
      </c>
      <c r="E72">
        <v>3</v>
      </c>
      <c r="F72">
        <v>4</v>
      </c>
      <c r="G72" s="1">
        <v>0</v>
      </c>
    </row>
    <row r="73" spans="1:7" x14ac:dyDescent="0.35">
      <c r="A73" t="s">
        <v>138</v>
      </c>
      <c r="B73" t="s">
        <v>139</v>
      </c>
      <c r="C73">
        <v>0</v>
      </c>
      <c r="D73">
        <v>1</v>
      </c>
      <c r="E73">
        <v>2</v>
      </c>
      <c r="F73">
        <v>3</v>
      </c>
      <c r="G73" s="1">
        <v>0</v>
      </c>
    </row>
    <row r="74" spans="1:7" x14ac:dyDescent="0.35">
      <c r="A74" t="s">
        <v>138</v>
      </c>
      <c r="B74" t="s">
        <v>140</v>
      </c>
      <c r="C74">
        <v>0</v>
      </c>
      <c r="D74">
        <v>1</v>
      </c>
      <c r="E74">
        <v>2</v>
      </c>
      <c r="F74">
        <v>3</v>
      </c>
      <c r="G74" s="1">
        <v>0</v>
      </c>
    </row>
    <row r="75" spans="1:7" x14ac:dyDescent="0.35">
      <c r="A75" t="s">
        <v>141</v>
      </c>
      <c r="B75" t="s">
        <v>142</v>
      </c>
      <c r="C75">
        <v>0</v>
      </c>
      <c r="D75">
        <v>1</v>
      </c>
      <c r="E75">
        <v>1</v>
      </c>
      <c r="F75">
        <v>2</v>
      </c>
      <c r="G75" s="1">
        <v>0</v>
      </c>
    </row>
    <row r="76" spans="1:7" x14ac:dyDescent="0.35">
      <c r="A76" t="s">
        <v>141</v>
      </c>
      <c r="B76" t="s">
        <v>143</v>
      </c>
      <c r="C76">
        <v>0</v>
      </c>
      <c r="D76">
        <v>1</v>
      </c>
      <c r="E76">
        <v>1</v>
      </c>
      <c r="F76">
        <v>2</v>
      </c>
      <c r="G76" s="1">
        <v>0</v>
      </c>
    </row>
    <row r="77" spans="1:7" x14ac:dyDescent="0.35">
      <c r="A77" t="s">
        <v>141</v>
      </c>
      <c r="B77" t="s">
        <v>144</v>
      </c>
      <c r="C77">
        <v>0</v>
      </c>
      <c r="D77">
        <v>1</v>
      </c>
      <c r="E77">
        <v>1</v>
      </c>
      <c r="F77">
        <v>2</v>
      </c>
      <c r="G77" s="1">
        <v>0</v>
      </c>
    </row>
    <row r="78" spans="1:7" x14ac:dyDescent="0.35">
      <c r="A78" t="s">
        <v>145</v>
      </c>
      <c r="B78" t="s">
        <v>146</v>
      </c>
      <c r="C78">
        <v>0</v>
      </c>
      <c r="D78">
        <v>1</v>
      </c>
      <c r="E78">
        <v>0</v>
      </c>
      <c r="F78">
        <v>1</v>
      </c>
      <c r="G78" s="1">
        <v>0</v>
      </c>
    </row>
    <row r="79" spans="1:7" x14ac:dyDescent="0.35">
      <c r="A79" t="s">
        <v>145</v>
      </c>
      <c r="B79" t="s">
        <v>147</v>
      </c>
      <c r="C79">
        <v>0</v>
      </c>
      <c r="D79">
        <v>1</v>
      </c>
      <c r="E79">
        <v>0</v>
      </c>
      <c r="F79">
        <v>1</v>
      </c>
      <c r="G79" s="1">
        <v>0</v>
      </c>
    </row>
    <row r="80" spans="1:7" x14ac:dyDescent="0.35">
      <c r="A80" t="s">
        <v>145</v>
      </c>
      <c r="B80" t="s">
        <v>148</v>
      </c>
      <c r="C80">
        <v>0</v>
      </c>
      <c r="D80">
        <v>1</v>
      </c>
      <c r="E80">
        <v>0</v>
      </c>
      <c r="F80">
        <v>1</v>
      </c>
      <c r="G80" s="1">
        <v>0</v>
      </c>
    </row>
    <row r="81" spans="1:7" x14ac:dyDescent="0.35">
      <c r="A81" t="s">
        <v>145</v>
      </c>
      <c r="B81" t="s">
        <v>149</v>
      </c>
      <c r="C81">
        <v>0</v>
      </c>
      <c r="D81">
        <v>1</v>
      </c>
      <c r="E81">
        <v>0</v>
      </c>
      <c r="F81">
        <v>1</v>
      </c>
      <c r="G81" s="1">
        <v>0</v>
      </c>
    </row>
    <row r="82" spans="1:7" x14ac:dyDescent="0.35">
      <c r="A82" t="s">
        <v>145</v>
      </c>
      <c r="B82" t="s">
        <v>150</v>
      </c>
      <c r="C82">
        <v>0</v>
      </c>
      <c r="D82">
        <v>1</v>
      </c>
      <c r="E82">
        <v>0</v>
      </c>
      <c r="F82">
        <v>1</v>
      </c>
      <c r="G82" s="1">
        <v>0</v>
      </c>
    </row>
    <row r="83" spans="1:7" x14ac:dyDescent="0.35">
      <c r="A83" t="s">
        <v>145</v>
      </c>
      <c r="B83" t="s">
        <v>151</v>
      </c>
      <c r="C83">
        <v>0</v>
      </c>
      <c r="D83">
        <v>1</v>
      </c>
      <c r="E83">
        <v>0</v>
      </c>
      <c r="F83">
        <v>1</v>
      </c>
      <c r="G83" s="1">
        <v>0</v>
      </c>
    </row>
    <row r="84" spans="1:7" x14ac:dyDescent="0.35">
      <c r="A84" t="s">
        <v>152</v>
      </c>
      <c r="B84" t="s">
        <v>153</v>
      </c>
      <c r="C84">
        <v>0</v>
      </c>
      <c r="D84">
        <v>0</v>
      </c>
      <c r="E84">
        <v>8</v>
      </c>
      <c r="F84">
        <v>8</v>
      </c>
      <c r="G84" s="1">
        <v>0</v>
      </c>
    </row>
    <row r="85" spans="1:7" x14ac:dyDescent="0.35">
      <c r="A85" t="s">
        <v>154</v>
      </c>
      <c r="B85" t="s">
        <v>155</v>
      </c>
      <c r="C85">
        <v>0</v>
      </c>
      <c r="D85">
        <v>0</v>
      </c>
      <c r="E85">
        <v>4</v>
      </c>
      <c r="F85">
        <v>4</v>
      </c>
      <c r="G85" s="1">
        <v>0</v>
      </c>
    </row>
    <row r="86" spans="1:7" x14ac:dyDescent="0.35">
      <c r="A86" t="s">
        <v>156</v>
      </c>
      <c r="B86" t="s">
        <v>157</v>
      </c>
      <c r="C86">
        <v>0</v>
      </c>
      <c r="D86">
        <v>0</v>
      </c>
      <c r="E86">
        <v>2</v>
      </c>
      <c r="F86">
        <v>2</v>
      </c>
      <c r="G86" s="1">
        <v>0</v>
      </c>
    </row>
    <row r="87" spans="1:7" x14ac:dyDescent="0.35">
      <c r="A87" t="s">
        <v>158</v>
      </c>
      <c r="B87" t="s">
        <v>159</v>
      </c>
      <c r="C87">
        <v>0</v>
      </c>
      <c r="D87">
        <v>0</v>
      </c>
      <c r="E87">
        <v>1</v>
      </c>
      <c r="F87">
        <v>1</v>
      </c>
      <c r="G87" s="1">
        <v>0</v>
      </c>
    </row>
    <row r="88" spans="1:7" x14ac:dyDescent="0.35">
      <c r="A88" t="s">
        <v>158</v>
      </c>
      <c r="B88" t="s">
        <v>160</v>
      </c>
      <c r="C88">
        <v>0</v>
      </c>
      <c r="D88">
        <v>0</v>
      </c>
      <c r="E88">
        <v>1</v>
      </c>
      <c r="F88">
        <v>1</v>
      </c>
      <c r="G88" s="1">
        <v>0</v>
      </c>
    </row>
    <row r="89" spans="1:7" x14ac:dyDescent="0.35">
      <c r="A89" t="s">
        <v>158</v>
      </c>
      <c r="B89" t="s">
        <v>161</v>
      </c>
      <c r="C89">
        <v>0</v>
      </c>
      <c r="D89">
        <v>0</v>
      </c>
      <c r="E89">
        <v>1</v>
      </c>
      <c r="F89">
        <v>1</v>
      </c>
      <c r="G89" s="1">
        <v>0</v>
      </c>
    </row>
    <row r="90" spans="1:7" x14ac:dyDescent="0.35">
      <c r="A90" t="s">
        <v>158</v>
      </c>
      <c r="B90" t="s">
        <v>162</v>
      </c>
      <c r="C90">
        <v>0</v>
      </c>
      <c r="D90">
        <v>0</v>
      </c>
      <c r="E90">
        <v>1</v>
      </c>
      <c r="F90">
        <v>1</v>
      </c>
      <c r="G90" s="1">
        <v>0</v>
      </c>
    </row>
    <row r="91" spans="1:7" x14ac:dyDescent="0.35">
      <c r="A91" t="s">
        <v>158</v>
      </c>
      <c r="B91" t="s">
        <v>163</v>
      </c>
      <c r="C91">
        <v>0</v>
      </c>
      <c r="D91">
        <v>0</v>
      </c>
      <c r="E91">
        <v>1</v>
      </c>
      <c r="F91">
        <v>1</v>
      </c>
      <c r="G91" s="1">
        <v>0</v>
      </c>
    </row>
    <row r="92" spans="1:7" x14ac:dyDescent="0.35">
      <c r="A92" t="s">
        <v>158</v>
      </c>
      <c r="B92" t="s">
        <v>164</v>
      </c>
      <c r="C92">
        <v>0</v>
      </c>
      <c r="D92">
        <v>0</v>
      </c>
      <c r="E92">
        <v>1</v>
      </c>
      <c r="F92">
        <v>1</v>
      </c>
      <c r="G92" s="1">
        <v>0</v>
      </c>
    </row>
    <row r="93" spans="1:7" x14ac:dyDescent="0.35">
      <c r="A93" t="s">
        <v>158</v>
      </c>
      <c r="B93" t="s">
        <v>165</v>
      </c>
      <c r="C93">
        <v>0</v>
      </c>
      <c r="D93">
        <v>0</v>
      </c>
      <c r="E93">
        <v>1</v>
      </c>
      <c r="F93">
        <v>1</v>
      </c>
      <c r="G93" s="1">
        <v>0</v>
      </c>
    </row>
    <row r="94" spans="1:7" x14ac:dyDescent="0.35">
      <c r="A94" t="s">
        <v>158</v>
      </c>
      <c r="B94" t="s">
        <v>166</v>
      </c>
      <c r="C94">
        <v>0</v>
      </c>
      <c r="D94">
        <v>0</v>
      </c>
      <c r="E94">
        <v>1</v>
      </c>
      <c r="F94">
        <v>1</v>
      </c>
      <c r="G94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DF4E-440A-4D08-B273-F6083DF2E945}">
  <dimension ref="A1:M261"/>
  <sheetViews>
    <sheetView topLeftCell="A22" workbookViewId="0">
      <selection activeCell="C62" sqref="C62"/>
    </sheetView>
  </sheetViews>
  <sheetFormatPr defaultRowHeight="14.5" x14ac:dyDescent="0.35"/>
  <cols>
    <col min="1" max="1" width="9.08984375" bestFit="1" customWidth="1"/>
    <col min="2" max="2" width="13.1796875" bestFit="1" customWidth="1"/>
    <col min="3" max="3" width="19.453125" bestFit="1" customWidth="1"/>
    <col min="4" max="4" width="9.26953125" bestFit="1" customWidth="1"/>
    <col min="5" max="5" width="23.90625" bestFit="1" customWidth="1"/>
    <col min="6" max="6" width="14.54296875" customWidth="1"/>
    <col min="7" max="7" width="14.26953125" bestFit="1" customWidth="1"/>
    <col min="8" max="8" width="11.6328125" bestFit="1" customWidth="1"/>
    <col min="9" max="9" width="11.81640625" bestFit="1" customWidth="1"/>
    <col min="10" max="10" width="6" bestFit="1" customWidth="1"/>
    <col min="11" max="11" width="15.54296875" bestFit="1" customWidth="1"/>
    <col min="12" max="12" width="21.7265625" bestFit="1" customWidth="1"/>
    <col min="13" max="13" width="12.1796875" bestFit="1" customWidth="1"/>
  </cols>
  <sheetData>
    <row r="1" spans="1:13" x14ac:dyDescent="0.35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</row>
    <row r="2" spans="1:13" x14ac:dyDescent="0.35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s="9">
        <v>120000</v>
      </c>
      <c r="G2" t="s">
        <v>185</v>
      </c>
      <c r="H2" s="2">
        <v>43416</v>
      </c>
      <c r="I2">
        <v>6.3589041095890408</v>
      </c>
      <c r="J2">
        <v>1</v>
      </c>
      <c r="K2" t="s">
        <v>186</v>
      </c>
      <c r="L2" t="s">
        <v>187</v>
      </c>
      <c r="M2" t="s">
        <v>188</v>
      </c>
    </row>
    <row r="3" spans="1:13" x14ac:dyDescent="0.35">
      <c r="A3" t="s">
        <v>189</v>
      </c>
      <c r="B3" t="s">
        <v>190</v>
      </c>
      <c r="C3" t="s">
        <v>191</v>
      </c>
      <c r="D3" t="s">
        <v>192</v>
      </c>
      <c r="E3" t="s">
        <v>193</v>
      </c>
      <c r="F3" s="9">
        <v>98000</v>
      </c>
      <c r="G3" t="s">
        <v>194</v>
      </c>
      <c r="H3" s="2">
        <v>43710</v>
      </c>
      <c r="I3">
        <v>5.5534246575342463</v>
      </c>
      <c r="J3">
        <v>0.9</v>
      </c>
      <c r="K3" t="s">
        <v>186</v>
      </c>
      <c r="L3" t="s">
        <v>195</v>
      </c>
      <c r="M3" t="s">
        <v>196</v>
      </c>
    </row>
    <row r="4" spans="1:13" x14ac:dyDescent="0.35">
      <c r="A4" t="s">
        <v>197</v>
      </c>
      <c r="B4" t="s">
        <v>198</v>
      </c>
      <c r="C4" t="s">
        <v>199</v>
      </c>
      <c r="D4" t="s">
        <v>192</v>
      </c>
      <c r="E4" t="s">
        <v>200</v>
      </c>
      <c r="F4" s="9">
        <v>120000</v>
      </c>
      <c r="G4" t="s">
        <v>185</v>
      </c>
      <c r="H4" s="2">
        <v>43902</v>
      </c>
      <c r="I4">
        <v>5.0273972602739727</v>
      </c>
      <c r="J4">
        <v>0.9</v>
      </c>
      <c r="K4" t="s">
        <v>186</v>
      </c>
      <c r="L4" t="s">
        <v>187</v>
      </c>
      <c r="M4" t="s">
        <v>196</v>
      </c>
    </row>
    <row r="5" spans="1:13" x14ac:dyDescent="0.35">
      <c r="A5" t="s">
        <v>201</v>
      </c>
      <c r="B5" t="s">
        <v>202</v>
      </c>
      <c r="C5" t="s">
        <v>203</v>
      </c>
      <c r="D5" t="s">
        <v>192</v>
      </c>
      <c r="E5" t="s">
        <v>204</v>
      </c>
      <c r="F5" s="9">
        <v>93128.34</v>
      </c>
      <c r="G5" t="s">
        <v>194</v>
      </c>
      <c r="H5" s="2">
        <v>43164</v>
      </c>
      <c r="I5">
        <v>7.0493150684931507</v>
      </c>
      <c r="J5">
        <v>1</v>
      </c>
      <c r="K5" t="s">
        <v>205</v>
      </c>
      <c r="L5" t="s">
        <v>195</v>
      </c>
      <c r="M5" t="s">
        <v>188</v>
      </c>
    </row>
    <row r="6" spans="1:13" x14ac:dyDescent="0.35">
      <c r="A6" t="s">
        <v>206</v>
      </c>
      <c r="B6" t="s">
        <v>207</v>
      </c>
      <c r="C6" t="s">
        <v>208</v>
      </c>
      <c r="D6" t="s">
        <v>192</v>
      </c>
      <c r="E6" t="s">
        <v>204</v>
      </c>
      <c r="F6" s="9">
        <v>57002.02</v>
      </c>
      <c r="G6" t="s">
        <v>194</v>
      </c>
      <c r="H6" s="2">
        <v>43192</v>
      </c>
      <c r="I6">
        <v>6.9726027397260273</v>
      </c>
      <c r="J6">
        <v>0.7</v>
      </c>
      <c r="K6" t="s">
        <v>186</v>
      </c>
      <c r="L6" t="s">
        <v>209</v>
      </c>
      <c r="M6" t="s">
        <v>196</v>
      </c>
    </row>
    <row r="7" spans="1:13" x14ac:dyDescent="0.35">
      <c r="A7" t="s">
        <v>210</v>
      </c>
      <c r="B7" t="s">
        <v>211</v>
      </c>
      <c r="C7" t="s">
        <v>212</v>
      </c>
      <c r="D7" t="s">
        <v>183</v>
      </c>
      <c r="E7" t="s">
        <v>184</v>
      </c>
      <c r="F7" s="9">
        <v>118976.16</v>
      </c>
      <c r="G7" t="s">
        <v>185</v>
      </c>
      <c r="H7" s="2">
        <v>44120</v>
      </c>
      <c r="I7">
        <v>4.4301369863013695</v>
      </c>
      <c r="J7">
        <v>1</v>
      </c>
      <c r="K7" t="s">
        <v>186</v>
      </c>
      <c r="L7" t="s">
        <v>213</v>
      </c>
      <c r="M7" t="s">
        <v>188</v>
      </c>
    </row>
    <row r="8" spans="1:13" x14ac:dyDescent="0.35">
      <c r="A8" t="s">
        <v>214</v>
      </c>
      <c r="B8" t="s">
        <v>215</v>
      </c>
      <c r="C8" t="s">
        <v>216</v>
      </c>
      <c r="D8" t="s">
        <v>217</v>
      </c>
      <c r="E8" t="s">
        <v>218</v>
      </c>
      <c r="F8" s="9">
        <v>104802.63</v>
      </c>
      <c r="G8" t="s">
        <v>185</v>
      </c>
      <c r="H8" s="2">
        <v>44502</v>
      </c>
      <c r="I8">
        <v>3.3835616438356166</v>
      </c>
      <c r="J8">
        <v>1</v>
      </c>
      <c r="K8" t="s">
        <v>186</v>
      </c>
      <c r="L8" t="s">
        <v>209</v>
      </c>
      <c r="M8" t="s">
        <v>188</v>
      </c>
    </row>
    <row r="9" spans="1:13" x14ac:dyDescent="0.35">
      <c r="A9" t="s">
        <v>219</v>
      </c>
      <c r="B9" t="s">
        <v>220</v>
      </c>
      <c r="C9" t="s">
        <v>221</v>
      </c>
      <c r="D9" t="s">
        <v>192</v>
      </c>
      <c r="E9" t="s">
        <v>222</v>
      </c>
      <c r="F9" s="9">
        <v>66017.179999999993</v>
      </c>
      <c r="G9" t="s">
        <v>194</v>
      </c>
      <c r="H9" s="2">
        <v>43643</v>
      </c>
      <c r="I9">
        <v>5.7369863013698632</v>
      </c>
      <c r="J9">
        <v>0.9</v>
      </c>
      <c r="K9" t="s">
        <v>186</v>
      </c>
      <c r="L9" t="s">
        <v>187</v>
      </c>
      <c r="M9" t="s">
        <v>196</v>
      </c>
    </row>
    <row r="10" spans="1:13" x14ac:dyDescent="0.35">
      <c r="A10" t="s">
        <v>223</v>
      </c>
      <c r="B10" t="s">
        <v>224</v>
      </c>
      <c r="C10" t="s">
        <v>225</v>
      </c>
      <c r="D10" t="s">
        <v>183</v>
      </c>
      <c r="E10" t="s">
        <v>226</v>
      </c>
      <c r="F10" s="9">
        <v>74279.009999999995</v>
      </c>
      <c r="G10" t="s">
        <v>194</v>
      </c>
      <c r="H10" s="2">
        <v>43466</v>
      </c>
      <c r="I10">
        <v>6.2219178082191782</v>
      </c>
      <c r="J10">
        <v>1</v>
      </c>
      <c r="K10" t="s">
        <v>186</v>
      </c>
      <c r="L10" t="s">
        <v>213</v>
      </c>
      <c r="M10" t="s">
        <v>188</v>
      </c>
    </row>
    <row r="11" spans="1:13" x14ac:dyDescent="0.35">
      <c r="A11" t="s">
        <v>227</v>
      </c>
      <c r="B11" t="s">
        <v>228</v>
      </c>
      <c r="C11" t="s">
        <v>229</v>
      </c>
      <c r="D11" t="s">
        <v>192</v>
      </c>
      <c r="E11" t="s">
        <v>193</v>
      </c>
      <c r="F11" s="9">
        <v>68980.52</v>
      </c>
      <c r="G11" t="s">
        <v>194</v>
      </c>
      <c r="H11" s="2">
        <v>43494</v>
      </c>
      <c r="I11">
        <v>6.1452054794520548</v>
      </c>
      <c r="J11">
        <v>0.8</v>
      </c>
      <c r="K11" t="s">
        <v>186</v>
      </c>
      <c r="L11" t="s">
        <v>187</v>
      </c>
      <c r="M11" t="s">
        <v>196</v>
      </c>
    </row>
    <row r="12" spans="1:13" x14ac:dyDescent="0.35">
      <c r="A12" t="s">
        <v>230</v>
      </c>
      <c r="B12" t="s">
        <v>231</v>
      </c>
      <c r="C12" t="s">
        <v>232</v>
      </c>
      <c r="D12" t="s">
        <v>192</v>
      </c>
      <c r="E12" t="s">
        <v>200</v>
      </c>
      <c r="F12" s="9">
        <v>42314.39</v>
      </c>
      <c r="G12" t="s">
        <v>233</v>
      </c>
      <c r="H12" s="2">
        <v>44487</v>
      </c>
      <c r="I12">
        <v>3.4246575342465753</v>
      </c>
      <c r="J12">
        <v>1</v>
      </c>
      <c r="K12" t="s">
        <v>205</v>
      </c>
      <c r="L12" t="s">
        <v>187</v>
      </c>
      <c r="M12" t="s">
        <v>188</v>
      </c>
    </row>
    <row r="13" spans="1:13" x14ac:dyDescent="0.35">
      <c r="A13" t="s">
        <v>234</v>
      </c>
      <c r="B13" t="s">
        <v>235</v>
      </c>
      <c r="C13" t="s">
        <v>236</v>
      </c>
      <c r="D13" t="s">
        <v>192</v>
      </c>
      <c r="E13" t="s">
        <v>184</v>
      </c>
      <c r="F13" s="9">
        <v>114425.19</v>
      </c>
      <c r="G13" t="s">
        <v>185</v>
      </c>
      <c r="H13" s="2">
        <v>43857</v>
      </c>
      <c r="I13">
        <v>5.1506849315068495</v>
      </c>
      <c r="J13">
        <v>1</v>
      </c>
      <c r="K13" t="s">
        <v>186</v>
      </c>
      <c r="L13" t="s">
        <v>213</v>
      </c>
      <c r="M13" t="s">
        <v>188</v>
      </c>
    </row>
    <row r="14" spans="1:13" x14ac:dyDescent="0.35">
      <c r="A14" t="s">
        <v>237</v>
      </c>
      <c r="B14" t="s">
        <v>238</v>
      </c>
      <c r="C14" t="s">
        <v>239</v>
      </c>
      <c r="D14" t="s">
        <v>192</v>
      </c>
      <c r="E14" t="s">
        <v>193</v>
      </c>
      <c r="F14" s="9">
        <v>69192.850000000006</v>
      </c>
      <c r="G14" t="s">
        <v>194</v>
      </c>
      <c r="H14" s="2">
        <v>44305</v>
      </c>
      <c r="I14">
        <v>3.9232876712328766</v>
      </c>
      <c r="J14">
        <v>1</v>
      </c>
      <c r="K14" t="s">
        <v>186</v>
      </c>
      <c r="L14" t="s">
        <v>240</v>
      </c>
      <c r="M14" t="s">
        <v>188</v>
      </c>
    </row>
    <row r="15" spans="1:13" x14ac:dyDescent="0.35">
      <c r="A15" t="s">
        <v>241</v>
      </c>
      <c r="B15" t="s">
        <v>242</v>
      </c>
      <c r="C15" t="s">
        <v>243</v>
      </c>
      <c r="D15" t="s">
        <v>183</v>
      </c>
      <c r="E15" t="s">
        <v>218</v>
      </c>
      <c r="F15" s="9">
        <v>61214.26</v>
      </c>
      <c r="G15" t="s">
        <v>194</v>
      </c>
      <c r="H15" s="2">
        <v>43171</v>
      </c>
      <c r="I15">
        <v>7.0301369863013701</v>
      </c>
      <c r="J15">
        <v>1</v>
      </c>
      <c r="K15" t="s">
        <v>244</v>
      </c>
      <c r="L15" t="s">
        <v>245</v>
      </c>
      <c r="M15" t="s">
        <v>188</v>
      </c>
    </row>
    <row r="16" spans="1:13" x14ac:dyDescent="0.35">
      <c r="A16" t="s">
        <v>246</v>
      </c>
      <c r="B16" t="s">
        <v>247</v>
      </c>
      <c r="C16" t="s">
        <v>248</v>
      </c>
      <c r="D16" t="s">
        <v>183</v>
      </c>
      <c r="E16" t="s">
        <v>218</v>
      </c>
      <c r="F16" s="9">
        <v>54137.05</v>
      </c>
      <c r="G16" t="s">
        <v>194</v>
      </c>
      <c r="H16" s="2">
        <v>43763</v>
      </c>
      <c r="I16">
        <v>5.4082191780821915</v>
      </c>
      <c r="J16">
        <v>1</v>
      </c>
      <c r="K16" t="s">
        <v>186</v>
      </c>
      <c r="L16" t="s">
        <v>187</v>
      </c>
      <c r="M16" t="s">
        <v>188</v>
      </c>
    </row>
    <row r="17" spans="1:13" x14ac:dyDescent="0.35">
      <c r="A17" t="s">
        <v>249</v>
      </c>
      <c r="B17" t="s">
        <v>250</v>
      </c>
      <c r="C17" t="s">
        <v>251</v>
      </c>
      <c r="D17" t="s">
        <v>192</v>
      </c>
      <c r="E17" t="s">
        <v>204</v>
      </c>
      <c r="F17" s="9">
        <v>37902.35</v>
      </c>
      <c r="G17" t="s">
        <v>233</v>
      </c>
      <c r="H17" s="2">
        <v>43823</v>
      </c>
      <c r="I17">
        <v>5.2438356164383562</v>
      </c>
      <c r="J17">
        <v>1</v>
      </c>
      <c r="K17" t="s">
        <v>186</v>
      </c>
      <c r="L17" t="s">
        <v>252</v>
      </c>
      <c r="M17" t="s">
        <v>188</v>
      </c>
    </row>
    <row r="18" spans="1:13" x14ac:dyDescent="0.35">
      <c r="A18" t="s">
        <v>253</v>
      </c>
      <c r="B18" t="s">
        <v>254</v>
      </c>
      <c r="C18" t="s">
        <v>255</v>
      </c>
      <c r="D18" t="s">
        <v>183</v>
      </c>
      <c r="E18" t="s">
        <v>184</v>
      </c>
      <c r="F18" s="9">
        <v>39969.72</v>
      </c>
      <c r="G18" t="s">
        <v>233</v>
      </c>
      <c r="H18" s="2">
        <v>43444</v>
      </c>
      <c r="I18">
        <v>6.2821917808219174</v>
      </c>
      <c r="J18">
        <v>1</v>
      </c>
      <c r="K18" t="s">
        <v>244</v>
      </c>
      <c r="L18" t="s">
        <v>240</v>
      </c>
      <c r="M18" t="s">
        <v>188</v>
      </c>
    </row>
    <row r="19" spans="1:13" x14ac:dyDescent="0.35">
      <c r="A19" t="s">
        <v>256</v>
      </c>
      <c r="B19" t="s">
        <v>257</v>
      </c>
      <c r="C19" t="s">
        <v>258</v>
      </c>
      <c r="D19" t="s">
        <v>183</v>
      </c>
      <c r="E19" t="s">
        <v>200</v>
      </c>
      <c r="F19" s="9">
        <v>69913.39</v>
      </c>
      <c r="G19" t="s">
        <v>194</v>
      </c>
      <c r="H19" s="2">
        <v>43584</v>
      </c>
      <c r="I19">
        <v>5.8986301369863012</v>
      </c>
      <c r="J19">
        <v>1</v>
      </c>
      <c r="K19" t="s">
        <v>186</v>
      </c>
      <c r="L19" t="s">
        <v>187</v>
      </c>
      <c r="M19" t="s">
        <v>188</v>
      </c>
    </row>
    <row r="20" spans="1:13" x14ac:dyDescent="0.35">
      <c r="A20" t="s">
        <v>259</v>
      </c>
      <c r="B20" t="s">
        <v>260</v>
      </c>
      <c r="C20" t="s">
        <v>261</v>
      </c>
      <c r="D20" t="s">
        <v>183</v>
      </c>
      <c r="E20" t="s">
        <v>226</v>
      </c>
      <c r="F20" s="9">
        <v>52748.63</v>
      </c>
      <c r="G20" t="s">
        <v>194</v>
      </c>
      <c r="H20" s="2">
        <v>43857</v>
      </c>
      <c r="I20">
        <v>5.1506849315068495</v>
      </c>
      <c r="J20">
        <v>1</v>
      </c>
      <c r="K20" t="s">
        <v>186</v>
      </c>
      <c r="L20" t="s">
        <v>252</v>
      </c>
      <c r="M20" t="s">
        <v>188</v>
      </c>
    </row>
    <row r="21" spans="1:13" x14ac:dyDescent="0.35">
      <c r="A21" t="s">
        <v>262</v>
      </c>
      <c r="B21" t="s">
        <v>263</v>
      </c>
      <c r="C21" t="s">
        <v>264</v>
      </c>
      <c r="D21" t="s">
        <v>183</v>
      </c>
      <c r="E21" t="s">
        <v>265</v>
      </c>
      <c r="F21" s="9">
        <v>50310.09</v>
      </c>
      <c r="G21" t="s">
        <v>194</v>
      </c>
      <c r="H21" s="2">
        <v>44285</v>
      </c>
      <c r="I21">
        <v>3.978082191780822</v>
      </c>
      <c r="J21">
        <v>0.4</v>
      </c>
      <c r="K21" t="s">
        <v>186</v>
      </c>
      <c r="L21" t="s">
        <v>209</v>
      </c>
      <c r="M21" t="s">
        <v>196</v>
      </c>
    </row>
    <row r="22" spans="1:13" x14ac:dyDescent="0.35">
      <c r="A22" t="s">
        <v>266</v>
      </c>
      <c r="B22" t="s">
        <v>267</v>
      </c>
      <c r="C22" t="s">
        <v>268</v>
      </c>
      <c r="D22" t="s">
        <v>183</v>
      </c>
      <c r="E22" t="s">
        <v>269</v>
      </c>
      <c r="F22" s="9">
        <v>52963.65</v>
      </c>
      <c r="G22" t="s">
        <v>194</v>
      </c>
      <c r="H22" s="2">
        <v>44288</v>
      </c>
      <c r="I22">
        <v>3.9698630136986299</v>
      </c>
      <c r="J22">
        <v>0.3</v>
      </c>
      <c r="K22" t="s">
        <v>186</v>
      </c>
      <c r="L22" t="s">
        <v>240</v>
      </c>
      <c r="M22" t="s">
        <v>196</v>
      </c>
    </row>
    <row r="23" spans="1:13" x14ac:dyDescent="0.35">
      <c r="A23" t="s">
        <v>270</v>
      </c>
      <c r="B23" t="s">
        <v>271</v>
      </c>
      <c r="C23" t="s">
        <v>272</v>
      </c>
      <c r="D23" t="s">
        <v>183</v>
      </c>
      <c r="E23" t="s">
        <v>273</v>
      </c>
      <c r="F23" s="9">
        <v>62195.47</v>
      </c>
      <c r="G23" t="s">
        <v>194</v>
      </c>
      <c r="H23" s="2">
        <v>44434</v>
      </c>
      <c r="I23">
        <v>3.56986301369863</v>
      </c>
      <c r="J23">
        <v>1</v>
      </c>
      <c r="K23" t="s">
        <v>186</v>
      </c>
      <c r="L23" t="s">
        <v>187</v>
      </c>
      <c r="M23" t="s">
        <v>188</v>
      </c>
    </row>
    <row r="24" spans="1:13" x14ac:dyDescent="0.35">
      <c r="A24" t="s">
        <v>274</v>
      </c>
      <c r="B24" t="s">
        <v>275</v>
      </c>
      <c r="C24" t="s">
        <v>276</v>
      </c>
      <c r="D24" t="s">
        <v>183</v>
      </c>
      <c r="E24" t="s">
        <v>184</v>
      </c>
      <c r="F24" s="9">
        <v>43329.22</v>
      </c>
      <c r="G24" t="s">
        <v>233</v>
      </c>
      <c r="H24" s="2">
        <v>43809</v>
      </c>
      <c r="I24">
        <v>5.2821917808219174</v>
      </c>
      <c r="J24">
        <v>0.5</v>
      </c>
      <c r="K24" t="s">
        <v>205</v>
      </c>
      <c r="L24" t="s">
        <v>187</v>
      </c>
      <c r="M24" t="s">
        <v>196</v>
      </c>
    </row>
    <row r="25" spans="1:13" x14ac:dyDescent="0.35">
      <c r="A25" t="s">
        <v>277</v>
      </c>
      <c r="B25" t="s">
        <v>278</v>
      </c>
      <c r="C25" t="s">
        <v>279</v>
      </c>
      <c r="D25" t="s">
        <v>192</v>
      </c>
      <c r="E25" t="s">
        <v>204</v>
      </c>
      <c r="F25" s="9">
        <v>71570.990000000005</v>
      </c>
      <c r="G25" t="s">
        <v>194</v>
      </c>
      <c r="H25" s="2">
        <v>44249</v>
      </c>
      <c r="I25">
        <v>4.0767123287671234</v>
      </c>
      <c r="J25">
        <v>0.5</v>
      </c>
      <c r="K25" t="s">
        <v>186</v>
      </c>
      <c r="L25" t="s">
        <v>209</v>
      </c>
      <c r="M25" t="s">
        <v>196</v>
      </c>
    </row>
    <row r="26" spans="1:13" x14ac:dyDescent="0.35">
      <c r="A26" t="s">
        <v>280</v>
      </c>
      <c r="B26" t="s">
        <v>281</v>
      </c>
      <c r="C26" t="s">
        <v>282</v>
      </c>
      <c r="D26" t="s">
        <v>217</v>
      </c>
      <c r="E26" t="s">
        <v>204</v>
      </c>
      <c r="F26" s="9">
        <v>78840.23</v>
      </c>
      <c r="G26" t="s">
        <v>194</v>
      </c>
      <c r="H26" s="2">
        <v>43633</v>
      </c>
      <c r="I26">
        <v>5.7643835616438359</v>
      </c>
      <c r="J26">
        <v>1</v>
      </c>
      <c r="K26" t="s">
        <v>244</v>
      </c>
      <c r="L26" t="s">
        <v>187</v>
      </c>
      <c r="M26" t="s">
        <v>188</v>
      </c>
    </row>
    <row r="27" spans="1:13" x14ac:dyDescent="0.35">
      <c r="A27" t="s">
        <v>283</v>
      </c>
      <c r="B27" t="s">
        <v>284</v>
      </c>
      <c r="C27" t="s">
        <v>285</v>
      </c>
      <c r="D27" t="s">
        <v>192</v>
      </c>
      <c r="E27" t="s">
        <v>265</v>
      </c>
      <c r="F27" s="9">
        <v>61994.76</v>
      </c>
      <c r="G27" t="s">
        <v>194</v>
      </c>
      <c r="H27" s="2">
        <v>43794</v>
      </c>
      <c r="I27">
        <v>5.3232876712328769</v>
      </c>
      <c r="J27">
        <v>0.3</v>
      </c>
      <c r="K27" t="s">
        <v>186</v>
      </c>
      <c r="L27" t="s">
        <v>209</v>
      </c>
      <c r="M27" t="s">
        <v>196</v>
      </c>
    </row>
    <row r="28" spans="1:13" x14ac:dyDescent="0.35">
      <c r="A28" t="s">
        <v>286</v>
      </c>
      <c r="B28" t="s">
        <v>287</v>
      </c>
      <c r="C28" t="s">
        <v>288</v>
      </c>
      <c r="D28" t="s">
        <v>192</v>
      </c>
      <c r="E28" t="s">
        <v>200</v>
      </c>
      <c r="F28" s="9">
        <v>89690.38</v>
      </c>
      <c r="G28" t="s">
        <v>194</v>
      </c>
      <c r="H28" s="2">
        <v>43206</v>
      </c>
      <c r="I28">
        <v>6.934246575342466</v>
      </c>
      <c r="J28">
        <v>1</v>
      </c>
      <c r="K28" t="s">
        <v>186</v>
      </c>
      <c r="L28" t="s">
        <v>213</v>
      </c>
      <c r="M28" t="s">
        <v>188</v>
      </c>
    </row>
    <row r="29" spans="1:13" x14ac:dyDescent="0.35">
      <c r="A29" t="s">
        <v>289</v>
      </c>
      <c r="B29" t="s">
        <v>290</v>
      </c>
      <c r="C29" t="s">
        <v>291</v>
      </c>
      <c r="D29" t="s">
        <v>183</v>
      </c>
      <c r="E29" t="s">
        <v>292</v>
      </c>
      <c r="F29" s="9">
        <v>104335.03999999999</v>
      </c>
      <c r="G29" t="s">
        <v>185</v>
      </c>
      <c r="H29" s="2">
        <v>43874</v>
      </c>
      <c r="I29">
        <v>5.1041095890410961</v>
      </c>
      <c r="J29">
        <v>1</v>
      </c>
      <c r="K29" t="s">
        <v>186</v>
      </c>
      <c r="L29" t="s">
        <v>240</v>
      </c>
      <c r="M29" t="s">
        <v>188</v>
      </c>
    </row>
    <row r="30" spans="1:13" x14ac:dyDescent="0.35">
      <c r="A30" t="s">
        <v>293</v>
      </c>
      <c r="B30" t="s">
        <v>294</v>
      </c>
      <c r="C30" t="s">
        <v>295</v>
      </c>
      <c r="D30" t="s">
        <v>183</v>
      </c>
      <c r="E30" t="s">
        <v>269</v>
      </c>
      <c r="F30" s="9">
        <v>52246.29</v>
      </c>
      <c r="G30" t="s">
        <v>194</v>
      </c>
      <c r="H30" s="2">
        <v>43573</v>
      </c>
      <c r="I30">
        <v>5.9287671232876713</v>
      </c>
      <c r="J30">
        <v>1</v>
      </c>
      <c r="K30" t="s">
        <v>244</v>
      </c>
      <c r="L30" t="s">
        <v>213</v>
      </c>
      <c r="M30" t="s">
        <v>188</v>
      </c>
    </row>
    <row r="31" spans="1:13" x14ac:dyDescent="0.35">
      <c r="A31" t="s">
        <v>296</v>
      </c>
      <c r="B31" t="s">
        <v>297</v>
      </c>
      <c r="C31" t="s">
        <v>298</v>
      </c>
      <c r="D31" t="s">
        <v>183</v>
      </c>
      <c r="E31" t="s">
        <v>299</v>
      </c>
      <c r="F31" s="9">
        <v>90697.67</v>
      </c>
      <c r="G31" t="s">
        <v>194</v>
      </c>
      <c r="H31" s="2">
        <v>44221</v>
      </c>
      <c r="I31">
        <v>4.1534246575342468</v>
      </c>
      <c r="J31">
        <v>0.8</v>
      </c>
      <c r="K31" t="s">
        <v>186</v>
      </c>
      <c r="L31" t="s">
        <v>195</v>
      </c>
      <c r="M31" t="s">
        <v>196</v>
      </c>
    </row>
    <row r="32" spans="1:13" x14ac:dyDescent="0.35">
      <c r="A32" t="s">
        <v>300</v>
      </c>
      <c r="B32" t="s">
        <v>301</v>
      </c>
      <c r="C32" t="s">
        <v>302</v>
      </c>
      <c r="D32" t="s">
        <v>183</v>
      </c>
      <c r="E32" t="s">
        <v>193</v>
      </c>
      <c r="F32" s="9">
        <v>90884.32</v>
      </c>
      <c r="G32" t="s">
        <v>194</v>
      </c>
      <c r="H32" s="2">
        <v>43826</v>
      </c>
      <c r="I32">
        <v>5.2356164383561641</v>
      </c>
      <c r="J32">
        <v>1</v>
      </c>
      <c r="K32" t="s">
        <v>186</v>
      </c>
      <c r="L32" t="s">
        <v>240</v>
      </c>
      <c r="M32" t="s">
        <v>188</v>
      </c>
    </row>
    <row r="33" spans="1:13" x14ac:dyDescent="0.35">
      <c r="A33" t="s">
        <v>303</v>
      </c>
      <c r="B33" t="s">
        <v>304</v>
      </c>
      <c r="C33" t="s">
        <v>305</v>
      </c>
      <c r="D33" t="s">
        <v>183</v>
      </c>
      <c r="E33" t="s">
        <v>265</v>
      </c>
      <c r="F33" s="9">
        <v>76320.44</v>
      </c>
      <c r="G33" t="s">
        <v>194</v>
      </c>
      <c r="H33" s="2">
        <v>44383</v>
      </c>
      <c r="I33">
        <v>3.7095890410958905</v>
      </c>
      <c r="J33">
        <v>0.8</v>
      </c>
      <c r="K33" t="s">
        <v>244</v>
      </c>
      <c r="L33" t="s">
        <v>187</v>
      </c>
      <c r="M33" t="s">
        <v>196</v>
      </c>
    </row>
    <row r="34" spans="1:13" x14ac:dyDescent="0.35">
      <c r="A34" t="s">
        <v>306</v>
      </c>
      <c r="B34" t="s">
        <v>307</v>
      </c>
      <c r="C34" t="s">
        <v>308</v>
      </c>
      <c r="D34" t="s">
        <v>183</v>
      </c>
      <c r="E34" t="s">
        <v>193</v>
      </c>
      <c r="F34" s="9">
        <v>73360.38</v>
      </c>
      <c r="G34" t="s">
        <v>194</v>
      </c>
      <c r="H34" s="2">
        <v>43972</v>
      </c>
      <c r="I34">
        <v>4.8356164383561646</v>
      </c>
      <c r="J34">
        <v>1</v>
      </c>
      <c r="K34" t="s">
        <v>244</v>
      </c>
      <c r="L34" t="s">
        <v>187</v>
      </c>
      <c r="M34" t="s">
        <v>188</v>
      </c>
    </row>
    <row r="35" spans="1:13" x14ac:dyDescent="0.35">
      <c r="A35" t="s">
        <v>309</v>
      </c>
      <c r="B35" t="s">
        <v>310</v>
      </c>
      <c r="C35" t="s">
        <v>311</v>
      </c>
      <c r="D35" t="s">
        <v>192</v>
      </c>
      <c r="E35" t="s">
        <v>226</v>
      </c>
      <c r="F35" s="9">
        <v>50449.46</v>
      </c>
      <c r="G35" t="s">
        <v>194</v>
      </c>
      <c r="H35" s="2">
        <v>43418</v>
      </c>
      <c r="I35">
        <v>6.353424657534247</v>
      </c>
      <c r="J35">
        <v>0.8</v>
      </c>
      <c r="K35" t="s">
        <v>186</v>
      </c>
      <c r="L35" t="s">
        <v>245</v>
      </c>
      <c r="M35" t="s">
        <v>196</v>
      </c>
    </row>
    <row r="36" spans="1:13" x14ac:dyDescent="0.35">
      <c r="A36" t="s">
        <v>312</v>
      </c>
      <c r="B36" t="s">
        <v>313</v>
      </c>
      <c r="C36" t="s">
        <v>314</v>
      </c>
      <c r="D36" t="s">
        <v>183</v>
      </c>
      <c r="E36" t="s">
        <v>204</v>
      </c>
      <c r="F36" s="9">
        <v>53949.26</v>
      </c>
      <c r="G36" t="s">
        <v>194</v>
      </c>
      <c r="H36" s="2">
        <v>43808</v>
      </c>
      <c r="I36">
        <v>5.2849315068493148</v>
      </c>
      <c r="J36">
        <v>1</v>
      </c>
      <c r="K36" t="s">
        <v>244</v>
      </c>
      <c r="L36" t="s">
        <v>240</v>
      </c>
      <c r="M36" t="s">
        <v>188</v>
      </c>
    </row>
    <row r="37" spans="1:13" x14ac:dyDescent="0.35">
      <c r="A37" t="s">
        <v>315</v>
      </c>
      <c r="B37" t="s">
        <v>316</v>
      </c>
      <c r="C37" t="s">
        <v>317</v>
      </c>
      <c r="D37" t="s">
        <v>183</v>
      </c>
      <c r="E37" t="s">
        <v>299</v>
      </c>
      <c r="F37" s="9">
        <v>113616.23</v>
      </c>
      <c r="G37" t="s">
        <v>185</v>
      </c>
      <c r="H37" s="2">
        <v>43255</v>
      </c>
      <c r="I37">
        <v>6.8</v>
      </c>
      <c r="J37">
        <v>1</v>
      </c>
      <c r="K37" t="s">
        <v>186</v>
      </c>
      <c r="L37" t="s">
        <v>187</v>
      </c>
      <c r="M37" t="s">
        <v>188</v>
      </c>
    </row>
    <row r="38" spans="1:13" x14ac:dyDescent="0.35">
      <c r="A38" t="s">
        <v>318</v>
      </c>
      <c r="B38" t="s">
        <v>319</v>
      </c>
      <c r="C38" t="s">
        <v>320</v>
      </c>
      <c r="D38" t="s">
        <v>192</v>
      </c>
      <c r="E38" t="s">
        <v>292</v>
      </c>
      <c r="F38" s="9">
        <v>110906.35</v>
      </c>
      <c r="G38" t="s">
        <v>185</v>
      </c>
      <c r="H38" s="2">
        <v>43434</v>
      </c>
      <c r="I38">
        <v>6.3095890410958901</v>
      </c>
      <c r="J38">
        <v>1</v>
      </c>
      <c r="K38" t="s">
        <v>244</v>
      </c>
      <c r="L38" t="s">
        <v>213</v>
      </c>
      <c r="M38" t="s">
        <v>188</v>
      </c>
    </row>
    <row r="39" spans="1:13" x14ac:dyDescent="0.35">
      <c r="A39" t="s">
        <v>321</v>
      </c>
      <c r="B39" t="s">
        <v>322</v>
      </c>
      <c r="C39" t="s">
        <v>323</v>
      </c>
      <c r="D39" t="s">
        <v>192</v>
      </c>
      <c r="E39" t="s">
        <v>218</v>
      </c>
      <c r="F39" s="9">
        <v>100371.31</v>
      </c>
      <c r="G39" t="s">
        <v>185</v>
      </c>
      <c r="H39" s="2">
        <v>44067</v>
      </c>
      <c r="I39">
        <v>4.5753424657534243</v>
      </c>
      <c r="J39">
        <v>0.8</v>
      </c>
      <c r="K39" t="s">
        <v>205</v>
      </c>
      <c r="L39" t="s">
        <v>245</v>
      </c>
      <c r="M39" t="s">
        <v>196</v>
      </c>
    </row>
    <row r="40" spans="1:13" x14ac:dyDescent="0.35">
      <c r="A40" t="s">
        <v>324</v>
      </c>
      <c r="B40" t="s">
        <v>325</v>
      </c>
      <c r="C40" t="s">
        <v>326</v>
      </c>
      <c r="D40" t="s">
        <v>192</v>
      </c>
      <c r="E40" t="s">
        <v>269</v>
      </c>
      <c r="F40" s="9">
        <v>69163.39</v>
      </c>
      <c r="G40" t="s">
        <v>194</v>
      </c>
      <c r="H40" s="2">
        <v>43397</v>
      </c>
      <c r="I40">
        <v>6.4109589041095889</v>
      </c>
      <c r="J40">
        <v>1</v>
      </c>
      <c r="K40" t="s">
        <v>186</v>
      </c>
      <c r="L40" t="s">
        <v>187</v>
      </c>
      <c r="M40" t="s">
        <v>188</v>
      </c>
    </row>
    <row r="41" spans="1:13" x14ac:dyDescent="0.35">
      <c r="A41" t="s">
        <v>327</v>
      </c>
      <c r="B41" t="s">
        <v>328</v>
      </c>
      <c r="C41" t="s">
        <v>329</v>
      </c>
      <c r="D41" t="s">
        <v>183</v>
      </c>
      <c r="E41" t="s">
        <v>204</v>
      </c>
      <c r="F41" s="9">
        <v>114691.03</v>
      </c>
      <c r="G41" t="s">
        <v>185</v>
      </c>
      <c r="H41" s="2">
        <v>44039</v>
      </c>
      <c r="I41">
        <v>4.6520547945205477</v>
      </c>
      <c r="J41">
        <v>1</v>
      </c>
      <c r="K41" t="s">
        <v>244</v>
      </c>
      <c r="L41" t="s">
        <v>213</v>
      </c>
      <c r="M41" t="s">
        <v>188</v>
      </c>
    </row>
    <row r="42" spans="1:13" x14ac:dyDescent="0.35">
      <c r="A42" t="s">
        <v>330</v>
      </c>
      <c r="B42" t="s">
        <v>331</v>
      </c>
      <c r="C42" t="s">
        <v>332</v>
      </c>
      <c r="D42" t="s">
        <v>183</v>
      </c>
      <c r="E42" t="s">
        <v>265</v>
      </c>
      <c r="F42" s="9">
        <v>86556.96</v>
      </c>
      <c r="G42" t="s">
        <v>194</v>
      </c>
      <c r="H42" s="2">
        <v>44104</v>
      </c>
      <c r="I42">
        <v>4.4739726027397264</v>
      </c>
      <c r="J42">
        <v>1</v>
      </c>
      <c r="K42" t="s">
        <v>186</v>
      </c>
      <c r="L42" t="s">
        <v>209</v>
      </c>
      <c r="M42" t="s">
        <v>188</v>
      </c>
    </row>
    <row r="43" spans="1:13" x14ac:dyDescent="0.35">
      <c r="A43" t="s">
        <v>333</v>
      </c>
      <c r="B43" t="s">
        <v>334</v>
      </c>
      <c r="C43" t="s">
        <v>335</v>
      </c>
      <c r="D43" t="s">
        <v>192</v>
      </c>
      <c r="E43" t="s">
        <v>200</v>
      </c>
      <c r="F43" s="9">
        <v>31172.77</v>
      </c>
      <c r="G43" t="s">
        <v>233</v>
      </c>
      <c r="H43" s="2">
        <v>43665</v>
      </c>
      <c r="I43">
        <v>5.6767123287671231</v>
      </c>
      <c r="J43">
        <v>1</v>
      </c>
      <c r="K43" t="s">
        <v>205</v>
      </c>
      <c r="L43" t="s">
        <v>187</v>
      </c>
      <c r="M43" t="s">
        <v>188</v>
      </c>
    </row>
    <row r="44" spans="1:13" x14ac:dyDescent="0.35">
      <c r="A44" t="s">
        <v>336</v>
      </c>
      <c r="B44" t="s">
        <v>337</v>
      </c>
      <c r="C44" t="s">
        <v>338</v>
      </c>
      <c r="D44" t="s">
        <v>183</v>
      </c>
      <c r="E44" t="s">
        <v>193</v>
      </c>
      <c r="F44" s="9">
        <v>80169.42</v>
      </c>
      <c r="G44" t="s">
        <v>194</v>
      </c>
      <c r="H44" s="2">
        <v>44053</v>
      </c>
      <c r="I44">
        <v>4.6136986301369864</v>
      </c>
      <c r="J44">
        <v>1</v>
      </c>
      <c r="K44" t="s">
        <v>186</v>
      </c>
      <c r="L44" t="s">
        <v>245</v>
      </c>
      <c r="M44" t="s">
        <v>188</v>
      </c>
    </row>
    <row r="45" spans="1:13" x14ac:dyDescent="0.35">
      <c r="A45" t="s">
        <v>312</v>
      </c>
      <c r="B45" t="s">
        <v>313</v>
      </c>
      <c r="C45" t="s">
        <v>314</v>
      </c>
      <c r="D45" t="s">
        <v>183</v>
      </c>
      <c r="E45" t="s">
        <v>204</v>
      </c>
      <c r="F45" s="9">
        <v>53949.26</v>
      </c>
      <c r="G45" t="s">
        <v>194</v>
      </c>
      <c r="H45" s="2">
        <v>43808</v>
      </c>
      <c r="I45">
        <v>5.2849315068493148</v>
      </c>
      <c r="J45">
        <v>1</v>
      </c>
      <c r="K45" t="s">
        <v>244</v>
      </c>
      <c r="L45" t="s">
        <v>240</v>
      </c>
      <c r="M45" t="s">
        <v>188</v>
      </c>
    </row>
    <row r="46" spans="1:13" x14ac:dyDescent="0.35">
      <c r="A46" t="s">
        <v>339</v>
      </c>
      <c r="B46" t="s">
        <v>340</v>
      </c>
      <c r="C46" t="s">
        <v>341</v>
      </c>
      <c r="D46" t="s">
        <v>192</v>
      </c>
      <c r="E46" t="s">
        <v>218</v>
      </c>
      <c r="F46" s="9">
        <v>58935.92</v>
      </c>
      <c r="G46" t="s">
        <v>194</v>
      </c>
      <c r="H46" s="2">
        <v>43717</v>
      </c>
      <c r="I46">
        <v>5.5342465753424657</v>
      </c>
      <c r="J46">
        <v>1</v>
      </c>
      <c r="K46" t="s">
        <v>244</v>
      </c>
      <c r="L46" t="s">
        <v>209</v>
      </c>
      <c r="M46" t="s">
        <v>188</v>
      </c>
    </row>
    <row r="47" spans="1:13" x14ac:dyDescent="0.35">
      <c r="A47" t="s">
        <v>342</v>
      </c>
      <c r="B47" t="s">
        <v>343</v>
      </c>
      <c r="C47" t="s">
        <v>344</v>
      </c>
      <c r="D47" t="s">
        <v>192</v>
      </c>
      <c r="E47" t="s">
        <v>218</v>
      </c>
      <c r="F47" s="9">
        <v>63555.73</v>
      </c>
      <c r="G47" t="s">
        <v>194</v>
      </c>
      <c r="H47" s="2">
        <v>44159</v>
      </c>
      <c r="I47">
        <v>4.3232876712328769</v>
      </c>
      <c r="J47">
        <v>1</v>
      </c>
      <c r="K47" t="s">
        <v>186</v>
      </c>
      <c r="L47" t="s">
        <v>252</v>
      </c>
      <c r="M47" t="s">
        <v>188</v>
      </c>
    </row>
    <row r="48" spans="1:13" x14ac:dyDescent="0.35">
      <c r="A48" t="s">
        <v>345</v>
      </c>
      <c r="B48" t="s">
        <v>346</v>
      </c>
      <c r="C48" t="s">
        <v>347</v>
      </c>
      <c r="D48" t="s">
        <v>183</v>
      </c>
      <c r="E48" t="s">
        <v>269</v>
      </c>
      <c r="F48" s="9">
        <v>57419.35</v>
      </c>
      <c r="G48" t="s">
        <v>194</v>
      </c>
      <c r="H48" s="2">
        <v>43305</v>
      </c>
      <c r="I48">
        <v>6.6630136986301371</v>
      </c>
      <c r="J48">
        <v>1</v>
      </c>
      <c r="K48" t="s">
        <v>205</v>
      </c>
      <c r="L48" t="s">
        <v>245</v>
      </c>
      <c r="M48" t="s">
        <v>188</v>
      </c>
    </row>
    <row r="49" spans="1:13" x14ac:dyDescent="0.35">
      <c r="A49" t="s">
        <v>348</v>
      </c>
      <c r="B49" t="s">
        <v>349</v>
      </c>
      <c r="C49" t="s">
        <v>350</v>
      </c>
      <c r="D49" t="s">
        <v>192</v>
      </c>
      <c r="E49" t="s">
        <v>292</v>
      </c>
      <c r="F49" s="9">
        <v>67818.14</v>
      </c>
      <c r="G49" t="s">
        <v>194</v>
      </c>
      <c r="H49" s="2">
        <v>43406</v>
      </c>
      <c r="I49">
        <v>6.3863013698630136</v>
      </c>
      <c r="J49">
        <v>0.6</v>
      </c>
      <c r="K49" t="s">
        <v>205</v>
      </c>
      <c r="L49" t="s">
        <v>187</v>
      </c>
      <c r="M49" t="s">
        <v>196</v>
      </c>
    </row>
    <row r="50" spans="1:13" x14ac:dyDescent="0.35">
      <c r="A50" t="s">
        <v>351</v>
      </c>
      <c r="B50" t="s">
        <v>352</v>
      </c>
      <c r="C50" t="s">
        <v>353</v>
      </c>
      <c r="D50" t="s">
        <v>192</v>
      </c>
      <c r="E50" t="s">
        <v>184</v>
      </c>
      <c r="F50" s="9">
        <v>44403.77</v>
      </c>
      <c r="G50" t="s">
        <v>233</v>
      </c>
      <c r="H50" s="2">
        <v>43416</v>
      </c>
      <c r="I50">
        <v>6.3589041095890408</v>
      </c>
      <c r="J50">
        <v>1</v>
      </c>
      <c r="K50" t="s">
        <v>186</v>
      </c>
      <c r="L50" t="s">
        <v>209</v>
      </c>
      <c r="M50" t="s">
        <v>188</v>
      </c>
    </row>
    <row r="51" spans="1:13" x14ac:dyDescent="0.35">
      <c r="A51" t="s">
        <v>354</v>
      </c>
      <c r="B51" t="s">
        <v>355</v>
      </c>
      <c r="C51" t="s">
        <v>356</v>
      </c>
      <c r="D51" t="s">
        <v>183</v>
      </c>
      <c r="E51" t="s">
        <v>222</v>
      </c>
      <c r="F51" s="9">
        <v>40753.54</v>
      </c>
      <c r="G51" t="s">
        <v>233</v>
      </c>
      <c r="H51" s="2">
        <v>43152</v>
      </c>
      <c r="I51">
        <v>7.0821917808219181</v>
      </c>
      <c r="J51">
        <v>0.6</v>
      </c>
      <c r="K51" t="s">
        <v>186</v>
      </c>
      <c r="L51" t="s">
        <v>213</v>
      </c>
      <c r="M51" t="s">
        <v>196</v>
      </c>
    </row>
    <row r="52" spans="1:13" x14ac:dyDescent="0.35">
      <c r="A52" t="s">
        <v>357</v>
      </c>
      <c r="B52" t="s">
        <v>358</v>
      </c>
      <c r="C52" t="s">
        <v>359</v>
      </c>
      <c r="D52" t="s">
        <v>192</v>
      </c>
      <c r="E52" t="s">
        <v>204</v>
      </c>
      <c r="F52" s="9">
        <v>102934.09</v>
      </c>
      <c r="G52" t="s">
        <v>185</v>
      </c>
      <c r="H52" s="2">
        <v>44315</v>
      </c>
      <c r="I52">
        <v>3.8958904109589043</v>
      </c>
      <c r="J52">
        <v>1</v>
      </c>
      <c r="K52" t="s">
        <v>186</v>
      </c>
      <c r="L52" t="s">
        <v>209</v>
      </c>
      <c r="M52" t="s">
        <v>188</v>
      </c>
    </row>
    <row r="53" spans="1:13" x14ac:dyDescent="0.35">
      <c r="A53" t="s">
        <v>360</v>
      </c>
      <c r="B53" t="s">
        <v>361</v>
      </c>
      <c r="C53" t="s">
        <v>362</v>
      </c>
      <c r="D53" t="s">
        <v>183</v>
      </c>
      <c r="E53" t="s">
        <v>273</v>
      </c>
      <c r="F53" s="9">
        <v>68860.399999999994</v>
      </c>
      <c r="G53" t="s">
        <v>194</v>
      </c>
      <c r="H53" s="2">
        <v>43508</v>
      </c>
      <c r="I53">
        <v>6.1068493150684935</v>
      </c>
      <c r="J53">
        <v>0.4</v>
      </c>
      <c r="K53" t="s">
        <v>186</v>
      </c>
      <c r="L53" t="s">
        <v>240</v>
      </c>
      <c r="M53" t="s">
        <v>196</v>
      </c>
    </row>
    <row r="54" spans="1:13" x14ac:dyDescent="0.35">
      <c r="A54" t="s">
        <v>363</v>
      </c>
      <c r="B54" t="s">
        <v>364</v>
      </c>
      <c r="C54" t="s">
        <v>365</v>
      </c>
      <c r="D54" t="s">
        <v>183</v>
      </c>
      <c r="E54" t="s">
        <v>204</v>
      </c>
      <c r="F54" s="9">
        <v>79567.69</v>
      </c>
      <c r="G54" t="s">
        <v>194</v>
      </c>
      <c r="H54" s="2">
        <v>43272</v>
      </c>
      <c r="I54">
        <v>6.7534246575342465</v>
      </c>
      <c r="J54">
        <v>1</v>
      </c>
      <c r="K54" t="s">
        <v>205</v>
      </c>
      <c r="L54" t="s">
        <v>252</v>
      </c>
      <c r="M54" t="s">
        <v>188</v>
      </c>
    </row>
    <row r="55" spans="1:13" x14ac:dyDescent="0.35">
      <c r="A55" t="s">
        <v>366</v>
      </c>
      <c r="B55" t="s">
        <v>367</v>
      </c>
      <c r="C55" t="s">
        <v>368</v>
      </c>
      <c r="D55" t="s">
        <v>192</v>
      </c>
      <c r="E55" t="s">
        <v>265</v>
      </c>
      <c r="F55" s="9">
        <v>35943.620000000003</v>
      </c>
      <c r="G55" t="s">
        <v>233</v>
      </c>
      <c r="H55" s="2">
        <v>44078</v>
      </c>
      <c r="I55">
        <v>4.5452054794520551</v>
      </c>
      <c r="J55">
        <v>1</v>
      </c>
      <c r="K55" t="s">
        <v>186</v>
      </c>
      <c r="L55" t="s">
        <v>240</v>
      </c>
      <c r="M55" t="s">
        <v>188</v>
      </c>
    </row>
    <row r="56" spans="1:13" x14ac:dyDescent="0.35">
      <c r="A56" t="s">
        <v>369</v>
      </c>
      <c r="B56" t="s">
        <v>370</v>
      </c>
      <c r="C56" t="s">
        <v>371</v>
      </c>
      <c r="D56" t="s">
        <v>192</v>
      </c>
      <c r="E56" t="s">
        <v>204</v>
      </c>
      <c r="F56" s="9">
        <v>116767.63</v>
      </c>
      <c r="G56" t="s">
        <v>185</v>
      </c>
      <c r="H56" s="2">
        <v>43949</v>
      </c>
      <c r="I56">
        <v>4.8986301369863012</v>
      </c>
      <c r="J56">
        <v>0.4</v>
      </c>
      <c r="K56" t="s">
        <v>244</v>
      </c>
      <c r="L56" t="s">
        <v>252</v>
      </c>
      <c r="M56" t="s">
        <v>196</v>
      </c>
    </row>
    <row r="57" spans="1:13" x14ac:dyDescent="0.35">
      <c r="A57" t="s">
        <v>372</v>
      </c>
      <c r="B57" t="s">
        <v>373</v>
      </c>
      <c r="C57" t="s">
        <v>374</v>
      </c>
      <c r="D57" t="s">
        <v>183</v>
      </c>
      <c r="E57" t="s">
        <v>226</v>
      </c>
      <c r="F57" s="9">
        <v>85455.53</v>
      </c>
      <c r="G57" t="s">
        <v>194</v>
      </c>
      <c r="H57" s="2">
        <v>43839</v>
      </c>
      <c r="I57">
        <v>5.2</v>
      </c>
      <c r="J57">
        <v>1</v>
      </c>
      <c r="K57" t="s">
        <v>186</v>
      </c>
      <c r="L57" t="s">
        <v>213</v>
      </c>
      <c r="M57" t="s">
        <v>188</v>
      </c>
    </row>
    <row r="58" spans="1:13" x14ac:dyDescent="0.35">
      <c r="A58" t="s">
        <v>375</v>
      </c>
      <c r="B58" t="s">
        <v>376</v>
      </c>
      <c r="C58" t="s">
        <v>377</v>
      </c>
      <c r="D58" t="s">
        <v>192</v>
      </c>
      <c r="E58" t="s">
        <v>226</v>
      </c>
      <c r="F58" s="9">
        <v>39700.82</v>
      </c>
      <c r="G58" t="s">
        <v>233</v>
      </c>
      <c r="H58" s="2">
        <v>44203</v>
      </c>
      <c r="I58">
        <v>4.2027397260273975</v>
      </c>
      <c r="J58">
        <v>0.8</v>
      </c>
      <c r="K58" t="s">
        <v>186</v>
      </c>
      <c r="L58" t="s">
        <v>252</v>
      </c>
      <c r="M58" t="s">
        <v>196</v>
      </c>
    </row>
    <row r="59" spans="1:13" x14ac:dyDescent="0.35">
      <c r="A59" t="s">
        <v>378</v>
      </c>
      <c r="B59" t="s">
        <v>379</v>
      </c>
      <c r="C59" t="s">
        <v>380</v>
      </c>
      <c r="D59" t="s">
        <v>192</v>
      </c>
      <c r="E59" t="s">
        <v>292</v>
      </c>
      <c r="F59" s="9">
        <v>38438.239999999998</v>
      </c>
      <c r="G59" t="s">
        <v>233</v>
      </c>
      <c r="H59" s="2">
        <v>43962</v>
      </c>
      <c r="I59">
        <v>4.8630136986301373</v>
      </c>
      <c r="J59">
        <v>1</v>
      </c>
      <c r="K59" t="s">
        <v>186</v>
      </c>
      <c r="L59" t="s">
        <v>252</v>
      </c>
      <c r="M59" t="s">
        <v>188</v>
      </c>
    </row>
    <row r="60" spans="1:13" x14ac:dyDescent="0.35">
      <c r="A60" t="s">
        <v>381</v>
      </c>
      <c r="B60" t="s">
        <v>382</v>
      </c>
      <c r="C60" t="s">
        <v>383</v>
      </c>
      <c r="D60" t="s">
        <v>183</v>
      </c>
      <c r="E60" t="s">
        <v>184</v>
      </c>
      <c r="F60" s="9">
        <v>50855.53</v>
      </c>
      <c r="G60" t="s">
        <v>194</v>
      </c>
      <c r="H60" s="2">
        <v>44221</v>
      </c>
      <c r="I60">
        <v>4.1534246575342468</v>
      </c>
      <c r="J60">
        <v>1</v>
      </c>
      <c r="K60" t="s">
        <v>186</v>
      </c>
      <c r="L60" t="s">
        <v>213</v>
      </c>
      <c r="M60" t="s">
        <v>188</v>
      </c>
    </row>
    <row r="61" spans="1:13" x14ac:dyDescent="0.35">
      <c r="A61" t="s">
        <v>384</v>
      </c>
      <c r="B61" t="s">
        <v>385</v>
      </c>
      <c r="C61" t="s">
        <v>386</v>
      </c>
      <c r="D61" t="s">
        <v>183</v>
      </c>
      <c r="E61" t="s">
        <v>222</v>
      </c>
      <c r="F61" s="9">
        <v>37362.300000000003</v>
      </c>
      <c r="G61" t="s">
        <v>233</v>
      </c>
      <c r="H61" s="2">
        <v>43642</v>
      </c>
      <c r="I61">
        <v>5.7397260273972606</v>
      </c>
      <c r="J61">
        <v>1</v>
      </c>
      <c r="K61" t="s">
        <v>186</v>
      </c>
      <c r="L61" t="s">
        <v>245</v>
      </c>
      <c r="M61" t="s">
        <v>188</v>
      </c>
    </row>
    <row r="62" spans="1:13" x14ac:dyDescent="0.35">
      <c r="A62" t="s">
        <v>387</v>
      </c>
      <c r="B62" t="s">
        <v>388</v>
      </c>
      <c r="C62" t="s">
        <v>389</v>
      </c>
      <c r="D62" t="s">
        <v>183</v>
      </c>
      <c r="E62" t="s">
        <v>265</v>
      </c>
      <c r="F62" s="9">
        <v>72876.91</v>
      </c>
      <c r="G62" t="s">
        <v>194</v>
      </c>
      <c r="H62" s="2">
        <v>43612</v>
      </c>
      <c r="I62">
        <v>5.8219178082191778</v>
      </c>
      <c r="J62">
        <v>0.4</v>
      </c>
      <c r="K62" t="s">
        <v>205</v>
      </c>
      <c r="L62" t="s">
        <v>245</v>
      </c>
      <c r="M62" t="s">
        <v>196</v>
      </c>
    </row>
    <row r="63" spans="1:13" x14ac:dyDescent="0.35">
      <c r="A63" t="s">
        <v>390</v>
      </c>
      <c r="B63" t="s">
        <v>391</v>
      </c>
      <c r="C63" t="s">
        <v>392</v>
      </c>
      <c r="D63" t="s">
        <v>192</v>
      </c>
      <c r="E63" t="s">
        <v>299</v>
      </c>
      <c r="F63" s="9">
        <v>31042.51</v>
      </c>
      <c r="G63" t="s">
        <v>233</v>
      </c>
      <c r="H63" s="2">
        <v>44473</v>
      </c>
      <c r="I63">
        <v>3.463013698630137</v>
      </c>
      <c r="J63">
        <v>0.3</v>
      </c>
      <c r="K63" t="s">
        <v>205</v>
      </c>
      <c r="L63" t="s">
        <v>187</v>
      </c>
      <c r="M63" t="s">
        <v>196</v>
      </c>
    </row>
    <row r="64" spans="1:13" x14ac:dyDescent="0.35">
      <c r="A64" t="s">
        <v>393</v>
      </c>
      <c r="B64" t="s">
        <v>394</v>
      </c>
      <c r="C64" t="s">
        <v>395</v>
      </c>
      <c r="D64" t="s">
        <v>192</v>
      </c>
      <c r="E64" t="s">
        <v>299</v>
      </c>
      <c r="F64" s="9">
        <v>63705.4</v>
      </c>
      <c r="G64" t="s">
        <v>194</v>
      </c>
      <c r="H64" s="2">
        <v>43682</v>
      </c>
      <c r="I64">
        <v>5.6301369863013697</v>
      </c>
      <c r="J64">
        <v>1</v>
      </c>
      <c r="K64" t="s">
        <v>186</v>
      </c>
      <c r="L64" t="s">
        <v>209</v>
      </c>
      <c r="M64" t="s">
        <v>188</v>
      </c>
    </row>
    <row r="65" spans="1:13" x14ac:dyDescent="0.35">
      <c r="A65" t="s">
        <v>396</v>
      </c>
      <c r="B65" t="s">
        <v>397</v>
      </c>
      <c r="C65" t="s">
        <v>398</v>
      </c>
      <c r="D65" t="s">
        <v>192</v>
      </c>
      <c r="E65" t="s">
        <v>226</v>
      </c>
      <c r="F65" s="9">
        <v>59434.18</v>
      </c>
      <c r="G65" t="s">
        <v>194</v>
      </c>
      <c r="H65" s="2">
        <v>43931</v>
      </c>
      <c r="I65">
        <v>4.9479452054794519</v>
      </c>
      <c r="J65">
        <v>1</v>
      </c>
      <c r="K65" t="s">
        <v>244</v>
      </c>
      <c r="L65" t="s">
        <v>195</v>
      </c>
      <c r="M65" t="s">
        <v>188</v>
      </c>
    </row>
    <row r="66" spans="1:13" x14ac:dyDescent="0.35">
      <c r="A66" t="s">
        <v>399</v>
      </c>
      <c r="B66" t="s">
        <v>400</v>
      </c>
      <c r="C66" t="s">
        <v>401</v>
      </c>
      <c r="D66" t="s">
        <v>192</v>
      </c>
      <c r="E66" t="s">
        <v>273</v>
      </c>
      <c r="F66" s="9">
        <v>84762.76</v>
      </c>
      <c r="G66" t="s">
        <v>194</v>
      </c>
      <c r="H66" s="2">
        <v>43332</v>
      </c>
      <c r="I66">
        <v>6.5890410958904111</v>
      </c>
      <c r="J66">
        <v>1</v>
      </c>
      <c r="K66" t="s">
        <v>186</v>
      </c>
      <c r="L66" t="s">
        <v>209</v>
      </c>
      <c r="M66" t="s">
        <v>188</v>
      </c>
    </row>
    <row r="67" spans="1:13" x14ac:dyDescent="0.35">
      <c r="A67" t="s">
        <v>402</v>
      </c>
      <c r="B67" t="s">
        <v>403</v>
      </c>
      <c r="C67" t="s">
        <v>404</v>
      </c>
      <c r="D67" t="s">
        <v>192</v>
      </c>
      <c r="E67" t="s">
        <v>200</v>
      </c>
      <c r="F67" s="9">
        <v>69057.320000000007</v>
      </c>
      <c r="G67" t="s">
        <v>194</v>
      </c>
      <c r="H67" s="2">
        <v>43390</v>
      </c>
      <c r="I67">
        <v>6.4301369863013695</v>
      </c>
      <c r="J67">
        <v>1</v>
      </c>
      <c r="K67" t="s">
        <v>186</v>
      </c>
      <c r="L67" t="s">
        <v>213</v>
      </c>
      <c r="M67" t="s">
        <v>188</v>
      </c>
    </row>
    <row r="68" spans="1:13" x14ac:dyDescent="0.35">
      <c r="A68" t="s">
        <v>405</v>
      </c>
      <c r="B68" t="s">
        <v>406</v>
      </c>
      <c r="C68" t="s">
        <v>407</v>
      </c>
      <c r="D68" t="s">
        <v>217</v>
      </c>
      <c r="E68" t="s">
        <v>265</v>
      </c>
      <c r="F68" s="9">
        <v>99448.78</v>
      </c>
      <c r="G68" t="s">
        <v>194</v>
      </c>
      <c r="H68" s="2">
        <v>43473</v>
      </c>
      <c r="I68">
        <v>6.2027397260273975</v>
      </c>
      <c r="J68">
        <v>1</v>
      </c>
      <c r="K68" t="s">
        <v>205</v>
      </c>
      <c r="L68" t="s">
        <v>213</v>
      </c>
      <c r="M68" t="s">
        <v>188</v>
      </c>
    </row>
    <row r="69" spans="1:13" x14ac:dyDescent="0.35">
      <c r="A69" t="s">
        <v>408</v>
      </c>
      <c r="B69" t="s">
        <v>409</v>
      </c>
      <c r="C69" t="s">
        <v>410</v>
      </c>
      <c r="D69" t="s">
        <v>192</v>
      </c>
      <c r="E69" t="s">
        <v>292</v>
      </c>
      <c r="F69" s="9">
        <v>66865.490000000005</v>
      </c>
      <c r="G69" t="s">
        <v>194</v>
      </c>
      <c r="H69" s="2">
        <v>43514</v>
      </c>
      <c r="I69">
        <v>6.0904109589041093</v>
      </c>
      <c r="J69">
        <v>1</v>
      </c>
      <c r="K69" t="s">
        <v>186</v>
      </c>
      <c r="L69" t="s">
        <v>195</v>
      </c>
      <c r="M69" t="s">
        <v>188</v>
      </c>
    </row>
    <row r="70" spans="1:13" x14ac:dyDescent="0.35">
      <c r="A70" t="s">
        <v>411</v>
      </c>
      <c r="B70" t="s">
        <v>412</v>
      </c>
      <c r="C70" t="s">
        <v>413</v>
      </c>
      <c r="D70" t="s">
        <v>183</v>
      </c>
      <c r="E70" t="s">
        <v>299</v>
      </c>
      <c r="F70" s="9">
        <v>113747.56</v>
      </c>
      <c r="G70" t="s">
        <v>185</v>
      </c>
      <c r="H70" s="2">
        <v>44270</v>
      </c>
      <c r="I70">
        <v>4.0191780821917806</v>
      </c>
      <c r="J70">
        <v>0.7</v>
      </c>
      <c r="K70" t="s">
        <v>244</v>
      </c>
      <c r="L70" t="s">
        <v>240</v>
      </c>
      <c r="M70" t="s">
        <v>196</v>
      </c>
    </row>
    <row r="71" spans="1:13" x14ac:dyDescent="0.35">
      <c r="A71" t="s">
        <v>414</v>
      </c>
      <c r="B71" t="s">
        <v>415</v>
      </c>
      <c r="C71" t="s">
        <v>416</v>
      </c>
      <c r="D71" t="s">
        <v>183</v>
      </c>
      <c r="E71" t="s">
        <v>193</v>
      </c>
      <c r="F71" s="9">
        <v>85918.61</v>
      </c>
      <c r="G71" t="s">
        <v>194</v>
      </c>
      <c r="H71" s="2">
        <v>43136</v>
      </c>
      <c r="I71">
        <v>7.1260273972602741</v>
      </c>
      <c r="J71">
        <v>1</v>
      </c>
      <c r="K71" t="s">
        <v>186</v>
      </c>
      <c r="L71" t="s">
        <v>240</v>
      </c>
      <c r="M71" t="s">
        <v>188</v>
      </c>
    </row>
    <row r="72" spans="1:13" x14ac:dyDescent="0.35">
      <c r="A72" t="s">
        <v>417</v>
      </c>
      <c r="B72" t="s">
        <v>418</v>
      </c>
      <c r="C72" t="s">
        <v>419</v>
      </c>
      <c r="D72" t="s">
        <v>192</v>
      </c>
      <c r="E72" t="s">
        <v>184</v>
      </c>
      <c r="F72" s="9">
        <v>51165.37</v>
      </c>
      <c r="G72" t="s">
        <v>194</v>
      </c>
      <c r="H72" s="2">
        <v>44237</v>
      </c>
      <c r="I72">
        <v>4.1095890410958908</v>
      </c>
      <c r="J72">
        <v>1</v>
      </c>
      <c r="K72" t="s">
        <v>205</v>
      </c>
      <c r="L72" t="s">
        <v>209</v>
      </c>
      <c r="M72" t="s">
        <v>188</v>
      </c>
    </row>
    <row r="73" spans="1:13" x14ac:dyDescent="0.35">
      <c r="A73" t="s">
        <v>420</v>
      </c>
      <c r="B73" t="s">
        <v>421</v>
      </c>
      <c r="C73" t="s">
        <v>422</v>
      </c>
      <c r="D73" t="s">
        <v>217</v>
      </c>
      <c r="E73" t="s">
        <v>265</v>
      </c>
      <c r="F73" s="9">
        <v>67957.899999999994</v>
      </c>
      <c r="G73" t="s">
        <v>194</v>
      </c>
      <c r="H73" s="2">
        <v>43430</v>
      </c>
      <c r="I73">
        <v>6.3205479452054796</v>
      </c>
      <c r="J73">
        <v>1</v>
      </c>
      <c r="K73" t="s">
        <v>186</v>
      </c>
      <c r="L73" t="s">
        <v>252</v>
      </c>
      <c r="M73" t="s">
        <v>188</v>
      </c>
    </row>
    <row r="74" spans="1:13" x14ac:dyDescent="0.35">
      <c r="A74" t="s">
        <v>423</v>
      </c>
      <c r="B74" t="s">
        <v>424</v>
      </c>
      <c r="C74" t="s">
        <v>425</v>
      </c>
      <c r="D74" t="s">
        <v>183</v>
      </c>
      <c r="E74" t="s">
        <v>184</v>
      </c>
      <c r="F74" s="9">
        <v>114465.93</v>
      </c>
      <c r="G74" t="s">
        <v>185</v>
      </c>
      <c r="H74" s="2">
        <v>43291</v>
      </c>
      <c r="I74">
        <v>6.7013698630136984</v>
      </c>
      <c r="J74">
        <v>1</v>
      </c>
      <c r="K74" t="s">
        <v>244</v>
      </c>
      <c r="L74" t="s">
        <v>213</v>
      </c>
      <c r="M74" t="s">
        <v>188</v>
      </c>
    </row>
    <row r="75" spans="1:13" x14ac:dyDescent="0.35">
      <c r="A75" t="s">
        <v>426</v>
      </c>
      <c r="B75" t="s">
        <v>427</v>
      </c>
      <c r="C75" t="s">
        <v>428</v>
      </c>
      <c r="D75" t="s">
        <v>183</v>
      </c>
      <c r="E75" t="s">
        <v>222</v>
      </c>
      <c r="F75" s="9">
        <v>65699.02</v>
      </c>
      <c r="G75" t="s">
        <v>194</v>
      </c>
      <c r="H75" s="2">
        <v>43951</v>
      </c>
      <c r="I75">
        <v>4.8931506849315065</v>
      </c>
      <c r="J75">
        <v>1</v>
      </c>
      <c r="K75" t="s">
        <v>186</v>
      </c>
      <c r="L75" t="s">
        <v>240</v>
      </c>
      <c r="M75" t="s">
        <v>188</v>
      </c>
    </row>
    <row r="76" spans="1:13" x14ac:dyDescent="0.35">
      <c r="A76" t="s">
        <v>429</v>
      </c>
      <c r="B76" t="s">
        <v>430</v>
      </c>
      <c r="C76" t="s">
        <v>431</v>
      </c>
      <c r="D76" t="s">
        <v>183</v>
      </c>
      <c r="E76" t="s">
        <v>273</v>
      </c>
      <c r="F76" s="9">
        <v>83191.95</v>
      </c>
      <c r="G76" t="s">
        <v>194</v>
      </c>
      <c r="H76" s="2">
        <v>43700</v>
      </c>
      <c r="I76">
        <v>5.580821917808219</v>
      </c>
      <c r="J76">
        <v>0.6</v>
      </c>
      <c r="K76" t="s">
        <v>244</v>
      </c>
      <c r="L76" t="s">
        <v>187</v>
      </c>
      <c r="M76" t="s">
        <v>196</v>
      </c>
    </row>
    <row r="77" spans="1:13" x14ac:dyDescent="0.35">
      <c r="A77" t="s">
        <v>432</v>
      </c>
      <c r="B77" t="s">
        <v>433</v>
      </c>
      <c r="C77" t="s">
        <v>434</v>
      </c>
      <c r="D77" t="s">
        <v>183</v>
      </c>
      <c r="E77" t="s">
        <v>292</v>
      </c>
      <c r="F77" s="9">
        <v>106775.14</v>
      </c>
      <c r="G77" t="s">
        <v>185</v>
      </c>
      <c r="H77" s="2">
        <v>43563</v>
      </c>
      <c r="I77">
        <v>5.956164383561644</v>
      </c>
      <c r="J77">
        <v>1</v>
      </c>
      <c r="K77" t="s">
        <v>205</v>
      </c>
      <c r="L77" t="s">
        <v>209</v>
      </c>
      <c r="M77" t="s">
        <v>188</v>
      </c>
    </row>
    <row r="78" spans="1:13" x14ac:dyDescent="0.35">
      <c r="A78" t="s">
        <v>435</v>
      </c>
      <c r="B78" t="s">
        <v>436</v>
      </c>
      <c r="C78" t="s">
        <v>437</v>
      </c>
      <c r="D78" t="s">
        <v>183</v>
      </c>
      <c r="E78" t="s">
        <v>265</v>
      </c>
      <c r="F78" s="9">
        <v>83396.5</v>
      </c>
      <c r="G78" t="s">
        <v>194</v>
      </c>
      <c r="H78" s="2">
        <v>44285</v>
      </c>
      <c r="I78">
        <v>3.978082191780822</v>
      </c>
      <c r="J78">
        <v>1</v>
      </c>
      <c r="K78" t="s">
        <v>244</v>
      </c>
      <c r="L78" t="s">
        <v>245</v>
      </c>
      <c r="M78" t="s">
        <v>188</v>
      </c>
    </row>
    <row r="79" spans="1:13" x14ac:dyDescent="0.35">
      <c r="A79" t="s">
        <v>438</v>
      </c>
      <c r="B79" t="s">
        <v>439</v>
      </c>
      <c r="C79" t="s">
        <v>440</v>
      </c>
      <c r="D79" t="s">
        <v>183</v>
      </c>
      <c r="E79" t="s">
        <v>299</v>
      </c>
      <c r="F79" s="9">
        <v>28481.16</v>
      </c>
      <c r="G79" t="s">
        <v>233</v>
      </c>
      <c r="H79" s="2">
        <v>44228</v>
      </c>
      <c r="I79">
        <v>4.1342465753424653</v>
      </c>
      <c r="J79">
        <v>1</v>
      </c>
      <c r="K79" t="s">
        <v>244</v>
      </c>
      <c r="L79" t="s">
        <v>252</v>
      </c>
      <c r="M79" t="s">
        <v>188</v>
      </c>
    </row>
    <row r="80" spans="1:13" x14ac:dyDescent="0.35">
      <c r="A80" t="s">
        <v>441</v>
      </c>
      <c r="B80" t="s">
        <v>442</v>
      </c>
      <c r="C80" t="s">
        <v>443</v>
      </c>
      <c r="D80" t="s">
        <v>183</v>
      </c>
      <c r="E80" t="s">
        <v>273</v>
      </c>
      <c r="F80" s="9">
        <v>32192.15</v>
      </c>
      <c r="G80" t="s">
        <v>233</v>
      </c>
      <c r="H80" s="2">
        <v>44473</v>
      </c>
      <c r="I80">
        <v>3.463013698630137</v>
      </c>
      <c r="J80">
        <v>1</v>
      </c>
      <c r="K80" t="s">
        <v>186</v>
      </c>
      <c r="L80" t="s">
        <v>209</v>
      </c>
      <c r="M80" t="s">
        <v>188</v>
      </c>
    </row>
    <row r="81" spans="1:13" x14ac:dyDescent="0.35">
      <c r="A81" t="s">
        <v>444</v>
      </c>
      <c r="B81" t="s">
        <v>445</v>
      </c>
      <c r="C81" t="s">
        <v>446</v>
      </c>
      <c r="D81" t="s">
        <v>183</v>
      </c>
      <c r="E81" t="s">
        <v>184</v>
      </c>
      <c r="F81" s="9">
        <v>112645.99</v>
      </c>
      <c r="G81" t="s">
        <v>185</v>
      </c>
      <c r="H81" s="2">
        <v>43759</v>
      </c>
      <c r="I81">
        <v>5.419178082191781</v>
      </c>
      <c r="J81">
        <v>0.6</v>
      </c>
      <c r="K81" t="s">
        <v>186</v>
      </c>
      <c r="L81" t="s">
        <v>195</v>
      </c>
      <c r="M81" t="s">
        <v>196</v>
      </c>
    </row>
    <row r="82" spans="1:13" x14ac:dyDescent="0.35">
      <c r="A82" t="s">
        <v>447</v>
      </c>
      <c r="B82" t="s">
        <v>448</v>
      </c>
      <c r="C82" t="s">
        <v>449</v>
      </c>
      <c r="D82" t="s">
        <v>217</v>
      </c>
      <c r="E82" t="s">
        <v>269</v>
      </c>
      <c r="F82" s="9">
        <v>107107.6</v>
      </c>
      <c r="G82" t="s">
        <v>185</v>
      </c>
      <c r="H82" s="2">
        <v>43325</v>
      </c>
      <c r="I82">
        <v>6.6082191780821917</v>
      </c>
      <c r="J82">
        <v>0.9</v>
      </c>
      <c r="K82" t="s">
        <v>186</v>
      </c>
      <c r="L82" t="s">
        <v>252</v>
      </c>
      <c r="M82" t="s">
        <v>196</v>
      </c>
    </row>
    <row r="83" spans="1:13" x14ac:dyDescent="0.35">
      <c r="A83" t="s">
        <v>450</v>
      </c>
      <c r="B83" t="s">
        <v>451</v>
      </c>
      <c r="C83" t="s">
        <v>452</v>
      </c>
      <c r="D83" t="s">
        <v>192</v>
      </c>
      <c r="E83" t="s">
        <v>193</v>
      </c>
      <c r="F83" s="9">
        <v>80695.740000000005</v>
      </c>
      <c r="G83" t="s">
        <v>194</v>
      </c>
      <c r="H83" s="2">
        <v>43787</v>
      </c>
      <c r="I83">
        <v>5.3424657534246576</v>
      </c>
      <c r="J83">
        <v>0.8</v>
      </c>
      <c r="K83" t="s">
        <v>186</v>
      </c>
      <c r="L83" t="s">
        <v>240</v>
      </c>
      <c r="M83" t="s">
        <v>196</v>
      </c>
    </row>
    <row r="84" spans="1:13" x14ac:dyDescent="0.35">
      <c r="A84" t="s">
        <v>453</v>
      </c>
      <c r="B84" t="s">
        <v>454</v>
      </c>
      <c r="C84" t="s">
        <v>455</v>
      </c>
      <c r="D84" t="s">
        <v>192</v>
      </c>
      <c r="E84" t="s">
        <v>292</v>
      </c>
      <c r="F84" s="9">
        <v>75475.929999999993</v>
      </c>
      <c r="G84" t="s">
        <v>194</v>
      </c>
      <c r="H84" s="2">
        <v>43794</v>
      </c>
      <c r="I84">
        <v>5.3232876712328769</v>
      </c>
      <c r="J84">
        <v>1</v>
      </c>
      <c r="K84" t="s">
        <v>186</v>
      </c>
      <c r="L84" t="s">
        <v>187</v>
      </c>
      <c r="M84" t="s">
        <v>188</v>
      </c>
    </row>
    <row r="85" spans="1:13" x14ac:dyDescent="0.35">
      <c r="A85" t="s">
        <v>456</v>
      </c>
      <c r="B85" t="s">
        <v>457</v>
      </c>
      <c r="C85" t="s">
        <v>458</v>
      </c>
      <c r="D85" t="s">
        <v>192</v>
      </c>
      <c r="E85" t="s">
        <v>193</v>
      </c>
      <c r="F85" s="9">
        <v>86558.58</v>
      </c>
      <c r="G85" t="s">
        <v>194</v>
      </c>
      <c r="H85" s="2">
        <v>43887</v>
      </c>
      <c r="I85">
        <v>5.0684931506849313</v>
      </c>
      <c r="J85">
        <v>1</v>
      </c>
      <c r="K85" t="s">
        <v>205</v>
      </c>
      <c r="L85" t="s">
        <v>187</v>
      </c>
      <c r="M85" t="s">
        <v>188</v>
      </c>
    </row>
    <row r="86" spans="1:13" x14ac:dyDescent="0.35">
      <c r="A86" t="s">
        <v>459</v>
      </c>
      <c r="B86" t="s">
        <v>460</v>
      </c>
      <c r="C86" t="s">
        <v>461</v>
      </c>
      <c r="D86" t="s">
        <v>192</v>
      </c>
      <c r="E86" t="s">
        <v>226</v>
      </c>
      <c r="F86" s="9">
        <v>84309.95</v>
      </c>
      <c r="G86" t="s">
        <v>194</v>
      </c>
      <c r="H86" s="2">
        <v>44501</v>
      </c>
      <c r="I86">
        <v>3.3863013698630136</v>
      </c>
      <c r="J86">
        <v>1</v>
      </c>
      <c r="K86" t="s">
        <v>186</v>
      </c>
      <c r="L86" t="s">
        <v>187</v>
      </c>
      <c r="M86" t="s">
        <v>188</v>
      </c>
    </row>
    <row r="87" spans="1:13" x14ac:dyDescent="0.35">
      <c r="A87" t="s">
        <v>462</v>
      </c>
      <c r="B87" t="s">
        <v>463</v>
      </c>
      <c r="C87" t="s">
        <v>464</v>
      </c>
      <c r="D87" t="s">
        <v>183</v>
      </c>
      <c r="E87" t="s">
        <v>269</v>
      </c>
      <c r="F87" s="9">
        <v>91645.04</v>
      </c>
      <c r="G87" t="s">
        <v>194</v>
      </c>
      <c r="H87" s="2">
        <v>44223</v>
      </c>
      <c r="I87">
        <v>4.1479452054794521</v>
      </c>
      <c r="J87">
        <v>1</v>
      </c>
      <c r="K87" t="s">
        <v>186</v>
      </c>
      <c r="L87" t="s">
        <v>245</v>
      </c>
      <c r="M87" t="s">
        <v>188</v>
      </c>
    </row>
    <row r="88" spans="1:13" x14ac:dyDescent="0.35">
      <c r="A88" t="s">
        <v>465</v>
      </c>
      <c r="B88" t="s">
        <v>466</v>
      </c>
      <c r="C88" t="s">
        <v>467</v>
      </c>
      <c r="D88" t="s">
        <v>192</v>
      </c>
      <c r="E88" t="s">
        <v>204</v>
      </c>
      <c r="F88" s="9">
        <v>101187.36</v>
      </c>
      <c r="G88" t="s">
        <v>185</v>
      </c>
      <c r="H88" s="2">
        <v>43258</v>
      </c>
      <c r="I88">
        <v>6.7917808219178086</v>
      </c>
      <c r="J88">
        <v>1</v>
      </c>
      <c r="K88" t="s">
        <v>205</v>
      </c>
      <c r="L88" t="s">
        <v>240</v>
      </c>
      <c r="M88" t="s">
        <v>188</v>
      </c>
    </row>
    <row r="89" spans="1:13" x14ac:dyDescent="0.35">
      <c r="A89" t="s">
        <v>336</v>
      </c>
      <c r="B89" t="s">
        <v>337</v>
      </c>
      <c r="C89" t="s">
        <v>338</v>
      </c>
      <c r="D89" t="s">
        <v>183</v>
      </c>
      <c r="E89" t="s">
        <v>193</v>
      </c>
      <c r="F89" s="9">
        <v>80169.42</v>
      </c>
      <c r="G89" t="s">
        <v>194</v>
      </c>
      <c r="H89" s="2">
        <v>44053</v>
      </c>
      <c r="I89">
        <v>4.6136986301369864</v>
      </c>
      <c r="J89">
        <v>1</v>
      </c>
      <c r="K89" t="s">
        <v>186</v>
      </c>
      <c r="L89" t="s">
        <v>245</v>
      </c>
      <c r="M89" t="s">
        <v>188</v>
      </c>
    </row>
    <row r="90" spans="1:13" x14ac:dyDescent="0.35">
      <c r="A90" t="s">
        <v>468</v>
      </c>
      <c r="B90" t="s">
        <v>469</v>
      </c>
      <c r="C90" t="s">
        <v>470</v>
      </c>
      <c r="D90" t="s">
        <v>192</v>
      </c>
      <c r="E90" t="s">
        <v>218</v>
      </c>
      <c r="F90" s="9">
        <v>104038.9</v>
      </c>
      <c r="G90" t="s">
        <v>185</v>
      </c>
      <c r="H90" s="2">
        <v>43815</v>
      </c>
      <c r="I90">
        <v>5.2657534246575342</v>
      </c>
      <c r="J90">
        <v>1</v>
      </c>
      <c r="K90" t="s">
        <v>205</v>
      </c>
      <c r="L90" t="s">
        <v>187</v>
      </c>
      <c r="M90" t="s">
        <v>188</v>
      </c>
    </row>
    <row r="91" spans="1:13" x14ac:dyDescent="0.35">
      <c r="A91" t="s">
        <v>471</v>
      </c>
      <c r="B91" t="s">
        <v>472</v>
      </c>
      <c r="C91" t="s">
        <v>473</v>
      </c>
      <c r="D91" t="s">
        <v>192</v>
      </c>
      <c r="E91" t="s">
        <v>226</v>
      </c>
      <c r="F91" s="9">
        <v>99683.67</v>
      </c>
      <c r="G91" t="s">
        <v>194</v>
      </c>
      <c r="H91" s="2">
        <v>43500</v>
      </c>
      <c r="I91">
        <v>6.1287671232876715</v>
      </c>
      <c r="J91">
        <v>1</v>
      </c>
      <c r="K91" t="s">
        <v>205</v>
      </c>
      <c r="L91" t="s">
        <v>195</v>
      </c>
      <c r="M91" t="s">
        <v>188</v>
      </c>
    </row>
    <row r="92" spans="1:13" x14ac:dyDescent="0.35">
      <c r="A92" t="s">
        <v>474</v>
      </c>
      <c r="B92" t="s">
        <v>475</v>
      </c>
      <c r="C92" t="s">
        <v>476</v>
      </c>
      <c r="D92" t="s">
        <v>183</v>
      </c>
      <c r="E92" t="s">
        <v>184</v>
      </c>
      <c r="F92" s="9">
        <v>47362.62</v>
      </c>
      <c r="G92" t="s">
        <v>233</v>
      </c>
      <c r="H92" s="2">
        <v>43973</v>
      </c>
      <c r="I92">
        <v>4.8328767123287673</v>
      </c>
      <c r="J92">
        <v>1</v>
      </c>
      <c r="K92" t="s">
        <v>244</v>
      </c>
      <c r="L92" t="s">
        <v>187</v>
      </c>
      <c r="M92" t="s">
        <v>188</v>
      </c>
    </row>
    <row r="93" spans="1:13" x14ac:dyDescent="0.35">
      <c r="A93" t="s">
        <v>477</v>
      </c>
      <c r="B93" t="s">
        <v>478</v>
      </c>
      <c r="C93" t="s">
        <v>479</v>
      </c>
      <c r="D93" t="s">
        <v>192</v>
      </c>
      <c r="E93" t="s">
        <v>193</v>
      </c>
      <c r="F93" s="9">
        <v>70649.460000000006</v>
      </c>
      <c r="G93" t="s">
        <v>194</v>
      </c>
      <c r="H93" s="2">
        <v>43843</v>
      </c>
      <c r="I93">
        <v>5.1890410958904107</v>
      </c>
      <c r="J93">
        <v>1</v>
      </c>
      <c r="K93" t="s">
        <v>186</v>
      </c>
      <c r="L93" t="s">
        <v>209</v>
      </c>
      <c r="M93" t="s">
        <v>188</v>
      </c>
    </row>
    <row r="94" spans="1:13" x14ac:dyDescent="0.35">
      <c r="A94" t="s">
        <v>480</v>
      </c>
      <c r="B94" t="s">
        <v>481</v>
      </c>
      <c r="C94" t="s">
        <v>482</v>
      </c>
      <c r="D94" t="s">
        <v>192</v>
      </c>
      <c r="E94" t="s">
        <v>299</v>
      </c>
      <c r="F94" s="9">
        <v>75733.740000000005</v>
      </c>
      <c r="G94" t="s">
        <v>194</v>
      </c>
      <c r="H94" s="2">
        <v>44382</v>
      </c>
      <c r="I94">
        <v>3.7123287671232879</v>
      </c>
      <c r="J94">
        <v>1</v>
      </c>
      <c r="K94" t="s">
        <v>186</v>
      </c>
      <c r="L94" t="s">
        <v>209</v>
      </c>
      <c r="M94" t="s">
        <v>188</v>
      </c>
    </row>
    <row r="95" spans="1:13" x14ac:dyDescent="0.35">
      <c r="A95" t="s">
        <v>483</v>
      </c>
      <c r="B95" t="s">
        <v>484</v>
      </c>
      <c r="C95" t="s">
        <v>485</v>
      </c>
      <c r="D95" t="s">
        <v>192</v>
      </c>
      <c r="E95" t="s">
        <v>269</v>
      </c>
      <c r="F95" s="9">
        <v>71823.56</v>
      </c>
      <c r="G95" t="s">
        <v>194</v>
      </c>
      <c r="H95" s="2">
        <v>43374</v>
      </c>
      <c r="I95">
        <v>6.4739726027397264</v>
      </c>
      <c r="J95">
        <v>0.3</v>
      </c>
      <c r="K95" t="s">
        <v>244</v>
      </c>
      <c r="L95" t="s">
        <v>187</v>
      </c>
      <c r="M95" t="s">
        <v>196</v>
      </c>
    </row>
    <row r="96" spans="1:13" x14ac:dyDescent="0.35">
      <c r="A96" t="s">
        <v>486</v>
      </c>
      <c r="B96" t="s">
        <v>487</v>
      </c>
      <c r="C96" t="s">
        <v>488</v>
      </c>
      <c r="D96" t="s">
        <v>192</v>
      </c>
      <c r="E96" t="s">
        <v>273</v>
      </c>
      <c r="F96" s="9">
        <v>41934.71</v>
      </c>
      <c r="G96" t="s">
        <v>233</v>
      </c>
      <c r="H96" s="2">
        <v>43943</v>
      </c>
      <c r="I96">
        <v>4.9150684931506845</v>
      </c>
      <c r="J96">
        <v>1</v>
      </c>
      <c r="K96" t="s">
        <v>186</v>
      </c>
      <c r="L96" t="s">
        <v>187</v>
      </c>
      <c r="M96" t="s">
        <v>188</v>
      </c>
    </row>
    <row r="97" spans="1:13" x14ac:dyDescent="0.35">
      <c r="A97" t="s">
        <v>489</v>
      </c>
      <c r="B97" t="s">
        <v>490</v>
      </c>
      <c r="C97" t="s">
        <v>491</v>
      </c>
      <c r="D97" t="s">
        <v>183</v>
      </c>
      <c r="E97" t="s">
        <v>299</v>
      </c>
      <c r="F97" s="9">
        <v>66572.58</v>
      </c>
      <c r="G97" t="s">
        <v>194</v>
      </c>
      <c r="H97" s="2">
        <v>44193</v>
      </c>
      <c r="I97">
        <v>4.2301369863013702</v>
      </c>
      <c r="J97">
        <v>1</v>
      </c>
      <c r="K97" t="s">
        <v>186</v>
      </c>
      <c r="L97" t="s">
        <v>252</v>
      </c>
      <c r="M97" t="s">
        <v>188</v>
      </c>
    </row>
    <row r="98" spans="1:13" x14ac:dyDescent="0.35">
      <c r="A98" t="s">
        <v>492</v>
      </c>
      <c r="B98" t="s">
        <v>493</v>
      </c>
      <c r="C98" t="s">
        <v>494</v>
      </c>
      <c r="D98" t="s">
        <v>183</v>
      </c>
      <c r="E98" t="s">
        <v>222</v>
      </c>
      <c r="F98" s="9">
        <v>76932.600000000006</v>
      </c>
      <c r="G98" t="s">
        <v>194</v>
      </c>
      <c r="H98" s="2">
        <v>43493</v>
      </c>
      <c r="I98">
        <v>6.1479452054794521</v>
      </c>
      <c r="J98">
        <v>1</v>
      </c>
      <c r="K98" t="s">
        <v>186</v>
      </c>
      <c r="L98" t="s">
        <v>209</v>
      </c>
      <c r="M98" t="s">
        <v>188</v>
      </c>
    </row>
    <row r="99" spans="1:13" x14ac:dyDescent="0.35">
      <c r="A99" t="s">
        <v>495</v>
      </c>
      <c r="B99" t="s">
        <v>496</v>
      </c>
      <c r="C99" t="s">
        <v>497</v>
      </c>
      <c r="D99" t="s">
        <v>183</v>
      </c>
      <c r="E99" t="s">
        <v>218</v>
      </c>
      <c r="F99" s="9">
        <v>59258.19</v>
      </c>
      <c r="G99" t="s">
        <v>194</v>
      </c>
      <c r="H99" s="2">
        <v>43452</v>
      </c>
      <c r="I99">
        <v>6.2602739726027394</v>
      </c>
      <c r="J99">
        <v>0.8</v>
      </c>
      <c r="K99" t="s">
        <v>186</v>
      </c>
      <c r="L99" t="s">
        <v>195</v>
      </c>
      <c r="M99" t="s">
        <v>196</v>
      </c>
    </row>
    <row r="100" spans="1:13" x14ac:dyDescent="0.35">
      <c r="A100" t="s">
        <v>498</v>
      </c>
      <c r="B100" t="s">
        <v>499</v>
      </c>
      <c r="C100" t="s">
        <v>500</v>
      </c>
      <c r="D100" t="s">
        <v>183</v>
      </c>
      <c r="E100" t="s">
        <v>204</v>
      </c>
      <c r="F100" s="9">
        <v>112778.28</v>
      </c>
      <c r="G100" t="s">
        <v>185</v>
      </c>
      <c r="H100" s="2">
        <v>43250</v>
      </c>
      <c r="I100">
        <v>6.8136986301369866</v>
      </c>
      <c r="J100">
        <v>1</v>
      </c>
      <c r="K100" t="s">
        <v>205</v>
      </c>
      <c r="L100" t="s">
        <v>187</v>
      </c>
      <c r="M100" t="s">
        <v>188</v>
      </c>
    </row>
    <row r="101" spans="1:13" x14ac:dyDescent="0.35">
      <c r="A101" t="s">
        <v>501</v>
      </c>
      <c r="B101" t="s">
        <v>502</v>
      </c>
      <c r="C101" t="s">
        <v>503</v>
      </c>
      <c r="D101" t="s">
        <v>192</v>
      </c>
      <c r="E101" t="s">
        <v>269</v>
      </c>
      <c r="F101" s="9">
        <v>44845.33</v>
      </c>
      <c r="G101" t="s">
        <v>233</v>
      </c>
      <c r="H101" s="2">
        <v>43277</v>
      </c>
      <c r="I101">
        <v>6.7397260273972606</v>
      </c>
      <c r="J101">
        <v>1</v>
      </c>
      <c r="K101" t="s">
        <v>186</v>
      </c>
      <c r="L101" t="s">
        <v>195</v>
      </c>
      <c r="M101" t="s">
        <v>188</v>
      </c>
    </row>
    <row r="102" spans="1:13" x14ac:dyDescent="0.35">
      <c r="A102" t="s">
        <v>504</v>
      </c>
      <c r="B102" t="s">
        <v>505</v>
      </c>
      <c r="C102" t="s">
        <v>506</v>
      </c>
      <c r="D102" t="s">
        <v>183</v>
      </c>
      <c r="E102" t="s">
        <v>292</v>
      </c>
      <c r="F102" s="9">
        <v>115191.38</v>
      </c>
      <c r="G102" t="s">
        <v>185</v>
      </c>
      <c r="H102" s="2">
        <v>44004</v>
      </c>
      <c r="I102">
        <v>4.7479452054794518</v>
      </c>
      <c r="J102">
        <v>1</v>
      </c>
      <c r="K102" t="s">
        <v>186</v>
      </c>
      <c r="L102" t="s">
        <v>209</v>
      </c>
      <c r="M102" t="s">
        <v>188</v>
      </c>
    </row>
    <row r="103" spans="1:13" x14ac:dyDescent="0.35">
      <c r="A103" t="s">
        <v>507</v>
      </c>
      <c r="B103" t="s">
        <v>508</v>
      </c>
      <c r="C103" t="s">
        <v>509</v>
      </c>
      <c r="D103" t="s">
        <v>192</v>
      </c>
      <c r="E103" t="s">
        <v>299</v>
      </c>
      <c r="F103" s="9">
        <v>111049.84</v>
      </c>
      <c r="G103" t="s">
        <v>185</v>
      </c>
      <c r="H103" s="2">
        <v>44393</v>
      </c>
      <c r="I103">
        <v>3.6821917808219178</v>
      </c>
      <c r="J103">
        <v>1</v>
      </c>
      <c r="K103" t="s">
        <v>186</v>
      </c>
      <c r="L103" t="s">
        <v>213</v>
      </c>
      <c r="M103" t="s">
        <v>188</v>
      </c>
    </row>
    <row r="104" spans="1:13" x14ac:dyDescent="0.35">
      <c r="A104" t="s">
        <v>510</v>
      </c>
      <c r="B104" t="s">
        <v>511</v>
      </c>
      <c r="C104" t="s">
        <v>512</v>
      </c>
      <c r="D104" t="s">
        <v>192</v>
      </c>
      <c r="E104" t="s">
        <v>218</v>
      </c>
      <c r="F104" s="9">
        <v>75974.990000000005</v>
      </c>
      <c r="G104" t="s">
        <v>194</v>
      </c>
      <c r="H104" s="2">
        <v>44172</v>
      </c>
      <c r="I104">
        <v>4.2876712328767121</v>
      </c>
      <c r="J104">
        <v>1</v>
      </c>
      <c r="K104" t="s">
        <v>186</v>
      </c>
      <c r="L104" t="s">
        <v>187</v>
      </c>
      <c r="M104" t="s">
        <v>188</v>
      </c>
    </row>
    <row r="105" spans="1:13" x14ac:dyDescent="0.35">
      <c r="A105" t="s">
        <v>513</v>
      </c>
      <c r="B105" t="s">
        <v>514</v>
      </c>
      <c r="C105" t="s">
        <v>515</v>
      </c>
      <c r="D105" t="s">
        <v>192</v>
      </c>
      <c r="E105" t="s">
        <v>200</v>
      </c>
      <c r="F105" s="9">
        <v>42161.77</v>
      </c>
      <c r="G105" t="s">
        <v>233</v>
      </c>
      <c r="H105" s="2">
        <v>43494</v>
      </c>
      <c r="I105">
        <v>6.1452054794520548</v>
      </c>
      <c r="J105">
        <v>1</v>
      </c>
      <c r="K105" t="s">
        <v>186</v>
      </c>
      <c r="L105" t="s">
        <v>245</v>
      </c>
      <c r="M105" t="s">
        <v>188</v>
      </c>
    </row>
    <row r="106" spans="1:13" x14ac:dyDescent="0.35">
      <c r="A106" t="s">
        <v>516</v>
      </c>
      <c r="B106" t="s">
        <v>517</v>
      </c>
      <c r="C106" t="s">
        <v>518</v>
      </c>
      <c r="D106" t="s">
        <v>183</v>
      </c>
      <c r="E106" t="s">
        <v>193</v>
      </c>
      <c r="F106" s="9">
        <v>71371.37</v>
      </c>
      <c r="G106" t="s">
        <v>194</v>
      </c>
      <c r="H106" s="2">
        <v>43392</v>
      </c>
      <c r="I106">
        <v>6.4246575342465757</v>
      </c>
      <c r="J106">
        <v>1</v>
      </c>
      <c r="K106" t="s">
        <v>186</v>
      </c>
      <c r="L106" t="s">
        <v>209</v>
      </c>
      <c r="M106" t="s">
        <v>188</v>
      </c>
    </row>
    <row r="107" spans="1:13" x14ac:dyDescent="0.35">
      <c r="A107" t="s">
        <v>519</v>
      </c>
      <c r="B107" t="s">
        <v>520</v>
      </c>
      <c r="C107" t="s">
        <v>521</v>
      </c>
      <c r="D107" t="s">
        <v>183</v>
      </c>
      <c r="E107" t="s">
        <v>269</v>
      </c>
      <c r="F107" s="9">
        <v>49915.14</v>
      </c>
      <c r="G107" t="s">
        <v>233</v>
      </c>
      <c r="H107" s="2">
        <v>43550</v>
      </c>
      <c r="I107">
        <v>5.9917808219178079</v>
      </c>
      <c r="J107">
        <v>1</v>
      </c>
      <c r="K107" t="s">
        <v>186</v>
      </c>
      <c r="L107" t="s">
        <v>187</v>
      </c>
      <c r="M107" t="s">
        <v>188</v>
      </c>
    </row>
    <row r="108" spans="1:13" x14ac:dyDescent="0.35">
      <c r="A108" t="s">
        <v>522</v>
      </c>
      <c r="B108" t="s">
        <v>523</v>
      </c>
      <c r="C108" t="s">
        <v>524</v>
      </c>
      <c r="D108" t="s">
        <v>183</v>
      </c>
      <c r="E108" t="s">
        <v>218</v>
      </c>
      <c r="F108" s="9">
        <v>37062.1</v>
      </c>
      <c r="G108" t="s">
        <v>233</v>
      </c>
      <c r="H108" s="2">
        <v>44357</v>
      </c>
      <c r="I108">
        <v>3.7808219178082192</v>
      </c>
      <c r="J108">
        <v>1</v>
      </c>
      <c r="K108" t="s">
        <v>244</v>
      </c>
      <c r="L108" t="s">
        <v>252</v>
      </c>
      <c r="M108" t="s">
        <v>188</v>
      </c>
    </row>
    <row r="109" spans="1:13" x14ac:dyDescent="0.35">
      <c r="A109" t="s">
        <v>300</v>
      </c>
      <c r="B109" t="s">
        <v>301</v>
      </c>
      <c r="C109" t="s">
        <v>302</v>
      </c>
      <c r="D109" t="s">
        <v>183</v>
      </c>
      <c r="E109" t="s">
        <v>193</v>
      </c>
      <c r="F109" s="9">
        <v>90884.32</v>
      </c>
      <c r="G109" t="s">
        <v>194</v>
      </c>
      <c r="H109" s="2">
        <v>43826</v>
      </c>
      <c r="I109">
        <v>5.2356164383561641</v>
      </c>
      <c r="J109">
        <v>1</v>
      </c>
      <c r="K109" t="s">
        <v>186</v>
      </c>
      <c r="L109" t="s">
        <v>240</v>
      </c>
      <c r="M109" t="s">
        <v>188</v>
      </c>
    </row>
    <row r="110" spans="1:13" x14ac:dyDescent="0.35">
      <c r="A110" t="s">
        <v>525</v>
      </c>
      <c r="B110" t="s">
        <v>526</v>
      </c>
      <c r="C110" t="s">
        <v>527</v>
      </c>
      <c r="D110" t="s">
        <v>183</v>
      </c>
      <c r="E110" t="s">
        <v>299</v>
      </c>
      <c r="F110" s="9">
        <v>89838.77</v>
      </c>
      <c r="G110" t="s">
        <v>194</v>
      </c>
      <c r="H110" s="2">
        <v>43602</v>
      </c>
      <c r="I110">
        <v>5.8493150684931505</v>
      </c>
      <c r="J110">
        <v>1</v>
      </c>
      <c r="K110" t="s">
        <v>186</v>
      </c>
      <c r="L110" t="s">
        <v>187</v>
      </c>
      <c r="M110" t="s">
        <v>188</v>
      </c>
    </row>
    <row r="111" spans="1:13" x14ac:dyDescent="0.35">
      <c r="A111" t="s">
        <v>528</v>
      </c>
      <c r="B111" t="s">
        <v>529</v>
      </c>
      <c r="C111" t="s">
        <v>530</v>
      </c>
      <c r="D111" t="s">
        <v>192</v>
      </c>
      <c r="E111" t="s">
        <v>269</v>
      </c>
      <c r="F111" s="9">
        <v>68887.839999999997</v>
      </c>
      <c r="G111" t="s">
        <v>194</v>
      </c>
      <c r="H111" s="2">
        <v>43297</v>
      </c>
      <c r="I111">
        <v>6.6849315068493151</v>
      </c>
      <c r="J111">
        <v>1</v>
      </c>
      <c r="K111" t="s">
        <v>186</v>
      </c>
      <c r="L111" t="s">
        <v>187</v>
      </c>
      <c r="M111" t="s">
        <v>188</v>
      </c>
    </row>
    <row r="112" spans="1:13" x14ac:dyDescent="0.35">
      <c r="A112" t="s">
        <v>432</v>
      </c>
      <c r="B112" t="s">
        <v>531</v>
      </c>
      <c r="C112" t="s">
        <v>532</v>
      </c>
      <c r="D112" t="s">
        <v>183</v>
      </c>
      <c r="E112" t="s">
        <v>292</v>
      </c>
      <c r="F112" s="9">
        <v>106775.14</v>
      </c>
      <c r="G112" t="s">
        <v>185</v>
      </c>
      <c r="H112" s="2">
        <v>43563</v>
      </c>
      <c r="I112">
        <v>5.956164383561644</v>
      </c>
      <c r="J112">
        <v>1</v>
      </c>
      <c r="K112" t="s">
        <v>205</v>
      </c>
      <c r="L112" t="s">
        <v>209</v>
      </c>
      <c r="M112" t="s">
        <v>188</v>
      </c>
    </row>
    <row r="113" spans="1:13" x14ac:dyDescent="0.35">
      <c r="A113" t="s">
        <v>533</v>
      </c>
      <c r="B113" t="s">
        <v>534</v>
      </c>
      <c r="C113" t="s">
        <v>535</v>
      </c>
      <c r="D113" t="s">
        <v>192</v>
      </c>
      <c r="E113" t="s">
        <v>200</v>
      </c>
      <c r="F113" s="9">
        <v>89690.38</v>
      </c>
      <c r="G113" t="s">
        <v>194</v>
      </c>
      <c r="H113" s="2">
        <v>43213</v>
      </c>
      <c r="I113">
        <v>6.9150684931506845</v>
      </c>
      <c r="J113">
        <v>1</v>
      </c>
      <c r="K113" t="s">
        <v>186</v>
      </c>
      <c r="L113" t="s">
        <v>209</v>
      </c>
      <c r="M113" t="s">
        <v>188</v>
      </c>
    </row>
    <row r="114" spans="1:13" x14ac:dyDescent="0.35">
      <c r="A114" t="s">
        <v>536</v>
      </c>
      <c r="B114" t="s">
        <v>537</v>
      </c>
      <c r="C114" t="s">
        <v>538</v>
      </c>
      <c r="D114" t="s">
        <v>183</v>
      </c>
      <c r="E114" t="s">
        <v>292</v>
      </c>
      <c r="F114" s="9">
        <v>111229.47</v>
      </c>
      <c r="G114" t="s">
        <v>185</v>
      </c>
      <c r="H114" s="2">
        <v>43402</v>
      </c>
      <c r="I114">
        <v>6.397260273972603</v>
      </c>
      <c r="J114">
        <v>1</v>
      </c>
      <c r="K114" t="s">
        <v>186</v>
      </c>
      <c r="L114" t="s">
        <v>187</v>
      </c>
      <c r="M114" t="s">
        <v>188</v>
      </c>
    </row>
    <row r="115" spans="1:13" x14ac:dyDescent="0.35">
      <c r="A115" t="s">
        <v>539</v>
      </c>
      <c r="B115" t="s">
        <v>540</v>
      </c>
      <c r="C115" t="s">
        <v>541</v>
      </c>
      <c r="D115" t="s">
        <v>183</v>
      </c>
      <c r="E115" t="s">
        <v>269</v>
      </c>
      <c r="F115" s="9">
        <v>67633.850000000006</v>
      </c>
      <c r="G115" t="s">
        <v>194</v>
      </c>
      <c r="H115" s="2">
        <v>43340</v>
      </c>
      <c r="I115">
        <v>6.5671232876712331</v>
      </c>
      <c r="J115">
        <v>1</v>
      </c>
      <c r="K115" t="s">
        <v>186</v>
      </c>
      <c r="L115" t="s">
        <v>240</v>
      </c>
      <c r="M115" t="s">
        <v>188</v>
      </c>
    </row>
    <row r="116" spans="1:13" x14ac:dyDescent="0.35">
      <c r="A116" t="s">
        <v>542</v>
      </c>
      <c r="B116" t="s">
        <v>543</v>
      </c>
      <c r="C116" t="s">
        <v>544</v>
      </c>
      <c r="D116" t="s">
        <v>183</v>
      </c>
      <c r="E116" t="s">
        <v>200</v>
      </c>
      <c r="F116" s="9">
        <v>111815.49</v>
      </c>
      <c r="G116" t="s">
        <v>185</v>
      </c>
      <c r="H116" s="2">
        <v>43895</v>
      </c>
      <c r="I116">
        <v>5.0465753424657533</v>
      </c>
      <c r="J116">
        <v>0.7</v>
      </c>
      <c r="K116" t="s">
        <v>244</v>
      </c>
      <c r="L116" t="s">
        <v>187</v>
      </c>
      <c r="M116" t="s">
        <v>196</v>
      </c>
    </row>
    <row r="117" spans="1:13" x14ac:dyDescent="0.35">
      <c r="A117" t="s">
        <v>545</v>
      </c>
      <c r="B117" t="s">
        <v>546</v>
      </c>
      <c r="C117" t="s">
        <v>547</v>
      </c>
      <c r="D117" t="s">
        <v>183</v>
      </c>
      <c r="E117" t="s">
        <v>193</v>
      </c>
      <c r="F117" s="9">
        <v>39784.239999999998</v>
      </c>
      <c r="G117" t="s">
        <v>233</v>
      </c>
      <c r="H117" s="2">
        <v>43465</v>
      </c>
      <c r="I117">
        <v>6.2246575342465755</v>
      </c>
      <c r="J117">
        <v>1</v>
      </c>
      <c r="K117" t="s">
        <v>205</v>
      </c>
      <c r="L117" t="s">
        <v>252</v>
      </c>
      <c r="M117" t="s">
        <v>188</v>
      </c>
    </row>
    <row r="118" spans="1:13" x14ac:dyDescent="0.35">
      <c r="A118" t="s">
        <v>548</v>
      </c>
      <c r="B118" t="s">
        <v>549</v>
      </c>
      <c r="C118" t="s">
        <v>550</v>
      </c>
      <c r="D118" t="s">
        <v>192</v>
      </c>
      <c r="E118" t="s">
        <v>292</v>
      </c>
      <c r="F118" s="9">
        <v>89829.33</v>
      </c>
      <c r="G118" t="s">
        <v>194</v>
      </c>
      <c r="H118" s="2">
        <v>43794</v>
      </c>
      <c r="I118">
        <v>5.3232876712328769</v>
      </c>
      <c r="J118">
        <v>1</v>
      </c>
      <c r="K118" t="s">
        <v>244</v>
      </c>
      <c r="L118" t="s">
        <v>252</v>
      </c>
      <c r="M118" t="s">
        <v>188</v>
      </c>
    </row>
    <row r="119" spans="1:13" x14ac:dyDescent="0.35">
      <c r="A119" t="s">
        <v>542</v>
      </c>
      <c r="B119" t="s">
        <v>543</v>
      </c>
      <c r="C119" t="s">
        <v>544</v>
      </c>
      <c r="D119" t="s">
        <v>183</v>
      </c>
      <c r="E119" t="s">
        <v>200</v>
      </c>
      <c r="F119" s="9">
        <v>111815.49</v>
      </c>
      <c r="G119" t="s">
        <v>185</v>
      </c>
      <c r="H119" s="2">
        <v>43895</v>
      </c>
      <c r="I119">
        <v>5.0465753424657533</v>
      </c>
      <c r="J119">
        <v>0.7</v>
      </c>
      <c r="K119" t="s">
        <v>244</v>
      </c>
      <c r="L119" t="s">
        <v>187</v>
      </c>
      <c r="M119" t="s">
        <v>196</v>
      </c>
    </row>
    <row r="120" spans="1:13" x14ac:dyDescent="0.35">
      <c r="A120" t="s">
        <v>551</v>
      </c>
      <c r="B120" t="s">
        <v>552</v>
      </c>
      <c r="C120" t="s">
        <v>553</v>
      </c>
      <c r="D120" t="s">
        <v>183</v>
      </c>
      <c r="E120" t="s">
        <v>299</v>
      </c>
      <c r="F120" s="9">
        <v>72843.23</v>
      </c>
      <c r="G120" t="s">
        <v>194</v>
      </c>
      <c r="H120" s="2">
        <v>43280</v>
      </c>
      <c r="I120">
        <v>6.7315068493150685</v>
      </c>
      <c r="J120">
        <v>1</v>
      </c>
      <c r="K120" t="s">
        <v>205</v>
      </c>
      <c r="L120" t="s">
        <v>213</v>
      </c>
      <c r="M120" t="s">
        <v>188</v>
      </c>
    </row>
    <row r="121" spans="1:13" x14ac:dyDescent="0.35">
      <c r="A121" t="s">
        <v>483</v>
      </c>
      <c r="B121" t="s">
        <v>484</v>
      </c>
      <c r="C121" t="s">
        <v>485</v>
      </c>
      <c r="D121" t="s">
        <v>192</v>
      </c>
      <c r="E121" t="s">
        <v>269</v>
      </c>
      <c r="F121" s="9">
        <v>71823.56</v>
      </c>
      <c r="G121" t="s">
        <v>194</v>
      </c>
      <c r="H121" s="2">
        <v>43374</v>
      </c>
      <c r="I121">
        <v>6.4739726027397264</v>
      </c>
      <c r="J121">
        <v>0.3</v>
      </c>
      <c r="K121" t="s">
        <v>244</v>
      </c>
      <c r="L121" t="s">
        <v>187</v>
      </c>
      <c r="M121" t="s">
        <v>196</v>
      </c>
    </row>
    <row r="122" spans="1:13" x14ac:dyDescent="0.35">
      <c r="A122" t="s">
        <v>554</v>
      </c>
      <c r="B122" t="s">
        <v>555</v>
      </c>
      <c r="C122" t="s">
        <v>556</v>
      </c>
      <c r="D122" t="s">
        <v>183</v>
      </c>
      <c r="E122" t="s">
        <v>193</v>
      </c>
      <c r="F122" s="9">
        <v>88511.17</v>
      </c>
      <c r="G122" t="s">
        <v>194</v>
      </c>
      <c r="H122" s="2">
        <v>43950</v>
      </c>
      <c r="I122">
        <v>4.8958904109589039</v>
      </c>
      <c r="J122">
        <v>1</v>
      </c>
      <c r="K122" t="s">
        <v>186</v>
      </c>
      <c r="L122" t="s">
        <v>240</v>
      </c>
      <c r="M122" t="s">
        <v>188</v>
      </c>
    </row>
    <row r="123" spans="1:13" x14ac:dyDescent="0.35">
      <c r="A123" t="s">
        <v>557</v>
      </c>
      <c r="B123" t="s">
        <v>558</v>
      </c>
      <c r="C123" t="s">
        <v>559</v>
      </c>
      <c r="D123" t="s">
        <v>183</v>
      </c>
      <c r="E123" t="s">
        <v>269</v>
      </c>
      <c r="F123" s="9">
        <v>36547.58</v>
      </c>
      <c r="G123" t="s">
        <v>233</v>
      </c>
      <c r="H123" s="2">
        <v>43416</v>
      </c>
      <c r="I123">
        <v>6.3589041095890408</v>
      </c>
      <c r="J123">
        <v>1</v>
      </c>
      <c r="K123" t="s">
        <v>186</v>
      </c>
      <c r="L123" t="s">
        <v>187</v>
      </c>
      <c r="M123" t="s">
        <v>188</v>
      </c>
    </row>
    <row r="124" spans="1:13" x14ac:dyDescent="0.35">
      <c r="A124" t="s">
        <v>560</v>
      </c>
      <c r="B124" t="s">
        <v>561</v>
      </c>
      <c r="C124" t="s">
        <v>562</v>
      </c>
      <c r="D124" t="s">
        <v>183</v>
      </c>
      <c r="E124" t="s">
        <v>269</v>
      </c>
      <c r="F124" s="9">
        <v>95954.02</v>
      </c>
      <c r="G124" t="s">
        <v>194</v>
      </c>
      <c r="H124" s="2">
        <v>43567</v>
      </c>
      <c r="I124">
        <v>5.9452054794520546</v>
      </c>
      <c r="J124">
        <v>0.3</v>
      </c>
      <c r="K124" t="s">
        <v>186</v>
      </c>
      <c r="L124" t="s">
        <v>209</v>
      </c>
      <c r="M124" t="s">
        <v>196</v>
      </c>
    </row>
    <row r="125" spans="1:13" x14ac:dyDescent="0.35">
      <c r="A125" t="s">
        <v>563</v>
      </c>
      <c r="B125" t="s">
        <v>564</v>
      </c>
      <c r="C125" t="s">
        <v>565</v>
      </c>
      <c r="D125" t="s">
        <v>192</v>
      </c>
      <c r="E125" t="s">
        <v>204</v>
      </c>
      <c r="F125" s="9">
        <v>95677.9</v>
      </c>
      <c r="G125" t="s">
        <v>194</v>
      </c>
      <c r="H125" s="2">
        <v>44396</v>
      </c>
      <c r="I125">
        <v>3.6739726027397261</v>
      </c>
      <c r="J125">
        <v>0.3</v>
      </c>
      <c r="K125" t="s">
        <v>186</v>
      </c>
      <c r="L125" t="s">
        <v>252</v>
      </c>
      <c r="M125" t="s">
        <v>196</v>
      </c>
    </row>
    <row r="126" spans="1:13" x14ac:dyDescent="0.35">
      <c r="A126" t="s">
        <v>566</v>
      </c>
      <c r="B126" t="s">
        <v>567</v>
      </c>
      <c r="C126" t="s">
        <v>568</v>
      </c>
      <c r="D126" t="s">
        <v>192</v>
      </c>
      <c r="E126" t="s">
        <v>269</v>
      </c>
      <c r="F126" s="9">
        <v>76303.820000000007</v>
      </c>
      <c r="G126" t="s">
        <v>194</v>
      </c>
      <c r="H126" s="2">
        <v>43458</v>
      </c>
      <c r="I126">
        <v>6.2438356164383562</v>
      </c>
      <c r="J126">
        <v>1</v>
      </c>
      <c r="K126" t="s">
        <v>205</v>
      </c>
      <c r="L126" t="s">
        <v>209</v>
      </c>
      <c r="M126" t="s">
        <v>188</v>
      </c>
    </row>
    <row r="127" spans="1:13" x14ac:dyDescent="0.35">
      <c r="A127" t="s">
        <v>569</v>
      </c>
      <c r="B127" t="s">
        <v>570</v>
      </c>
      <c r="C127" t="s">
        <v>571</v>
      </c>
      <c r="D127" t="s">
        <v>183</v>
      </c>
      <c r="E127" t="s">
        <v>299</v>
      </c>
      <c r="F127" s="9">
        <v>99460.78</v>
      </c>
      <c r="G127" t="s">
        <v>194</v>
      </c>
      <c r="H127" s="2">
        <v>43956</v>
      </c>
      <c r="I127">
        <v>4.8794520547945206</v>
      </c>
      <c r="J127">
        <v>1</v>
      </c>
      <c r="K127" t="s">
        <v>186</v>
      </c>
      <c r="L127" t="s">
        <v>187</v>
      </c>
      <c r="M127" t="s">
        <v>188</v>
      </c>
    </row>
    <row r="128" spans="1:13" x14ac:dyDescent="0.35">
      <c r="A128" t="s">
        <v>572</v>
      </c>
      <c r="B128" t="s">
        <v>573</v>
      </c>
      <c r="C128" t="s">
        <v>574</v>
      </c>
      <c r="D128" t="s">
        <v>192</v>
      </c>
      <c r="E128" t="s">
        <v>218</v>
      </c>
      <c r="F128" s="9">
        <v>88034.67</v>
      </c>
      <c r="G128" t="s">
        <v>194</v>
      </c>
      <c r="H128" s="2">
        <v>43669</v>
      </c>
      <c r="I128">
        <v>5.6657534246575345</v>
      </c>
      <c r="J128">
        <v>1</v>
      </c>
      <c r="K128" t="s">
        <v>186</v>
      </c>
      <c r="L128" t="s">
        <v>187</v>
      </c>
      <c r="M128" t="s">
        <v>188</v>
      </c>
    </row>
    <row r="129" spans="1:13" x14ac:dyDescent="0.35">
      <c r="A129" t="s">
        <v>575</v>
      </c>
      <c r="B129" t="s">
        <v>576</v>
      </c>
      <c r="C129" t="s">
        <v>577</v>
      </c>
      <c r="D129" t="s">
        <v>192</v>
      </c>
      <c r="E129" t="s">
        <v>226</v>
      </c>
      <c r="F129" s="9">
        <v>44447.26</v>
      </c>
      <c r="G129" t="s">
        <v>233</v>
      </c>
      <c r="H129" s="2">
        <v>43846</v>
      </c>
      <c r="I129">
        <v>5.1808219178082195</v>
      </c>
      <c r="J129">
        <v>0.4</v>
      </c>
      <c r="K129" t="s">
        <v>186</v>
      </c>
      <c r="L129" t="s">
        <v>195</v>
      </c>
      <c r="M129" t="s">
        <v>196</v>
      </c>
    </row>
    <row r="130" spans="1:13" x14ac:dyDescent="0.35">
      <c r="A130" t="s">
        <v>578</v>
      </c>
      <c r="B130" t="s">
        <v>579</v>
      </c>
      <c r="C130" t="s">
        <v>580</v>
      </c>
      <c r="D130" t="s">
        <v>183</v>
      </c>
      <c r="E130" t="s">
        <v>292</v>
      </c>
      <c r="F130" s="9">
        <v>40445.29</v>
      </c>
      <c r="G130" t="s">
        <v>233</v>
      </c>
      <c r="H130" s="2">
        <v>44393</v>
      </c>
      <c r="I130">
        <v>3.6821917808219178</v>
      </c>
      <c r="J130">
        <v>1</v>
      </c>
      <c r="K130" t="s">
        <v>186</v>
      </c>
      <c r="L130" t="s">
        <v>252</v>
      </c>
      <c r="M130" t="s">
        <v>188</v>
      </c>
    </row>
    <row r="131" spans="1:13" x14ac:dyDescent="0.35">
      <c r="A131" t="s">
        <v>581</v>
      </c>
      <c r="B131" t="s">
        <v>582</v>
      </c>
      <c r="C131" t="s">
        <v>583</v>
      </c>
      <c r="D131" t="s">
        <v>192</v>
      </c>
      <c r="E131" t="s">
        <v>226</v>
      </c>
      <c r="F131" s="9">
        <v>92336.08</v>
      </c>
      <c r="G131" t="s">
        <v>194</v>
      </c>
      <c r="H131" s="2">
        <v>44431</v>
      </c>
      <c r="I131">
        <v>3.5780821917808221</v>
      </c>
      <c r="J131">
        <v>1</v>
      </c>
      <c r="K131" t="s">
        <v>186</v>
      </c>
      <c r="L131" t="s">
        <v>209</v>
      </c>
      <c r="M131" t="s">
        <v>188</v>
      </c>
    </row>
    <row r="132" spans="1:13" x14ac:dyDescent="0.35">
      <c r="A132" t="s">
        <v>584</v>
      </c>
      <c r="B132" t="s">
        <v>585</v>
      </c>
      <c r="C132" t="s">
        <v>586</v>
      </c>
      <c r="D132" t="s">
        <v>192</v>
      </c>
      <c r="E132" t="s">
        <v>222</v>
      </c>
      <c r="F132" s="9">
        <v>68008.55</v>
      </c>
      <c r="G132" t="s">
        <v>194</v>
      </c>
      <c r="H132" s="2">
        <v>44062</v>
      </c>
      <c r="I132">
        <v>4.5890410958904111</v>
      </c>
      <c r="J132">
        <v>1</v>
      </c>
      <c r="K132" t="s">
        <v>186</v>
      </c>
      <c r="L132" t="s">
        <v>245</v>
      </c>
      <c r="M132" t="s">
        <v>188</v>
      </c>
    </row>
    <row r="133" spans="1:13" x14ac:dyDescent="0.35">
      <c r="A133" t="s">
        <v>587</v>
      </c>
      <c r="B133" t="s">
        <v>588</v>
      </c>
      <c r="C133" t="s">
        <v>589</v>
      </c>
      <c r="D133" t="s">
        <v>183</v>
      </c>
      <c r="E133" t="s">
        <v>292</v>
      </c>
      <c r="F133" s="9">
        <v>74924.649999999994</v>
      </c>
      <c r="G133" t="s">
        <v>194</v>
      </c>
      <c r="H133" s="2">
        <v>44239</v>
      </c>
      <c r="I133">
        <v>4.1041095890410961</v>
      </c>
      <c r="J133">
        <v>1</v>
      </c>
      <c r="K133" t="s">
        <v>186</v>
      </c>
      <c r="L133" t="s">
        <v>209</v>
      </c>
      <c r="M133" t="s">
        <v>188</v>
      </c>
    </row>
    <row r="134" spans="1:13" x14ac:dyDescent="0.35">
      <c r="A134" t="s">
        <v>590</v>
      </c>
      <c r="B134" t="s">
        <v>591</v>
      </c>
      <c r="C134" t="s">
        <v>592</v>
      </c>
      <c r="D134" t="s">
        <v>183</v>
      </c>
      <c r="E134" t="s">
        <v>200</v>
      </c>
      <c r="F134" s="9">
        <v>88689.09</v>
      </c>
      <c r="G134" t="s">
        <v>194</v>
      </c>
      <c r="H134" s="2">
        <v>43740</v>
      </c>
      <c r="I134">
        <v>5.4712328767123291</v>
      </c>
      <c r="J134">
        <v>1</v>
      </c>
      <c r="K134" t="s">
        <v>186</v>
      </c>
      <c r="L134" t="s">
        <v>195</v>
      </c>
      <c r="M134" t="s">
        <v>188</v>
      </c>
    </row>
    <row r="135" spans="1:13" x14ac:dyDescent="0.35">
      <c r="A135" t="s">
        <v>593</v>
      </c>
      <c r="B135" t="s">
        <v>594</v>
      </c>
      <c r="C135" t="s">
        <v>595</v>
      </c>
      <c r="D135" t="s">
        <v>192</v>
      </c>
      <c r="E135" t="s">
        <v>226</v>
      </c>
      <c r="F135" s="9">
        <v>96555.53</v>
      </c>
      <c r="G135" t="s">
        <v>194</v>
      </c>
      <c r="H135" s="2">
        <v>43489</v>
      </c>
      <c r="I135">
        <v>6.1589041095890407</v>
      </c>
      <c r="J135">
        <v>0.2</v>
      </c>
      <c r="K135" t="s">
        <v>244</v>
      </c>
      <c r="L135" t="s">
        <v>209</v>
      </c>
      <c r="M135" t="s">
        <v>196</v>
      </c>
    </row>
    <row r="136" spans="1:13" x14ac:dyDescent="0.35">
      <c r="A136" t="s">
        <v>596</v>
      </c>
      <c r="B136" t="s">
        <v>597</v>
      </c>
      <c r="C136" t="s">
        <v>598</v>
      </c>
      <c r="D136" t="s">
        <v>192</v>
      </c>
      <c r="E136" t="s">
        <v>218</v>
      </c>
      <c r="F136" s="9">
        <v>71924.850000000006</v>
      </c>
      <c r="G136" t="s">
        <v>194</v>
      </c>
      <c r="H136" s="2">
        <v>43822</v>
      </c>
      <c r="I136">
        <v>5.2465753424657535</v>
      </c>
      <c r="J136">
        <v>1</v>
      </c>
      <c r="K136" t="s">
        <v>186</v>
      </c>
      <c r="L136" t="s">
        <v>252</v>
      </c>
      <c r="M136" t="s">
        <v>188</v>
      </c>
    </row>
    <row r="137" spans="1:13" x14ac:dyDescent="0.35">
      <c r="A137" t="s">
        <v>599</v>
      </c>
      <c r="B137" t="s">
        <v>600</v>
      </c>
      <c r="C137" t="s">
        <v>601</v>
      </c>
      <c r="D137" t="s">
        <v>183</v>
      </c>
      <c r="E137" t="s">
        <v>292</v>
      </c>
      <c r="F137" s="9">
        <v>31241.24</v>
      </c>
      <c r="G137" t="s">
        <v>233</v>
      </c>
      <c r="H137" s="2">
        <v>43725</v>
      </c>
      <c r="I137">
        <v>5.5123287671232877</v>
      </c>
      <c r="J137">
        <v>1</v>
      </c>
      <c r="K137" t="s">
        <v>186</v>
      </c>
      <c r="L137" t="s">
        <v>187</v>
      </c>
      <c r="M137" t="s">
        <v>188</v>
      </c>
    </row>
    <row r="138" spans="1:13" x14ac:dyDescent="0.35">
      <c r="A138" t="s">
        <v>602</v>
      </c>
      <c r="B138" t="s">
        <v>603</v>
      </c>
      <c r="C138" t="s">
        <v>604</v>
      </c>
      <c r="D138" t="s">
        <v>183</v>
      </c>
      <c r="E138" t="s">
        <v>193</v>
      </c>
      <c r="F138" s="9">
        <v>110042.37</v>
      </c>
      <c r="G138" t="s">
        <v>185</v>
      </c>
      <c r="H138" s="2">
        <v>43914</v>
      </c>
      <c r="I138">
        <v>4.9945205479452053</v>
      </c>
      <c r="J138">
        <v>1</v>
      </c>
      <c r="K138" t="s">
        <v>186</v>
      </c>
      <c r="L138" t="s">
        <v>240</v>
      </c>
      <c r="M138" t="s">
        <v>188</v>
      </c>
    </row>
    <row r="139" spans="1:13" x14ac:dyDescent="0.35">
      <c r="A139" t="s">
        <v>249</v>
      </c>
      <c r="B139" t="s">
        <v>605</v>
      </c>
      <c r="C139" t="s">
        <v>606</v>
      </c>
      <c r="D139" t="s">
        <v>192</v>
      </c>
      <c r="E139" t="s">
        <v>204</v>
      </c>
      <c r="F139" s="9">
        <v>37902.35</v>
      </c>
      <c r="G139" t="s">
        <v>233</v>
      </c>
      <c r="H139" s="2">
        <v>43823</v>
      </c>
      <c r="I139">
        <v>5.2438356164383562</v>
      </c>
      <c r="J139">
        <v>1</v>
      </c>
      <c r="K139" t="s">
        <v>186</v>
      </c>
      <c r="L139" t="s">
        <v>252</v>
      </c>
      <c r="M139" t="s">
        <v>188</v>
      </c>
    </row>
    <row r="140" spans="1:13" x14ac:dyDescent="0.35">
      <c r="A140" t="s">
        <v>607</v>
      </c>
      <c r="B140" t="s">
        <v>608</v>
      </c>
      <c r="C140" t="s">
        <v>609</v>
      </c>
      <c r="D140" t="s">
        <v>192</v>
      </c>
      <c r="E140" t="s">
        <v>193</v>
      </c>
      <c r="F140" s="9">
        <v>33031.26</v>
      </c>
      <c r="G140" t="s">
        <v>233</v>
      </c>
      <c r="H140" s="2">
        <v>43468</v>
      </c>
      <c r="I140">
        <v>6.2164383561643834</v>
      </c>
      <c r="J140">
        <v>0.4</v>
      </c>
      <c r="K140" t="s">
        <v>186</v>
      </c>
      <c r="L140" t="s">
        <v>209</v>
      </c>
      <c r="M140" t="s">
        <v>196</v>
      </c>
    </row>
    <row r="141" spans="1:13" x14ac:dyDescent="0.35">
      <c r="A141" t="s">
        <v>610</v>
      </c>
      <c r="B141" t="s">
        <v>611</v>
      </c>
      <c r="C141" t="s">
        <v>612</v>
      </c>
      <c r="D141" t="s">
        <v>192</v>
      </c>
      <c r="E141" t="s">
        <v>299</v>
      </c>
      <c r="F141" s="9">
        <v>32496.880000000001</v>
      </c>
      <c r="G141" t="s">
        <v>233</v>
      </c>
      <c r="H141" s="2">
        <v>43234</v>
      </c>
      <c r="I141">
        <v>6.8575342465753426</v>
      </c>
      <c r="J141">
        <v>1</v>
      </c>
      <c r="K141" t="s">
        <v>244</v>
      </c>
      <c r="L141" t="s">
        <v>187</v>
      </c>
      <c r="M141" t="s">
        <v>188</v>
      </c>
    </row>
    <row r="142" spans="1:13" x14ac:dyDescent="0.35">
      <c r="A142" t="s">
        <v>613</v>
      </c>
      <c r="B142" t="s">
        <v>614</v>
      </c>
      <c r="C142" t="s">
        <v>615</v>
      </c>
      <c r="D142" t="s">
        <v>192</v>
      </c>
      <c r="E142" t="s">
        <v>200</v>
      </c>
      <c r="F142" s="9">
        <v>81897.789999999994</v>
      </c>
      <c r="G142" t="s">
        <v>194</v>
      </c>
      <c r="H142" s="2">
        <v>43146</v>
      </c>
      <c r="I142">
        <v>7.0986301369863014</v>
      </c>
      <c r="J142">
        <v>1</v>
      </c>
      <c r="K142" t="s">
        <v>186</v>
      </c>
      <c r="L142" t="s">
        <v>245</v>
      </c>
      <c r="M142" t="s">
        <v>188</v>
      </c>
    </row>
    <row r="143" spans="1:13" x14ac:dyDescent="0.35">
      <c r="A143" t="s">
        <v>616</v>
      </c>
      <c r="B143" t="s">
        <v>617</v>
      </c>
      <c r="C143" t="s">
        <v>618</v>
      </c>
      <c r="D143" t="s">
        <v>183</v>
      </c>
      <c r="E143" t="s">
        <v>184</v>
      </c>
      <c r="F143" s="9">
        <v>108872.77</v>
      </c>
      <c r="G143" t="s">
        <v>185</v>
      </c>
      <c r="H143" s="2">
        <v>43521</v>
      </c>
      <c r="I143">
        <v>6.0712328767123287</v>
      </c>
      <c r="J143">
        <v>1</v>
      </c>
      <c r="K143" t="s">
        <v>186</v>
      </c>
      <c r="L143" t="s">
        <v>187</v>
      </c>
      <c r="M143" t="s">
        <v>188</v>
      </c>
    </row>
    <row r="144" spans="1:13" x14ac:dyDescent="0.35">
      <c r="A144" t="s">
        <v>619</v>
      </c>
      <c r="B144" t="s">
        <v>620</v>
      </c>
      <c r="C144" t="s">
        <v>621</v>
      </c>
      <c r="D144" t="s">
        <v>183</v>
      </c>
      <c r="E144" t="s">
        <v>222</v>
      </c>
      <c r="F144" s="9">
        <v>89605.13</v>
      </c>
      <c r="G144" t="s">
        <v>194</v>
      </c>
      <c r="H144" s="2">
        <v>43258</v>
      </c>
      <c r="I144">
        <v>6.7917808219178086</v>
      </c>
      <c r="J144">
        <v>1</v>
      </c>
      <c r="K144" t="s">
        <v>186</v>
      </c>
      <c r="L144" t="s">
        <v>195</v>
      </c>
      <c r="M144" t="s">
        <v>188</v>
      </c>
    </row>
    <row r="145" spans="1:13" x14ac:dyDescent="0.35">
      <c r="A145" t="s">
        <v>622</v>
      </c>
      <c r="B145" t="s">
        <v>623</v>
      </c>
      <c r="C145" t="s">
        <v>624</v>
      </c>
      <c r="D145" t="s">
        <v>217</v>
      </c>
      <c r="E145" t="s">
        <v>299</v>
      </c>
      <c r="F145" s="9">
        <v>63447.07</v>
      </c>
      <c r="G145" t="s">
        <v>194</v>
      </c>
      <c r="H145" s="2">
        <v>44148</v>
      </c>
      <c r="I145">
        <v>4.353424657534247</v>
      </c>
      <c r="J145">
        <v>1</v>
      </c>
      <c r="K145" t="s">
        <v>244</v>
      </c>
      <c r="L145" t="s">
        <v>213</v>
      </c>
      <c r="M145" t="s">
        <v>188</v>
      </c>
    </row>
    <row r="146" spans="1:13" x14ac:dyDescent="0.35">
      <c r="A146" t="s">
        <v>625</v>
      </c>
      <c r="B146" t="s">
        <v>626</v>
      </c>
      <c r="C146" t="s">
        <v>627</v>
      </c>
      <c r="D146" t="s">
        <v>192</v>
      </c>
      <c r="E146" t="s">
        <v>292</v>
      </c>
      <c r="F146" s="9">
        <v>106665.67</v>
      </c>
      <c r="G146" t="s">
        <v>185</v>
      </c>
      <c r="H146" s="2">
        <v>43311</v>
      </c>
      <c r="I146">
        <v>6.646575342465753</v>
      </c>
      <c r="J146">
        <v>1</v>
      </c>
      <c r="K146" t="s">
        <v>244</v>
      </c>
      <c r="L146" t="s">
        <v>240</v>
      </c>
      <c r="M146" t="s">
        <v>188</v>
      </c>
    </row>
    <row r="147" spans="1:13" x14ac:dyDescent="0.35">
      <c r="A147" t="s">
        <v>628</v>
      </c>
      <c r="B147" t="s">
        <v>629</v>
      </c>
      <c r="C147" t="s">
        <v>630</v>
      </c>
      <c r="D147" t="s">
        <v>183</v>
      </c>
      <c r="E147" t="s">
        <v>200</v>
      </c>
      <c r="F147" s="9">
        <v>100424.23</v>
      </c>
      <c r="G147" t="s">
        <v>185</v>
      </c>
      <c r="H147" s="2">
        <v>43801</v>
      </c>
      <c r="I147">
        <v>5.3041095890410963</v>
      </c>
      <c r="J147">
        <v>1</v>
      </c>
      <c r="K147" t="s">
        <v>186</v>
      </c>
      <c r="L147" t="s">
        <v>245</v>
      </c>
      <c r="M147" t="s">
        <v>188</v>
      </c>
    </row>
    <row r="148" spans="1:13" x14ac:dyDescent="0.35">
      <c r="A148" t="s">
        <v>631</v>
      </c>
      <c r="B148" t="s">
        <v>632</v>
      </c>
      <c r="C148" t="s">
        <v>633</v>
      </c>
      <c r="D148" t="s">
        <v>183</v>
      </c>
      <c r="E148" t="s">
        <v>200</v>
      </c>
      <c r="F148" s="9">
        <v>47646.95</v>
      </c>
      <c r="G148" t="s">
        <v>233</v>
      </c>
      <c r="H148" s="2">
        <v>43791</v>
      </c>
      <c r="I148">
        <v>5.3315068493150681</v>
      </c>
      <c r="J148">
        <v>0.3</v>
      </c>
      <c r="K148" t="s">
        <v>205</v>
      </c>
      <c r="L148" t="s">
        <v>252</v>
      </c>
      <c r="M148" t="s">
        <v>196</v>
      </c>
    </row>
    <row r="149" spans="1:13" x14ac:dyDescent="0.35">
      <c r="A149" t="s">
        <v>634</v>
      </c>
      <c r="B149" t="s">
        <v>635</v>
      </c>
      <c r="C149" t="s">
        <v>636</v>
      </c>
      <c r="D149" t="s">
        <v>183</v>
      </c>
      <c r="E149" t="s">
        <v>299</v>
      </c>
      <c r="F149" s="9">
        <v>28481.16</v>
      </c>
      <c r="G149" t="s">
        <v>233</v>
      </c>
      <c r="H149" s="2">
        <v>43916</v>
      </c>
      <c r="I149">
        <v>4.9890410958904106</v>
      </c>
      <c r="J149">
        <v>1</v>
      </c>
      <c r="K149" t="s">
        <v>186</v>
      </c>
      <c r="L149" t="s">
        <v>209</v>
      </c>
      <c r="M149" t="s">
        <v>188</v>
      </c>
    </row>
    <row r="150" spans="1:13" x14ac:dyDescent="0.35">
      <c r="A150" t="s">
        <v>637</v>
      </c>
      <c r="B150" t="s">
        <v>638</v>
      </c>
      <c r="C150" t="s">
        <v>639</v>
      </c>
      <c r="D150" t="s">
        <v>192</v>
      </c>
      <c r="E150" t="s">
        <v>273</v>
      </c>
      <c r="F150" s="9">
        <v>39535.49</v>
      </c>
      <c r="G150" t="s">
        <v>233</v>
      </c>
      <c r="H150" s="2">
        <v>43397</v>
      </c>
      <c r="I150">
        <v>6.4109589041095889</v>
      </c>
      <c r="J150">
        <v>0.3</v>
      </c>
      <c r="K150" t="s">
        <v>186</v>
      </c>
      <c r="L150" t="s">
        <v>187</v>
      </c>
      <c r="M150" t="s">
        <v>196</v>
      </c>
    </row>
    <row r="151" spans="1:13" x14ac:dyDescent="0.35">
      <c r="A151" t="s">
        <v>640</v>
      </c>
      <c r="B151" t="s">
        <v>641</v>
      </c>
      <c r="C151" t="s">
        <v>642</v>
      </c>
      <c r="D151" t="s">
        <v>183</v>
      </c>
      <c r="E151" t="s">
        <v>218</v>
      </c>
      <c r="F151" s="9">
        <v>95017.1</v>
      </c>
      <c r="G151" t="s">
        <v>194</v>
      </c>
      <c r="H151" s="2">
        <v>43283</v>
      </c>
      <c r="I151">
        <v>6.7232876712328764</v>
      </c>
      <c r="J151">
        <v>1</v>
      </c>
      <c r="K151" t="s">
        <v>205</v>
      </c>
      <c r="L151" t="s">
        <v>195</v>
      </c>
      <c r="M151" t="s">
        <v>188</v>
      </c>
    </row>
    <row r="152" spans="1:13" x14ac:dyDescent="0.35">
      <c r="A152" t="s">
        <v>643</v>
      </c>
      <c r="B152" t="s">
        <v>644</v>
      </c>
      <c r="C152" t="s">
        <v>645</v>
      </c>
      <c r="D152" t="s">
        <v>183</v>
      </c>
      <c r="E152" t="s">
        <v>193</v>
      </c>
      <c r="F152" s="9">
        <v>69764.100000000006</v>
      </c>
      <c r="G152" t="s">
        <v>194</v>
      </c>
      <c r="H152" s="2">
        <v>44195</v>
      </c>
      <c r="I152">
        <v>4.2246575342465755</v>
      </c>
      <c r="J152">
        <v>1</v>
      </c>
      <c r="K152" t="s">
        <v>205</v>
      </c>
      <c r="L152" t="s">
        <v>195</v>
      </c>
      <c r="M152" t="s">
        <v>188</v>
      </c>
    </row>
    <row r="153" spans="1:13" x14ac:dyDescent="0.35">
      <c r="A153" t="s">
        <v>646</v>
      </c>
      <c r="B153" t="s">
        <v>647</v>
      </c>
      <c r="C153" t="s">
        <v>648</v>
      </c>
      <c r="D153" t="s">
        <v>192</v>
      </c>
      <c r="E153" t="s">
        <v>273</v>
      </c>
      <c r="F153" s="9">
        <v>84598.88</v>
      </c>
      <c r="G153" t="s">
        <v>194</v>
      </c>
      <c r="H153" s="2">
        <v>44116</v>
      </c>
      <c r="I153">
        <v>4.441095890410959</v>
      </c>
      <c r="J153">
        <v>1</v>
      </c>
      <c r="K153" t="s">
        <v>205</v>
      </c>
      <c r="L153" t="s">
        <v>195</v>
      </c>
      <c r="M153" t="s">
        <v>188</v>
      </c>
    </row>
    <row r="154" spans="1:13" x14ac:dyDescent="0.35">
      <c r="A154" t="s">
        <v>649</v>
      </c>
      <c r="B154" t="s">
        <v>650</v>
      </c>
      <c r="C154" t="s">
        <v>651</v>
      </c>
      <c r="D154" t="s">
        <v>183</v>
      </c>
      <c r="E154" t="s">
        <v>184</v>
      </c>
      <c r="F154" s="9">
        <v>36536.26</v>
      </c>
      <c r="G154" t="s">
        <v>233</v>
      </c>
      <c r="H154" s="2">
        <v>44358</v>
      </c>
      <c r="I154">
        <v>3.7780821917808218</v>
      </c>
      <c r="J154">
        <v>1</v>
      </c>
      <c r="K154" t="s">
        <v>244</v>
      </c>
      <c r="L154" t="s">
        <v>209</v>
      </c>
      <c r="M154" t="s">
        <v>188</v>
      </c>
    </row>
    <row r="155" spans="1:13" x14ac:dyDescent="0.35">
      <c r="A155" t="s">
        <v>652</v>
      </c>
      <c r="B155" t="s">
        <v>653</v>
      </c>
      <c r="C155" t="s">
        <v>654</v>
      </c>
      <c r="D155" t="s">
        <v>192</v>
      </c>
      <c r="E155" t="s">
        <v>193</v>
      </c>
      <c r="F155" s="9">
        <v>61688.77</v>
      </c>
      <c r="G155" t="s">
        <v>194</v>
      </c>
      <c r="H155" s="2">
        <v>43346</v>
      </c>
      <c r="I155">
        <v>6.5506849315068489</v>
      </c>
      <c r="J155">
        <v>0.9</v>
      </c>
      <c r="K155" t="s">
        <v>186</v>
      </c>
      <c r="L155" t="s">
        <v>252</v>
      </c>
      <c r="M155" t="s">
        <v>196</v>
      </c>
    </row>
    <row r="156" spans="1:13" x14ac:dyDescent="0.35">
      <c r="A156" t="s">
        <v>655</v>
      </c>
      <c r="B156" t="s">
        <v>656</v>
      </c>
      <c r="C156" t="s">
        <v>657</v>
      </c>
      <c r="D156" t="s">
        <v>192</v>
      </c>
      <c r="E156" t="s">
        <v>184</v>
      </c>
      <c r="F156" s="9">
        <v>88425.08</v>
      </c>
      <c r="G156" t="s">
        <v>194</v>
      </c>
      <c r="H156" s="2">
        <v>43662</v>
      </c>
      <c r="I156">
        <v>5.6849315068493151</v>
      </c>
      <c r="J156">
        <v>1</v>
      </c>
      <c r="K156" t="s">
        <v>186</v>
      </c>
      <c r="L156" t="s">
        <v>209</v>
      </c>
      <c r="M156" t="s">
        <v>188</v>
      </c>
    </row>
    <row r="157" spans="1:13" x14ac:dyDescent="0.35">
      <c r="A157" t="s">
        <v>378</v>
      </c>
      <c r="B157" t="s">
        <v>658</v>
      </c>
      <c r="C157" t="s">
        <v>659</v>
      </c>
      <c r="D157" t="s">
        <v>192</v>
      </c>
      <c r="E157" t="s">
        <v>292</v>
      </c>
      <c r="F157" s="9">
        <v>38438.239999999998</v>
      </c>
      <c r="G157" t="s">
        <v>233</v>
      </c>
      <c r="H157" s="2">
        <v>43962</v>
      </c>
      <c r="I157">
        <v>4.8630136986301373</v>
      </c>
      <c r="J157">
        <v>1</v>
      </c>
      <c r="K157" t="s">
        <v>186</v>
      </c>
      <c r="L157" t="s">
        <v>252</v>
      </c>
      <c r="M157" t="s">
        <v>188</v>
      </c>
    </row>
    <row r="158" spans="1:13" x14ac:dyDescent="0.35">
      <c r="A158" t="s">
        <v>660</v>
      </c>
      <c r="B158" t="s">
        <v>661</v>
      </c>
      <c r="C158" t="s">
        <v>662</v>
      </c>
      <c r="D158" t="s">
        <v>183</v>
      </c>
      <c r="E158" t="s">
        <v>273</v>
      </c>
      <c r="F158" s="9">
        <v>96753.78</v>
      </c>
      <c r="G158" t="s">
        <v>194</v>
      </c>
      <c r="H158" s="2">
        <v>44494</v>
      </c>
      <c r="I158">
        <v>3.4054794520547946</v>
      </c>
      <c r="J158">
        <v>1</v>
      </c>
      <c r="K158" t="s">
        <v>186</v>
      </c>
      <c r="L158" t="s">
        <v>245</v>
      </c>
      <c r="M158" t="s">
        <v>188</v>
      </c>
    </row>
    <row r="159" spans="1:13" x14ac:dyDescent="0.35">
      <c r="A159" t="s">
        <v>498</v>
      </c>
      <c r="B159" t="s">
        <v>499</v>
      </c>
      <c r="C159" t="s">
        <v>500</v>
      </c>
      <c r="D159" t="s">
        <v>183</v>
      </c>
      <c r="E159" t="s">
        <v>204</v>
      </c>
      <c r="F159" s="9">
        <v>112778.28</v>
      </c>
      <c r="G159" t="s">
        <v>185</v>
      </c>
      <c r="H159" s="2">
        <v>43250</v>
      </c>
      <c r="I159">
        <v>6.8136986301369866</v>
      </c>
      <c r="J159">
        <v>1</v>
      </c>
      <c r="K159" t="s">
        <v>205</v>
      </c>
      <c r="L159" t="s">
        <v>187</v>
      </c>
      <c r="M159" t="s">
        <v>188</v>
      </c>
    </row>
    <row r="160" spans="1:13" x14ac:dyDescent="0.35">
      <c r="A160" t="s">
        <v>663</v>
      </c>
      <c r="B160" t="s">
        <v>664</v>
      </c>
      <c r="C160" t="s">
        <v>665</v>
      </c>
      <c r="D160" t="s">
        <v>192</v>
      </c>
      <c r="E160" t="s">
        <v>218</v>
      </c>
      <c r="F160" s="9">
        <v>28974.03</v>
      </c>
      <c r="G160" t="s">
        <v>233</v>
      </c>
      <c r="H160" s="2">
        <v>43733</v>
      </c>
      <c r="I160">
        <v>5.4904109589041097</v>
      </c>
      <c r="J160">
        <v>1</v>
      </c>
      <c r="K160" t="s">
        <v>186</v>
      </c>
      <c r="L160" t="s">
        <v>245</v>
      </c>
      <c r="M160" t="s">
        <v>188</v>
      </c>
    </row>
    <row r="161" spans="1:13" x14ac:dyDescent="0.35">
      <c r="A161" t="s">
        <v>666</v>
      </c>
      <c r="B161" t="s">
        <v>667</v>
      </c>
      <c r="C161" t="s">
        <v>668</v>
      </c>
      <c r="D161" t="s">
        <v>192</v>
      </c>
      <c r="E161" t="s">
        <v>193</v>
      </c>
      <c r="F161" s="9">
        <v>86233.83</v>
      </c>
      <c r="G161" t="s">
        <v>194</v>
      </c>
      <c r="H161" s="2">
        <v>43706</v>
      </c>
      <c r="I161">
        <v>5.5643835616438357</v>
      </c>
      <c r="J161">
        <v>1</v>
      </c>
      <c r="K161" t="s">
        <v>205</v>
      </c>
      <c r="L161" t="s">
        <v>252</v>
      </c>
      <c r="M161" t="s">
        <v>188</v>
      </c>
    </row>
    <row r="162" spans="1:13" x14ac:dyDescent="0.35">
      <c r="A162" t="s">
        <v>408</v>
      </c>
      <c r="B162" t="s">
        <v>409</v>
      </c>
      <c r="C162" t="s">
        <v>410</v>
      </c>
      <c r="D162" t="s">
        <v>192</v>
      </c>
      <c r="E162" t="s">
        <v>292</v>
      </c>
      <c r="F162" s="9">
        <v>66865.490000000005</v>
      </c>
      <c r="G162" t="s">
        <v>194</v>
      </c>
      <c r="H162" s="2">
        <v>43514</v>
      </c>
      <c r="I162">
        <v>6.0904109589041093</v>
      </c>
      <c r="J162">
        <v>1</v>
      </c>
      <c r="K162" t="s">
        <v>186</v>
      </c>
      <c r="L162" t="s">
        <v>195</v>
      </c>
      <c r="M162" t="s">
        <v>188</v>
      </c>
    </row>
    <row r="163" spans="1:13" x14ac:dyDescent="0.35">
      <c r="A163" t="s">
        <v>669</v>
      </c>
      <c r="B163" t="s">
        <v>670</v>
      </c>
      <c r="C163" t="s">
        <v>671</v>
      </c>
      <c r="D163" t="s">
        <v>183</v>
      </c>
      <c r="E163" t="s">
        <v>269</v>
      </c>
      <c r="F163" s="9">
        <v>119022.49</v>
      </c>
      <c r="G163" t="s">
        <v>185</v>
      </c>
      <c r="H163" s="2">
        <v>44431</v>
      </c>
      <c r="I163">
        <v>3.5780821917808221</v>
      </c>
      <c r="J163">
        <v>1</v>
      </c>
      <c r="K163" t="s">
        <v>186</v>
      </c>
      <c r="L163" t="s">
        <v>245</v>
      </c>
      <c r="M163" t="s">
        <v>188</v>
      </c>
    </row>
    <row r="164" spans="1:13" x14ac:dyDescent="0.35">
      <c r="A164" t="s">
        <v>672</v>
      </c>
      <c r="B164" t="s">
        <v>673</v>
      </c>
      <c r="C164" t="s">
        <v>674</v>
      </c>
      <c r="D164" t="s">
        <v>192</v>
      </c>
      <c r="E164" t="s">
        <v>269</v>
      </c>
      <c r="F164" s="9">
        <v>114177.23</v>
      </c>
      <c r="G164" t="s">
        <v>185</v>
      </c>
      <c r="H164" s="2">
        <v>43908</v>
      </c>
      <c r="I164">
        <v>5.0109589041095894</v>
      </c>
      <c r="J164">
        <v>1</v>
      </c>
      <c r="K164" t="s">
        <v>186</v>
      </c>
      <c r="L164" t="s">
        <v>213</v>
      </c>
      <c r="M164" t="s">
        <v>188</v>
      </c>
    </row>
    <row r="165" spans="1:13" x14ac:dyDescent="0.35">
      <c r="A165" t="s">
        <v>675</v>
      </c>
      <c r="B165" t="s">
        <v>676</v>
      </c>
      <c r="C165" t="s">
        <v>677</v>
      </c>
      <c r="D165" t="s">
        <v>192</v>
      </c>
      <c r="E165" t="s">
        <v>265</v>
      </c>
      <c r="F165" s="9">
        <v>100731.95</v>
      </c>
      <c r="G165" t="s">
        <v>185</v>
      </c>
      <c r="H165" s="2">
        <v>43936</v>
      </c>
      <c r="I165">
        <v>4.934246575342466</v>
      </c>
      <c r="J165">
        <v>1</v>
      </c>
      <c r="K165" t="s">
        <v>186</v>
      </c>
      <c r="L165" t="s">
        <v>245</v>
      </c>
      <c r="M165" t="s">
        <v>188</v>
      </c>
    </row>
    <row r="166" spans="1:13" x14ac:dyDescent="0.35">
      <c r="A166" t="s">
        <v>678</v>
      </c>
      <c r="B166" t="s">
        <v>679</v>
      </c>
      <c r="C166" t="s">
        <v>680</v>
      </c>
      <c r="D166" t="s">
        <v>192</v>
      </c>
      <c r="E166" t="s">
        <v>204</v>
      </c>
      <c r="F166" s="9">
        <v>86010.54</v>
      </c>
      <c r="G166" t="s">
        <v>194</v>
      </c>
      <c r="H166" s="2">
        <v>43164</v>
      </c>
      <c r="I166">
        <v>7.0493150684931507</v>
      </c>
      <c r="J166">
        <v>1</v>
      </c>
      <c r="K166" t="s">
        <v>186</v>
      </c>
      <c r="L166" t="s">
        <v>252</v>
      </c>
      <c r="M166" t="s">
        <v>188</v>
      </c>
    </row>
    <row r="167" spans="1:13" x14ac:dyDescent="0.35">
      <c r="A167" t="s">
        <v>681</v>
      </c>
      <c r="B167" t="s">
        <v>682</v>
      </c>
      <c r="C167" t="s">
        <v>683</v>
      </c>
      <c r="D167" t="s">
        <v>183</v>
      </c>
      <c r="E167" t="s">
        <v>269</v>
      </c>
      <c r="F167" s="9">
        <v>52270.22</v>
      </c>
      <c r="G167" t="s">
        <v>194</v>
      </c>
      <c r="H167" s="2">
        <v>43521</v>
      </c>
      <c r="I167">
        <v>6.0712328767123287</v>
      </c>
      <c r="J167">
        <v>0.3</v>
      </c>
      <c r="K167" t="s">
        <v>186</v>
      </c>
      <c r="L167" t="s">
        <v>252</v>
      </c>
      <c r="M167" t="s">
        <v>196</v>
      </c>
    </row>
    <row r="168" spans="1:13" x14ac:dyDescent="0.35">
      <c r="A168" t="s">
        <v>684</v>
      </c>
      <c r="B168" t="s">
        <v>685</v>
      </c>
      <c r="C168" t="s">
        <v>686</v>
      </c>
      <c r="D168" t="s">
        <v>183</v>
      </c>
      <c r="E168" t="s">
        <v>184</v>
      </c>
      <c r="F168" s="9">
        <v>61624.77</v>
      </c>
      <c r="G168" t="s">
        <v>194</v>
      </c>
      <c r="H168" s="2">
        <v>43430</v>
      </c>
      <c r="I168">
        <v>6.3205479452054796</v>
      </c>
      <c r="J168">
        <v>0.3</v>
      </c>
      <c r="K168" t="s">
        <v>205</v>
      </c>
      <c r="L168" t="s">
        <v>209</v>
      </c>
      <c r="M168" t="s">
        <v>196</v>
      </c>
    </row>
    <row r="169" spans="1:13" x14ac:dyDescent="0.35">
      <c r="A169" t="s">
        <v>687</v>
      </c>
      <c r="B169" t="s">
        <v>688</v>
      </c>
      <c r="C169" t="s">
        <v>689</v>
      </c>
      <c r="D169" t="s">
        <v>192</v>
      </c>
      <c r="E169" t="s">
        <v>222</v>
      </c>
      <c r="F169" s="9">
        <v>104903.79</v>
      </c>
      <c r="G169" t="s">
        <v>185</v>
      </c>
      <c r="H169" s="2">
        <v>43649</v>
      </c>
      <c r="I169">
        <v>5.720547945205479</v>
      </c>
      <c r="J169">
        <v>1</v>
      </c>
      <c r="K169" t="s">
        <v>186</v>
      </c>
      <c r="L169" t="s">
        <v>252</v>
      </c>
      <c r="M169" t="s">
        <v>188</v>
      </c>
    </row>
    <row r="170" spans="1:13" x14ac:dyDescent="0.35">
      <c r="A170" t="s">
        <v>402</v>
      </c>
      <c r="B170" t="s">
        <v>403</v>
      </c>
      <c r="C170" t="s">
        <v>404</v>
      </c>
      <c r="D170" t="s">
        <v>192</v>
      </c>
      <c r="E170" t="s">
        <v>200</v>
      </c>
      <c r="F170" s="9">
        <v>69057.320000000007</v>
      </c>
      <c r="G170" t="s">
        <v>194</v>
      </c>
      <c r="H170" s="2">
        <v>43390</v>
      </c>
      <c r="I170">
        <v>6.4301369863013695</v>
      </c>
      <c r="J170">
        <v>1</v>
      </c>
      <c r="K170" t="s">
        <v>186</v>
      </c>
      <c r="L170" t="s">
        <v>213</v>
      </c>
      <c r="M170" t="s">
        <v>188</v>
      </c>
    </row>
    <row r="171" spans="1:13" x14ac:dyDescent="0.35">
      <c r="A171" t="s">
        <v>495</v>
      </c>
      <c r="B171" t="s">
        <v>496</v>
      </c>
      <c r="C171" t="s">
        <v>497</v>
      </c>
      <c r="D171" t="s">
        <v>183</v>
      </c>
      <c r="E171" t="s">
        <v>218</v>
      </c>
      <c r="F171" s="9">
        <v>59258.19</v>
      </c>
      <c r="G171" t="s">
        <v>194</v>
      </c>
      <c r="H171" s="2">
        <v>43452</v>
      </c>
      <c r="I171">
        <v>6.2602739726027394</v>
      </c>
      <c r="J171">
        <v>0.8</v>
      </c>
      <c r="K171" t="s">
        <v>186</v>
      </c>
      <c r="L171" t="s">
        <v>195</v>
      </c>
      <c r="M171" t="s">
        <v>196</v>
      </c>
    </row>
    <row r="172" spans="1:13" x14ac:dyDescent="0.35">
      <c r="A172" t="s">
        <v>690</v>
      </c>
      <c r="B172" t="s">
        <v>691</v>
      </c>
      <c r="C172" t="s">
        <v>692</v>
      </c>
      <c r="D172" t="s">
        <v>183</v>
      </c>
      <c r="E172" t="s">
        <v>226</v>
      </c>
      <c r="F172" s="9">
        <v>28160.79</v>
      </c>
      <c r="G172" t="s">
        <v>233</v>
      </c>
      <c r="H172" s="2">
        <v>43129</v>
      </c>
      <c r="I172">
        <v>7.1452054794520548</v>
      </c>
      <c r="J172">
        <v>1</v>
      </c>
      <c r="K172" t="s">
        <v>244</v>
      </c>
      <c r="L172" t="s">
        <v>187</v>
      </c>
      <c r="M172" t="s">
        <v>188</v>
      </c>
    </row>
    <row r="173" spans="1:13" x14ac:dyDescent="0.35">
      <c r="A173" t="s">
        <v>693</v>
      </c>
      <c r="B173" t="s">
        <v>694</v>
      </c>
      <c r="C173" t="s">
        <v>695</v>
      </c>
      <c r="D173" t="s">
        <v>183</v>
      </c>
      <c r="E173" t="s">
        <v>184</v>
      </c>
      <c r="F173" s="9">
        <v>109143.17</v>
      </c>
      <c r="G173" t="s">
        <v>185</v>
      </c>
      <c r="H173" s="2">
        <v>43945</v>
      </c>
      <c r="I173">
        <v>4.9095890410958907</v>
      </c>
      <c r="J173">
        <v>1</v>
      </c>
      <c r="K173" t="s">
        <v>186</v>
      </c>
      <c r="L173" t="s">
        <v>213</v>
      </c>
      <c r="M173" t="s">
        <v>188</v>
      </c>
    </row>
    <row r="174" spans="1:13" x14ac:dyDescent="0.35">
      <c r="A174" t="s">
        <v>696</v>
      </c>
      <c r="B174" t="s">
        <v>697</v>
      </c>
      <c r="C174" t="s">
        <v>698</v>
      </c>
      <c r="D174" t="s">
        <v>192</v>
      </c>
      <c r="E174" t="s">
        <v>222</v>
      </c>
      <c r="F174" s="9">
        <v>70755.5</v>
      </c>
      <c r="G174" t="s">
        <v>194</v>
      </c>
      <c r="H174" s="2">
        <v>44090</v>
      </c>
      <c r="I174">
        <v>4.5123287671232877</v>
      </c>
      <c r="J174">
        <v>0.8</v>
      </c>
      <c r="K174" t="s">
        <v>244</v>
      </c>
      <c r="L174" t="s">
        <v>209</v>
      </c>
      <c r="M174" t="s">
        <v>196</v>
      </c>
    </row>
    <row r="175" spans="1:13" x14ac:dyDescent="0.35">
      <c r="A175" t="s">
        <v>306</v>
      </c>
      <c r="B175" t="s">
        <v>307</v>
      </c>
      <c r="C175" t="s">
        <v>308</v>
      </c>
      <c r="D175" t="s">
        <v>183</v>
      </c>
      <c r="E175" t="s">
        <v>193</v>
      </c>
      <c r="F175" s="9">
        <v>73360.38</v>
      </c>
      <c r="G175" t="s">
        <v>194</v>
      </c>
      <c r="H175" s="2">
        <v>43972</v>
      </c>
      <c r="I175">
        <v>4.8356164383561646</v>
      </c>
      <c r="J175">
        <v>1</v>
      </c>
      <c r="K175" t="s">
        <v>244</v>
      </c>
      <c r="L175" t="s">
        <v>187</v>
      </c>
      <c r="M175" t="s">
        <v>188</v>
      </c>
    </row>
    <row r="176" spans="1:13" x14ac:dyDescent="0.35">
      <c r="A176" t="s">
        <v>566</v>
      </c>
      <c r="B176" t="s">
        <v>699</v>
      </c>
      <c r="C176" t="s">
        <v>700</v>
      </c>
      <c r="D176" t="s">
        <v>192</v>
      </c>
      <c r="E176" t="s">
        <v>269</v>
      </c>
      <c r="F176" s="9">
        <v>76303.820000000007</v>
      </c>
      <c r="G176" t="s">
        <v>194</v>
      </c>
      <c r="H176" s="2">
        <v>43458</v>
      </c>
      <c r="I176">
        <v>6.2438356164383562</v>
      </c>
      <c r="J176">
        <v>1</v>
      </c>
      <c r="K176" t="s">
        <v>205</v>
      </c>
      <c r="L176" t="s">
        <v>209</v>
      </c>
      <c r="M176" t="s">
        <v>188</v>
      </c>
    </row>
    <row r="177" spans="1:13" x14ac:dyDescent="0.35">
      <c r="A177" t="s">
        <v>701</v>
      </c>
      <c r="B177" t="s">
        <v>702</v>
      </c>
      <c r="C177" t="s">
        <v>703</v>
      </c>
      <c r="D177" t="s">
        <v>192</v>
      </c>
      <c r="E177" t="s">
        <v>184</v>
      </c>
      <c r="F177" s="9">
        <v>58861.19</v>
      </c>
      <c r="G177" t="s">
        <v>194</v>
      </c>
      <c r="H177" s="2">
        <v>43654</v>
      </c>
      <c r="I177">
        <v>5.7068493150684931</v>
      </c>
      <c r="J177">
        <v>1</v>
      </c>
      <c r="K177" t="s">
        <v>186</v>
      </c>
      <c r="L177" t="s">
        <v>240</v>
      </c>
      <c r="M177" t="s">
        <v>188</v>
      </c>
    </row>
    <row r="178" spans="1:13" x14ac:dyDescent="0.35">
      <c r="A178" t="s">
        <v>704</v>
      </c>
      <c r="B178" t="s">
        <v>705</v>
      </c>
      <c r="C178" t="s">
        <v>706</v>
      </c>
      <c r="D178" t="s">
        <v>192</v>
      </c>
      <c r="E178" t="s">
        <v>204</v>
      </c>
      <c r="F178" s="9">
        <v>58744.17</v>
      </c>
      <c r="G178" t="s">
        <v>194</v>
      </c>
      <c r="H178" s="2">
        <v>43171</v>
      </c>
      <c r="I178">
        <v>7.0301369863013701</v>
      </c>
      <c r="J178">
        <v>1</v>
      </c>
      <c r="K178" t="s">
        <v>244</v>
      </c>
      <c r="L178" t="s">
        <v>240</v>
      </c>
      <c r="M178" t="s">
        <v>188</v>
      </c>
    </row>
    <row r="179" spans="1:13" x14ac:dyDescent="0.35">
      <c r="A179" t="s">
        <v>707</v>
      </c>
      <c r="B179" t="s">
        <v>708</v>
      </c>
      <c r="C179" t="s">
        <v>709</v>
      </c>
      <c r="D179" t="s">
        <v>192</v>
      </c>
      <c r="E179" t="s">
        <v>265</v>
      </c>
      <c r="F179" s="9">
        <v>73488.679999999993</v>
      </c>
      <c r="G179" t="s">
        <v>194</v>
      </c>
      <c r="H179" s="2">
        <v>43570</v>
      </c>
      <c r="I179">
        <v>5.9369863013698634</v>
      </c>
      <c r="J179">
        <v>1</v>
      </c>
      <c r="K179" t="s">
        <v>205</v>
      </c>
      <c r="L179" t="s">
        <v>195</v>
      </c>
      <c r="M179" t="s">
        <v>188</v>
      </c>
    </row>
    <row r="180" spans="1:13" x14ac:dyDescent="0.35">
      <c r="A180" t="s">
        <v>710</v>
      </c>
      <c r="B180" t="s">
        <v>711</v>
      </c>
      <c r="C180" t="s">
        <v>712</v>
      </c>
      <c r="D180" t="s">
        <v>192</v>
      </c>
      <c r="E180" t="s">
        <v>265</v>
      </c>
      <c r="F180" s="9">
        <v>92704.48</v>
      </c>
      <c r="G180" t="s">
        <v>194</v>
      </c>
      <c r="H180" s="2">
        <v>43430</v>
      </c>
      <c r="I180">
        <v>6.3205479452054796</v>
      </c>
      <c r="J180">
        <v>1</v>
      </c>
      <c r="K180" t="s">
        <v>205</v>
      </c>
      <c r="L180" t="s">
        <v>240</v>
      </c>
      <c r="M180" t="s">
        <v>188</v>
      </c>
    </row>
    <row r="181" spans="1:13" x14ac:dyDescent="0.35">
      <c r="A181" t="s">
        <v>713</v>
      </c>
      <c r="B181" t="s">
        <v>714</v>
      </c>
      <c r="C181" t="s">
        <v>715</v>
      </c>
      <c r="D181" t="s">
        <v>183</v>
      </c>
      <c r="E181" t="s">
        <v>184</v>
      </c>
      <c r="F181" s="9">
        <v>78443.78</v>
      </c>
      <c r="G181" t="s">
        <v>194</v>
      </c>
      <c r="H181" s="2">
        <v>43599</v>
      </c>
      <c r="I181">
        <v>5.8575342465753426</v>
      </c>
      <c r="J181">
        <v>1</v>
      </c>
      <c r="K181" t="s">
        <v>205</v>
      </c>
      <c r="L181" t="s">
        <v>209</v>
      </c>
      <c r="M181" t="s">
        <v>188</v>
      </c>
    </row>
    <row r="182" spans="1:13" x14ac:dyDescent="0.35">
      <c r="A182" t="s">
        <v>716</v>
      </c>
      <c r="B182" t="s">
        <v>717</v>
      </c>
      <c r="C182" t="s">
        <v>718</v>
      </c>
      <c r="D182" t="s">
        <v>192</v>
      </c>
      <c r="E182" t="s">
        <v>184</v>
      </c>
      <c r="F182" s="9">
        <v>97105.19</v>
      </c>
      <c r="G182" t="s">
        <v>194</v>
      </c>
      <c r="H182" s="2">
        <v>44425</v>
      </c>
      <c r="I182">
        <v>3.5945205479452054</v>
      </c>
      <c r="J182">
        <v>1</v>
      </c>
      <c r="K182" t="s">
        <v>186</v>
      </c>
      <c r="L182" t="s">
        <v>240</v>
      </c>
      <c r="M182" t="s">
        <v>188</v>
      </c>
    </row>
    <row r="183" spans="1:13" x14ac:dyDescent="0.35">
      <c r="A183" t="s">
        <v>719</v>
      </c>
      <c r="B183" t="s">
        <v>720</v>
      </c>
      <c r="C183" t="s">
        <v>721</v>
      </c>
      <c r="D183" t="s">
        <v>192</v>
      </c>
      <c r="E183" t="s">
        <v>200</v>
      </c>
      <c r="F183" s="9">
        <v>109163.39</v>
      </c>
      <c r="G183" t="s">
        <v>185</v>
      </c>
      <c r="H183" s="2">
        <v>44019</v>
      </c>
      <c r="I183">
        <v>4.7068493150684931</v>
      </c>
      <c r="J183">
        <v>0.8</v>
      </c>
      <c r="K183" t="s">
        <v>186</v>
      </c>
      <c r="L183" t="s">
        <v>195</v>
      </c>
      <c r="M183" t="s">
        <v>196</v>
      </c>
    </row>
    <row r="184" spans="1:13" x14ac:dyDescent="0.35">
      <c r="A184" t="s">
        <v>722</v>
      </c>
      <c r="B184" t="s">
        <v>723</v>
      </c>
      <c r="C184" t="s">
        <v>724</v>
      </c>
      <c r="D184" t="s">
        <v>183</v>
      </c>
      <c r="E184" t="s">
        <v>222</v>
      </c>
      <c r="F184" s="9">
        <v>31816.57</v>
      </c>
      <c r="G184" t="s">
        <v>233</v>
      </c>
      <c r="H184" s="2">
        <v>43497</v>
      </c>
      <c r="I184">
        <v>6.1369863013698627</v>
      </c>
      <c r="J184">
        <v>0.3</v>
      </c>
      <c r="K184" t="s">
        <v>205</v>
      </c>
      <c r="L184" t="s">
        <v>187</v>
      </c>
      <c r="M184" t="s">
        <v>196</v>
      </c>
    </row>
    <row r="185" spans="1:13" x14ac:dyDescent="0.35">
      <c r="A185" t="s">
        <v>725</v>
      </c>
      <c r="B185" t="s">
        <v>726</v>
      </c>
      <c r="C185" t="s">
        <v>727</v>
      </c>
      <c r="D185" t="s">
        <v>192</v>
      </c>
      <c r="E185" t="s">
        <v>184</v>
      </c>
      <c r="F185" s="9">
        <v>118442.54</v>
      </c>
      <c r="G185" t="s">
        <v>185</v>
      </c>
      <c r="H185" s="2">
        <v>44193</v>
      </c>
      <c r="I185">
        <v>4.2301369863013702</v>
      </c>
      <c r="J185">
        <v>1</v>
      </c>
      <c r="K185" t="s">
        <v>186</v>
      </c>
      <c r="L185" t="s">
        <v>245</v>
      </c>
      <c r="M185" t="s">
        <v>188</v>
      </c>
    </row>
    <row r="186" spans="1:13" x14ac:dyDescent="0.35">
      <c r="A186" t="s">
        <v>728</v>
      </c>
      <c r="B186" t="s">
        <v>729</v>
      </c>
      <c r="C186" t="s">
        <v>730</v>
      </c>
      <c r="D186" t="s">
        <v>192</v>
      </c>
      <c r="E186" t="s">
        <v>204</v>
      </c>
      <c r="F186" s="9">
        <v>84745.93</v>
      </c>
      <c r="G186" t="s">
        <v>194</v>
      </c>
      <c r="H186" s="2">
        <v>43707</v>
      </c>
      <c r="I186">
        <v>5.5616438356164384</v>
      </c>
      <c r="J186">
        <v>1</v>
      </c>
      <c r="K186" t="s">
        <v>186</v>
      </c>
      <c r="L186" t="s">
        <v>213</v>
      </c>
      <c r="M186" t="s">
        <v>188</v>
      </c>
    </row>
    <row r="187" spans="1:13" x14ac:dyDescent="0.35">
      <c r="A187" t="s">
        <v>324</v>
      </c>
      <c r="B187" t="s">
        <v>325</v>
      </c>
      <c r="C187" t="s">
        <v>326</v>
      </c>
      <c r="D187" t="s">
        <v>192</v>
      </c>
      <c r="E187" t="s">
        <v>269</v>
      </c>
      <c r="F187" s="9">
        <v>69163.39</v>
      </c>
      <c r="G187" t="s">
        <v>194</v>
      </c>
      <c r="H187" s="2">
        <v>43397</v>
      </c>
      <c r="I187">
        <v>6.4109589041095889</v>
      </c>
      <c r="J187">
        <v>1</v>
      </c>
      <c r="K187" t="s">
        <v>186</v>
      </c>
      <c r="L187" t="s">
        <v>187</v>
      </c>
      <c r="M187" t="s">
        <v>188</v>
      </c>
    </row>
    <row r="188" spans="1:13" x14ac:dyDescent="0.35">
      <c r="A188" t="s">
        <v>646</v>
      </c>
      <c r="B188" t="s">
        <v>647</v>
      </c>
      <c r="C188" t="s">
        <v>648</v>
      </c>
      <c r="D188" t="s">
        <v>192</v>
      </c>
      <c r="E188" t="s">
        <v>273</v>
      </c>
      <c r="F188" s="9">
        <v>84598.88</v>
      </c>
      <c r="G188" t="s">
        <v>194</v>
      </c>
      <c r="H188" s="2">
        <v>44116</v>
      </c>
      <c r="I188">
        <v>4.441095890410959</v>
      </c>
      <c r="J188">
        <v>1</v>
      </c>
      <c r="K188" t="s">
        <v>205</v>
      </c>
      <c r="L188" t="s">
        <v>195</v>
      </c>
      <c r="M188" t="s">
        <v>188</v>
      </c>
    </row>
    <row r="189" spans="1:13" x14ac:dyDescent="0.35">
      <c r="A189" t="s">
        <v>731</v>
      </c>
      <c r="B189" t="s">
        <v>732</v>
      </c>
      <c r="C189" t="s">
        <v>733</v>
      </c>
      <c r="D189" t="s">
        <v>192</v>
      </c>
      <c r="E189" t="s">
        <v>292</v>
      </c>
      <c r="F189" s="9">
        <v>68795.48</v>
      </c>
      <c r="G189" t="s">
        <v>194</v>
      </c>
      <c r="H189" s="2">
        <v>44277</v>
      </c>
      <c r="I189">
        <v>4</v>
      </c>
      <c r="J189">
        <v>0.2</v>
      </c>
      <c r="K189" t="s">
        <v>186</v>
      </c>
      <c r="L189" t="s">
        <v>187</v>
      </c>
      <c r="M189" t="s">
        <v>196</v>
      </c>
    </row>
    <row r="190" spans="1:13" x14ac:dyDescent="0.35">
      <c r="A190" t="s">
        <v>734</v>
      </c>
      <c r="B190" t="s">
        <v>735</v>
      </c>
      <c r="C190" t="s">
        <v>736</v>
      </c>
      <c r="D190" t="s">
        <v>192</v>
      </c>
      <c r="E190" t="s">
        <v>200</v>
      </c>
      <c r="F190" s="9">
        <v>32269.91</v>
      </c>
      <c r="G190" t="s">
        <v>233</v>
      </c>
      <c r="H190" s="2">
        <v>43346</v>
      </c>
      <c r="I190">
        <v>6.5506849315068489</v>
      </c>
      <c r="J190">
        <v>1</v>
      </c>
      <c r="K190" t="s">
        <v>186</v>
      </c>
      <c r="L190" t="s">
        <v>187</v>
      </c>
      <c r="M190" t="s">
        <v>188</v>
      </c>
    </row>
    <row r="191" spans="1:13" x14ac:dyDescent="0.35">
      <c r="A191" t="s">
        <v>737</v>
      </c>
      <c r="B191" t="s">
        <v>738</v>
      </c>
      <c r="C191" t="s">
        <v>739</v>
      </c>
      <c r="D191" t="s">
        <v>183</v>
      </c>
      <c r="E191" t="s">
        <v>226</v>
      </c>
      <c r="F191" s="9">
        <v>78705.929999999993</v>
      </c>
      <c r="G191" t="s">
        <v>194</v>
      </c>
      <c r="H191" s="2">
        <v>43409</v>
      </c>
      <c r="I191">
        <v>6.3780821917808215</v>
      </c>
      <c r="J191">
        <v>1</v>
      </c>
      <c r="K191" t="s">
        <v>205</v>
      </c>
      <c r="L191" t="s">
        <v>195</v>
      </c>
      <c r="M191" t="s">
        <v>188</v>
      </c>
    </row>
    <row r="192" spans="1:13" x14ac:dyDescent="0.35">
      <c r="A192" t="s">
        <v>740</v>
      </c>
      <c r="B192" t="s">
        <v>741</v>
      </c>
      <c r="C192" t="s">
        <v>742</v>
      </c>
      <c r="D192" t="s">
        <v>183</v>
      </c>
      <c r="E192" t="s">
        <v>222</v>
      </c>
      <c r="F192" s="9">
        <v>53535.62</v>
      </c>
      <c r="G192" t="s">
        <v>194</v>
      </c>
      <c r="H192" s="2">
        <v>44110</v>
      </c>
      <c r="I192">
        <v>4.4575342465753423</v>
      </c>
      <c r="J192">
        <v>0.5</v>
      </c>
      <c r="K192" t="s">
        <v>205</v>
      </c>
      <c r="L192" t="s">
        <v>195</v>
      </c>
      <c r="M192" t="s">
        <v>196</v>
      </c>
    </row>
    <row r="193" spans="1:13" x14ac:dyDescent="0.35">
      <c r="A193" t="s">
        <v>743</v>
      </c>
      <c r="B193" t="s">
        <v>487</v>
      </c>
      <c r="C193" t="s">
        <v>488</v>
      </c>
      <c r="D193" t="s">
        <v>192</v>
      </c>
      <c r="E193" t="s">
        <v>273</v>
      </c>
      <c r="F193" s="9">
        <v>41934.71</v>
      </c>
      <c r="G193" t="s">
        <v>233</v>
      </c>
      <c r="H193" s="2">
        <v>43780</v>
      </c>
      <c r="I193">
        <v>5.3616438356164382</v>
      </c>
      <c r="J193">
        <v>1</v>
      </c>
      <c r="K193" t="s">
        <v>186</v>
      </c>
      <c r="L193" t="s">
        <v>187</v>
      </c>
      <c r="M193" t="s">
        <v>188</v>
      </c>
    </row>
    <row r="194" spans="1:13" x14ac:dyDescent="0.35">
      <c r="A194" t="s">
        <v>744</v>
      </c>
      <c r="B194" t="s">
        <v>406</v>
      </c>
      <c r="C194" t="s">
        <v>745</v>
      </c>
      <c r="D194" t="s">
        <v>192</v>
      </c>
      <c r="E194" t="s">
        <v>292</v>
      </c>
      <c r="F194" s="9">
        <v>91929.69</v>
      </c>
      <c r="G194" t="s">
        <v>194</v>
      </c>
      <c r="H194" s="2">
        <v>44085</v>
      </c>
      <c r="I194">
        <v>4.5260273972602736</v>
      </c>
      <c r="J194">
        <v>1</v>
      </c>
      <c r="K194" t="s">
        <v>205</v>
      </c>
      <c r="L194" t="s">
        <v>187</v>
      </c>
      <c r="M194" t="s">
        <v>188</v>
      </c>
    </row>
    <row r="195" spans="1:13" x14ac:dyDescent="0.35">
      <c r="A195" t="s">
        <v>746</v>
      </c>
      <c r="B195" t="s">
        <v>747</v>
      </c>
      <c r="C195" t="s">
        <v>748</v>
      </c>
      <c r="D195" t="s">
        <v>183</v>
      </c>
      <c r="E195" t="s">
        <v>226</v>
      </c>
      <c r="F195" s="9">
        <v>62281.24</v>
      </c>
      <c r="G195" t="s">
        <v>194</v>
      </c>
      <c r="H195" s="2">
        <v>43272</v>
      </c>
      <c r="I195">
        <v>6.7534246575342465</v>
      </c>
      <c r="J195">
        <v>1</v>
      </c>
      <c r="K195" t="s">
        <v>186</v>
      </c>
      <c r="L195" t="s">
        <v>187</v>
      </c>
      <c r="M195" t="s">
        <v>188</v>
      </c>
    </row>
    <row r="196" spans="1:13" x14ac:dyDescent="0.35">
      <c r="A196" t="s">
        <v>749</v>
      </c>
      <c r="B196" t="s">
        <v>750</v>
      </c>
      <c r="C196" t="s">
        <v>751</v>
      </c>
      <c r="D196" t="s">
        <v>183</v>
      </c>
      <c r="E196" t="s">
        <v>269</v>
      </c>
      <c r="F196" s="9">
        <v>57925.91</v>
      </c>
      <c r="G196" t="s">
        <v>194</v>
      </c>
      <c r="H196" s="2">
        <v>43572</v>
      </c>
      <c r="I196">
        <v>5.9315068493150687</v>
      </c>
      <c r="J196">
        <v>0.5</v>
      </c>
      <c r="K196" t="s">
        <v>186</v>
      </c>
      <c r="L196" t="s">
        <v>213</v>
      </c>
      <c r="M196" t="s">
        <v>196</v>
      </c>
    </row>
    <row r="197" spans="1:13" x14ac:dyDescent="0.35">
      <c r="A197" t="s">
        <v>752</v>
      </c>
      <c r="B197" t="s">
        <v>753</v>
      </c>
      <c r="C197" t="s">
        <v>754</v>
      </c>
      <c r="D197" t="s">
        <v>183</v>
      </c>
      <c r="E197" t="s">
        <v>184</v>
      </c>
      <c r="F197" s="9">
        <v>82239.53</v>
      </c>
      <c r="G197" t="s">
        <v>194</v>
      </c>
      <c r="H197" s="2">
        <v>43846</v>
      </c>
      <c r="I197">
        <v>5.1808219178082195</v>
      </c>
      <c r="J197">
        <v>1</v>
      </c>
      <c r="K197" t="s">
        <v>244</v>
      </c>
      <c r="L197" t="s">
        <v>240</v>
      </c>
      <c r="M197" t="s">
        <v>188</v>
      </c>
    </row>
    <row r="198" spans="1:13" x14ac:dyDescent="0.35">
      <c r="A198" t="s">
        <v>755</v>
      </c>
      <c r="B198" t="s">
        <v>756</v>
      </c>
      <c r="C198" t="s">
        <v>757</v>
      </c>
      <c r="D198" t="s">
        <v>183</v>
      </c>
      <c r="E198" t="s">
        <v>184</v>
      </c>
      <c r="F198" s="9">
        <v>53184.02</v>
      </c>
      <c r="G198" t="s">
        <v>194</v>
      </c>
      <c r="H198" s="2">
        <v>43180</v>
      </c>
      <c r="I198">
        <v>7.0054794520547947</v>
      </c>
      <c r="J198">
        <v>1</v>
      </c>
      <c r="K198" t="s">
        <v>205</v>
      </c>
      <c r="L198" t="s">
        <v>187</v>
      </c>
      <c r="M198" t="s">
        <v>188</v>
      </c>
    </row>
    <row r="199" spans="1:13" x14ac:dyDescent="0.35">
      <c r="A199" t="s">
        <v>758</v>
      </c>
      <c r="B199" t="s">
        <v>759</v>
      </c>
      <c r="C199" t="s">
        <v>760</v>
      </c>
      <c r="D199" t="s">
        <v>183</v>
      </c>
      <c r="E199" t="s">
        <v>269</v>
      </c>
      <c r="F199" s="9">
        <v>35936.31</v>
      </c>
      <c r="G199" t="s">
        <v>233</v>
      </c>
      <c r="H199" s="2">
        <v>43241</v>
      </c>
      <c r="I199">
        <v>6.838356164383562</v>
      </c>
      <c r="J199">
        <v>1</v>
      </c>
      <c r="K199" t="s">
        <v>186</v>
      </c>
      <c r="L199" t="s">
        <v>252</v>
      </c>
      <c r="M199" t="s">
        <v>188</v>
      </c>
    </row>
    <row r="200" spans="1:13" x14ac:dyDescent="0.35">
      <c r="A200" t="s">
        <v>761</v>
      </c>
      <c r="B200" t="s">
        <v>762</v>
      </c>
      <c r="C200" t="s">
        <v>763</v>
      </c>
      <c r="D200" t="s">
        <v>192</v>
      </c>
      <c r="E200" t="s">
        <v>200</v>
      </c>
      <c r="F200" s="9">
        <v>28305.08</v>
      </c>
      <c r="G200" t="s">
        <v>233</v>
      </c>
      <c r="H200" s="2">
        <v>43754</v>
      </c>
      <c r="I200">
        <v>5.4328767123287669</v>
      </c>
      <c r="J200">
        <v>1</v>
      </c>
      <c r="K200" t="s">
        <v>186</v>
      </c>
      <c r="L200" t="s">
        <v>187</v>
      </c>
      <c r="M200" t="s">
        <v>188</v>
      </c>
    </row>
    <row r="201" spans="1:13" x14ac:dyDescent="0.35">
      <c r="A201" t="s">
        <v>764</v>
      </c>
      <c r="B201" t="s">
        <v>765</v>
      </c>
      <c r="C201" t="s">
        <v>766</v>
      </c>
      <c r="D201" t="s">
        <v>183</v>
      </c>
      <c r="E201" t="s">
        <v>299</v>
      </c>
      <c r="F201" s="9">
        <v>29774.76</v>
      </c>
      <c r="G201" t="s">
        <v>233</v>
      </c>
      <c r="H201" s="2">
        <v>44105</v>
      </c>
      <c r="I201">
        <v>4.4712328767123291</v>
      </c>
      <c r="J201">
        <v>1</v>
      </c>
      <c r="K201" t="s">
        <v>186</v>
      </c>
      <c r="L201" t="s">
        <v>213</v>
      </c>
      <c r="M201" t="s">
        <v>188</v>
      </c>
    </row>
    <row r="202" spans="1:13" x14ac:dyDescent="0.35">
      <c r="A202" t="s">
        <v>767</v>
      </c>
      <c r="B202" t="s">
        <v>768</v>
      </c>
      <c r="C202" t="s">
        <v>769</v>
      </c>
      <c r="D202" t="s">
        <v>183</v>
      </c>
      <c r="E202" t="s">
        <v>269</v>
      </c>
      <c r="F202" s="9">
        <v>102515.81</v>
      </c>
      <c r="G202" t="s">
        <v>185</v>
      </c>
      <c r="H202" s="2">
        <v>43902</v>
      </c>
      <c r="I202">
        <v>5.0273972602739727</v>
      </c>
      <c r="J202">
        <v>1</v>
      </c>
      <c r="K202" t="s">
        <v>205</v>
      </c>
      <c r="L202" t="s">
        <v>252</v>
      </c>
      <c r="M202" t="s">
        <v>188</v>
      </c>
    </row>
    <row r="203" spans="1:13" x14ac:dyDescent="0.35">
      <c r="A203" t="s">
        <v>405</v>
      </c>
      <c r="B203" t="s">
        <v>406</v>
      </c>
      <c r="C203" t="s">
        <v>407</v>
      </c>
      <c r="D203" t="s">
        <v>217</v>
      </c>
      <c r="E203" t="s">
        <v>265</v>
      </c>
      <c r="F203" s="9">
        <v>99448.78</v>
      </c>
      <c r="G203" t="s">
        <v>194</v>
      </c>
      <c r="H203" s="2">
        <v>43473</v>
      </c>
      <c r="I203">
        <v>6.2027397260273975</v>
      </c>
      <c r="J203">
        <v>1</v>
      </c>
      <c r="K203" t="s">
        <v>205</v>
      </c>
      <c r="L203" t="s">
        <v>213</v>
      </c>
      <c r="M203" t="s">
        <v>188</v>
      </c>
    </row>
    <row r="204" spans="1:13" x14ac:dyDescent="0.35">
      <c r="A204" t="s">
        <v>731</v>
      </c>
      <c r="B204" t="s">
        <v>732</v>
      </c>
      <c r="C204" t="s">
        <v>733</v>
      </c>
      <c r="D204" t="s">
        <v>192</v>
      </c>
      <c r="E204" t="s">
        <v>292</v>
      </c>
      <c r="F204" s="9">
        <v>68795.48</v>
      </c>
      <c r="G204" t="s">
        <v>194</v>
      </c>
      <c r="H204" s="2">
        <v>44277</v>
      </c>
      <c r="I204">
        <v>4</v>
      </c>
      <c r="J204">
        <v>0.2</v>
      </c>
      <c r="K204" t="s">
        <v>186</v>
      </c>
      <c r="L204" t="s">
        <v>187</v>
      </c>
      <c r="M204" t="s">
        <v>196</v>
      </c>
    </row>
    <row r="205" spans="1:13" x14ac:dyDescent="0.35">
      <c r="A205" t="s">
        <v>471</v>
      </c>
      <c r="B205" t="s">
        <v>472</v>
      </c>
      <c r="C205" t="s">
        <v>473</v>
      </c>
      <c r="D205" t="s">
        <v>192</v>
      </c>
      <c r="E205" t="s">
        <v>226</v>
      </c>
      <c r="F205" s="9">
        <v>99683.67</v>
      </c>
      <c r="G205" t="s">
        <v>194</v>
      </c>
      <c r="H205" s="2">
        <v>43500</v>
      </c>
      <c r="I205">
        <v>6.1287671232876715</v>
      </c>
      <c r="J205">
        <v>1</v>
      </c>
      <c r="K205" t="s">
        <v>205</v>
      </c>
      <c r="L205" t="s">
        <v>195</v>
      </c>
      <c r="M205" t="s">
        <v>188</v>
      </c>
    </row>
    <row r="206" spans="1:13" x14ac:dyDescent="0.35">
      <c r="A206" t="s">
        <v>770</v>
      </c>
      <c r="B206" t="s">
        <v>771</v>
      </c>
      <c r="C206" t="s">
        <v>772</v>
      </c>
      <c r="D206" t="s">
        <v>183</v>
      </c>
      <c r="E206" t="s">
        <v>269</v>
      </c>
      <c r="F206" s="9">
        <v>38825.18</v>
      </c>
      <c r="G206" t="s">
        <v>233</v>
      </c>
      <c r="H206" s="2">
        <v>43696</v>
      </c>
      <c r="I206">
        <v>5.5917808219178085</v>
      </c>
      <c r="J206">
        <v>1</v>
      </c>
      <c r="K206" t="s">
        <v>244</v>
      </c>
      <c r="L206" t="s">
        <v>187</v>
      </c>
      <c r="M206" t="s">
        <v>188</v>
      </c>
    </row>
    <row r="207" spans="1:13" x14ac:dyDescent="0.35">
      <c r="A207" t="s">
        <v>773</v>
      </c>
      <c r="B207" t="s">
        <v>774</v>
      </c>
      <c r="C207" t="s">
        <v>775</v>
      </c>
      <c r="D207" t="s">
        <v>192</v>
      </c>
      <c r="E207" t="s">
        <v>200</v>
      </c>
      <c r="F207" s="9">
        <v>71229.42</v>
      </c>
      <c r="G207" t="s">
        <v>194</v>
      </c>
      <c r="H207" s="2">
        <v>44166</v>
      </c>
      <c r="I207">
        <v>4.3041095890410963</v>
      </c>
      <c r="J207">
        <v>1</v>
      </c>
      <c r="K207" t="s">
        <v>186</v>
      </c>
      <c r="L207" t="s">
        <v>209</v>
      </c>
      <c r="M207" t="s">
        <v>188</v>
      </c>
    </row>
    <row r="208" spans="1:13" x14ac:dyDescent="0.35">
      <c r="A208" t="s">
        <v>776</v>
      </c>
      <c r="B208" t="s">
        <v>451</v>
      </c>
      <c r="C208" t="s">
        <v>452</v>
      </c>
      <c r="D208" t="s">
        <v>192</v>
      </c>
      <c r="E208" t="s">
        <v>193</v>
      </c>
      <c r="F208" s="9">
        <v>80695.740000000005</v>
      </c>
      <c r="G208" t="s">
        <v>194</v>
      </c>
      <c r="H208" s="2">
        <v>43360</v>
      </c>
      <c r="I208">
        <v>6.5123287671232877</v>
      </c>
      <c r="J208">
        <v>1</v>
      </c>
      <c r="K208" t="s">
        <v>186</v>
      </c>
      <c r="L208" t="s">
        <v>240</v>
      </c>
      <c r="M208" t="s">
        <v>188</v>
      </c>
    </row>
    <row r="209" spans="1:13" x14ac:dyDescent="0.35">
      <c r="A209" t="s">
        <v>777</v>
      </c>
      <c r="B209" t="s">
        <v>778</v>
      </c>
      <c r="C209" t="s">
        <v>779</v>
      </c>
      <c r="D209" t="s">
        <v>192</v>
      </c>
      <c r="E209" t="s">
        <v>292</v>
      </c>
      <c r="F209" s="9">
        <v>72502.61</v>
      </c>
      <c r="G209" t="s">
        <v>194</v>
      </c>
      <c r="H209" s="2">
        <v>44235</v>
      </c>
      <c r="I209">
        <v>4.1150684931506847</v>
      </c>
      <c r="J209">
        <v>1</v>
      </c>
      <c r="K209" t="s">
        <v>186</v>
      </c>
      <c r="L209" t="s">
        <v>213</v>
      </c>
      <c r="M209" t="s">
        <v>188</v>
      </c>
    </row>
    <row r="210" spans="1:13" x14ac:dyDescent="0.35">
      <c r="A210" t="s">
        <v>780</v>
      </c>
      <c r="B210" t="s">
        <v>781</v>
      </c>
      <c r="C210" t="s">
        <v>782</v>
      </c>
      <c r="D210" t="s">
        <v>192</v>
      </c>
      <c r="E210" t="s">
        <v>292</v>
      </c>
      <c r="F210" s="9">
        <v>68197.899999999994</v>
      </c>
      <c r="G210" t="s">
        <v>194</v>
      </c>
      <c r="H210" s="2">
        <v>44119</v>
      </c>
      <c r="I210">
        <v>4.4328767123287669</v>
      </c>
      <c r="J210">
        <v>1</v>
      </c>
      <c r="K210" t="s">
        <v>186</v>
      </c>
      <c r="L210" t="s">
        <v>245</v>
      </c>
      <c r="M210" t="s">
        <v>188</v>
      </c>
    </row>
    <row r="211" spans="1:13" x14ac:dyDescent="0.35">
      <c r="A211" t="s">
        <v>783</v>
      </c>
      <c r="B211" t="s">
        <v>415</v>
      </c>
      <c r="C211" t="s">
        <v>784</v>
      </c>
      <c r="D211" t="s">
        <v>183</v>
      </c>
      <c r="E211" t="s">
        <v>292</v>
      </c>
      <c r="F211" s="9">
        <v>89960.6</v>
      </c>
      <c r="G211" t="s">
        <v>194</v>
      </c>
      <c r="H211" s="2">
        <v>43515</v>
      </c>
      <c r="I211">
        <v>6.087671232876712</v>
      </c>
      <c r="J211">
        <v>1</v>
      </c>
      <c r="K211" t="s">
        <v>205</v>
      </c>
      <c r="L211" t="s">
        <v>245</v>
      </c>
      <c r="M211" t="s">
        <v>188</v>
      </c>
    </row>
    <row r="212" spans="1:13" x14ac:dyDescent="0.35">
      <c r="A212" t="s">
        <v>634</v>
      </c>
      <c r="B212" t="s">
        <v>785</v>
      </c>
      <c r="C212" t="s">
        <v>786</v>
      </c>
      <c r="D212" t="s">
        <v>183</v>
      </c>
      <c r="E212" t="s">
        <v>299</v>
      </c>
      <c r="F212" s="9">
        <v>28481.16</v>
      </c>
      <c r="G212" t="s">
        <v>233</v>
      </c>
      <c r="H212" s="2">
        <v>43916</v>
      </c>
      <c r="I212">
        <v>4.9890410958904106</v>
      </c>
      <c r="J212">
        <v>1</v>
      </c>
      <c r="K212" t="s">
        <v>186</v>
      </c>
      <c r="L212" t="s">
        <v>209</v>
      </c>
      <c r="M212" t="s">
        <v>188</v>
      </c>
    </row>
    <row r="213" spans="1:13" x14ac:dyDescent="0.35">
      <c r="A213" t="s">
        <v>369</v>
      </c>
      <c r="B213" t="s">
        <v>787</v>
      </c>
      <c r="C213" t="s">
        <v>788</v>
      </c>
      <c r="D213" t="s">
        <v>192</v>
      </c>
      <c r="E213" t="s">
        <v>204</v>
      </c>
      <c r="F213" s="9">
        <v>116767.63</v>
      </c>
      <c r="G213" t="s">
        <v>185</v>
      </c>
      <c r="H213" s="2">
        <v>43949</v>
      </c>
      <c r="I213">
        <v>4.8986301369863012</v>
      </c>
      <c r="J213">
        <v>0.4</v>
      </c>
      <c r="K213" t="s">
        <v>244</v>
      </c>
      <c r="L213" t="s">
        <v>252</v>
      </c>
      <c r="M213" t="s">
        <v>196</v>
      </c>
    </row>
    <row r="214" spans="1:13" x14ac:dyDescent="0.35">
      <c r="A214" t="s">
        <v>789</v>
      </c>
      <c r="B214" t="s">
        <v>790</v>
      </c>
      <c r="C214" t="s">
        <v>791</v>
      </c>
      <c r="D214" t="s">
        <v>183</v>
      </c>
      <c r="E214" t="s">
        <v>292</v>
      </c>
      <c r="F214" s="9">
        <v>80360.41</v>
      </c>
      <c r="G214" t="s">
        <v>194</v>
      </c>
      <c r="H214" s="2">
        <v>44167</v>
      </c>
      <c r="I214">
        <v>4.3013698630136989</v>
      </c>
      <c r="J214">
        <v>1</v>
      </c>
      <c r="K214" t="s">
        <v>186</v>
      </c>
      <c r="L214" t="s">
        <v>187</v>
      </c>
      <c r="M214" t="s">
        <v>188</v>
      </c>
    </row>
    <row r="215" spans="1:13" x14ac:dyDescent="0.35">
      <c r="A215" t="s">
        <v>792</v>
      </c>
      <c r="B215" t="s">
        <v>793</v>
      </c>
      <c r="C215" t="s">
        <v>794</v>
      </c>
      <c r="D215" t="s">
        <v>192</v>
      </c>
      <c r="E215" t="s">
        <v>273</v>
      </c>
      <c r="F215" s="9">
        <v>77045.440000000002</v>
      </c>
      <c r="G215" t="s">
        <v>194</v>
      </c>
      <c r="H215" s="2">
        <v>43636</v>
      </c>
      <c r="I215">
        <v>5.7561643835616438</v>
      </c>
      <c r="J215">
        <v>1</v>
      </c>
      <c r="K215" t="s">
        <v>186</v>
      </c>
      <c r="L215" t="s">
        <v>187</v>
      </c>
      <c r="M215" t="s">
        <v>188</v>
      </c>
    </row>
    <row r="216" spans="1:13" x14ac:dyDescent="0.35">
      <c r="A216" t="s">
        <v>795</v>
      </c>
      <c r="B216" t="s">
        <v>796</v>
      </c>
      <c r="C216" t="s">
        <v>797</v>
      </c>
      <c r="D216" t="s">
        <v>192</v>
      </c>
      <c r="E216" t="s">
        <v>204</v>
      </c>
      <c r="F216" s="9">
        <v>96135.75</v>
      </c>
      <c r="G216" t="s">
        <v>194</v>
      </c>
      <c r="H216" s="2">
        <v>44025</v>
      </c>
      <c r="I216">
        <v>4.6904109589041099</v>
      </c>
      <c r="J216">
        <v>0.3</v>
      </c>
      <c r="K216" t="s">
        <v>186</v>
      </c>
      <c r="L216" t="s">
        <v>213</v>
      </c>
      <c r="M216" t="s">
        <v>196</v>
      </c>
    </row>
    <row r="217" spans="1:13" x14ac:dyDescent="0.35">
      <c r="A217" t="s">
        <v>798</v>
      </c>
      <c r="B217" t="s">
        <v>799</v>
      </c>
      <c r="C217" t="s">
        <v>800</v>
      </c>
      <c r="D217" t="s">
        <v>192</v>
      </c>
      <c r="E217" t="s">
        <v>273</v>
      </c>
      <c r="F217" s="9">
        <v>102129.37</v>
      </c>
      <c r="G217" t="s">
        <v>185</v>
      </c>
      <c r="H217" s="2">
        <v>44396</v>
      </c>
      <c r="I217">
        <v>3.6739726027397261</v>
      </c>
      <c r="J217">
        <v>1</v>
      </c>
      <c r="K217" t="s">
        <v>186</v>
      </c>
      <c r="L217" t="s">
        <v>240</v>
      </c>
      <c r="M217" t="s">
        <v>188</v>
      </c>
    </row>
    <row r="218" spans="1:13" x14ac:dyDescent="0.35">
      <c r="A218" t="s">
        <v>801</v>
      </c>
      <c r="B218" t="s">
        <v>802</v>
      </c>
      <c r="C218" t="s">
        <v>803</v>
      </c>
      <c r="D218" t="s">
        <v>192</v>
      </c>
      <c r="E218" t="s">
        <v>204</v>
      </c>
      <c r="F218" s="9">
        <v>99965.97</v>
      </c>
      <c r="G218" t="s">
        <v>194</v>
      </c>
      <c r="H218" s="2">
        <v>43133</v>
      </c>
      <c r="I218">
        <v>7.1342465753424653</v>
      </c>
      <c r="J218">
        <v>1</v>
      </c>
      <c r="K218" t="s">
        <v>186</v>
      </c>
      <c r="L218" t="s">
        <v>187</v>
      </c>
      <c r="M218" t="s">
        <v>188</v>
      </c>
    </row>
    <row r="219" spans="1:13" x14ac:dyDescent="0.35">
      <c r="A219" t="s">
        <v>804</v>
      </c>
      <c r="B219" t="s">
        <v>805</v>
      </c>
      <c r="C219" t="s">
        <v>806</v>
      </c>
      <c r="D219" t="s">
        <v>192</v>
      </c>
      <c r="E219" t="s">
        <v>292</v>
      </c>
      <c r="F219" s="9">
        <v>49625.64</v>
      </c>
      <c r="G219" t="s">
        <v>233</v>
      </c>
      <c r="H219" s="2">
        <v>44384</v>
      </c>
      <c r="I219">
        <v>3.7068493150684931</v>
      </c>
      <c r="J219">
        <v>0.5</v>
      </c>
      <c r="K219" t="s">
        <v>205</v>
      </c>
      <c r="L219" t="s">
        <v>187</v>
      </c>
      <c r="M219" t="s">
        <v>196</v>
      </c>
    </row>
    <row r="220" spans="1:13" x14ac:dyDescent="0.35">
      <c r="A220" t="s">
        <v>807</v>
      </c>
      <c r="B220" t="s">
        <v>808</v>
      </c>
      <c r="C220" t="s">
        <v>809</v>
      </c>
      <c r="D220" t="s">
        <v>192</v>
      </c>
      <c r="E220" t="s">
        <v>184</v>
      </c>
      <c r="F220" s="9">
        <v>94815.28</v>
      </c>
      <c r="G220" t="s">
        <v>194</v>
      </c>
      <c r="H220" s="2">
        <v>43440</v>
      </c>
      <c r="I220">
        <v>6.2931506849315069</v>
      </c>
      <c r="J220">
        <v>1</v>
      </c>
      <c r="K220" t="s">
        <v>186</v>
      </c>
      <c r="L220" t="s">
        <v>195</v>
      </c>
      <c r="M220" t="s">
        <v>188</v>
      </c>
    </row>
    <row r="221" spans="1:13" x14ac:dyDescent="0.35">
      <c r="A221" t="s">
        <v>810</v>
      </c>
      <c r="B221" t="s">
        <v>811</v>
      </c>
      <c r="C221" t="s">
        <v>812</v>
      </c>
      <c r="D221" t="s">
        <v>183</v>
      </c>
      <c r="E221" t="s">
        <v>218</v>
      </c>
      <c r="F221" s="9">
        <v>36714.379999999997</v>
      </c>
      <c r="G221" t="s">
        <v>233</v>
      </c>
      <c r="H221" s="2">
        <v>44175</v>
      </c>
      <c r="I221">
        <v>4.279452054794521</v>
      </c>
      <c r="J221">
        <v>1</v>
      </c>
      <c r="K221" t="s">
        <v>186</v>
      </c>
      <c r="L221" t="s">
        <v>252</v>
      </c>
      <c r="M221" t="s">
        <v>188</v>
      </c>
    </row>
    <row r="222" spans="1:13" x14ac:dyDescent="0.35">
      <c r="A222" t="s">
        <v>813</v>
      </c>
      <c r="B222" t="s">
        <v>814</v>
      </c>
      <c r="C222" t="s">
        <v>815</v>
      </c>
      <c r="D222" t="s">
        <v>192</v>
      </c>
      <c r="E222" t="s">
        <v>222</v>
      </c>
      <c r="F222" s="9">
        <v>67905.8</v>
      </c>
      <c r="G222" t="s">
        <v>194</v>
      </c>
      <c r="H222" s="2">
        <v>44194</v>
      </c>
      <c r="I222">
        <v>4.2273972602739729</v>
      </c>
      <c r="J222">
        <v>1</v>
      </c>
      <c r="K222" t="s">
        <v>186</v>
      </c>
      <c r="L222" t="s">
        <v>187</v>
      </c>
      <c r="M222" t="s">
        <v>188</v>
      </c>
    </row>
    <row r="223" spans="1:13" x14ac:dyDescent="0.35">
      <c r="A223" t="s">
        <v>816</v>
      </c>
      <c r="B223" t="s">
        <v>817</v>
      </c>
      <c r="C223" t="s">
        <v>818</v>
      </c>
      <c r="D223" t="s">
        <v>183</v>
      </c>
      <c r="E223" t="s">
        <v>265</v>
      </c>
      <c r="F223" s="9">
        <v>69862.38</v>
      </c>
      <c r="G223" t="s">
        <v>194</v>
      </c>
      <c r="H223" s="2">
        <v>43458</v>
      </c>
      <c r="I223">
        <v>6.2438356164383562</v>
      </c>
      <c r="J223">
        <v>1</v>
      </c>
      <c r="K223" t="s">
        <v>186</v>
      </c>
      <c r="L223" t="s">
        <v>213</v>
      </c>
      <c r="M223" t="s">
        <v>188</v>
      </c>
    </row>
    <row r="224" spans="1:13" x14ac:dyDescent="0.35">
      <c r="A224" t="s">
        <v>557</v>
      </c>
      <c r="B224" t="s">
        <v>558</v>
      </c>
      <c r="C224" t="s">
        <v>559</v>
      </c>
      <c r="D224" t="s">
        <v>183</v>
      </c>
      <c r="E224" t="s">
        <v>269</v>
      </c>
      <c r="F224" s="9">
        <v>36547.58</v>
      </c>
      <c r="G224" t="s">
        <v>233</v>
      </c>
      <c r="H224" s="2">
        <v>43416</v>
      </c>
      <c r="I224">
        <v>6.3589041095890408</v>
      </c>
      <c r="J224">
        <v>1</v>
      </c>
      <c r="K224" t="s">
        <v>186</v>
      </c>
      <c r="L224" t="s">
        <v>187</v>
      </c>
      <c r="M224" t="s">
        <v>188</v>
      </c>
    </row>
    <row r="225" spans="1:13" x14ac:dyDescent="0.35">
      <c r="A225" t="s">
        <v>819</v>
      </c>
      <c r="B225" t="s">
        <v>820</v>
      </c>
      <c r="C225" t="s">
        <v>821</v>
      </c>
      <c r="D225" t="s">
        <v>183</v>
      </c>
      <c r="E225" t="s">
        <v>193</v>
      </c>
      <c r="F225" s="9">
        <v>106400.02</v>
      </c>
      <c r="G225" t="s">
        <v>185</v>
      </c>
      <c r="H225" s="2">
        <v>44021</v>
      </c>
      <c r="I225">
        <v>4.7013698630136984</v>
      </c>
      <c r="J225">
        <v>1</v>
      </c>
      <c r="K225" t="s">
        <v>244</v>
      </c>
      <c r="L225" t="s">
        <v>252</v>
      </c>
      <c r="M225" t="s">
        <v>188</v>
      </c>
    </row>
    <row r="226" spans="1:13" x14ac:dyDescent="0.35">
      <c r="A226" t="s">
        <v>822</v>
      </c>
      <c r="B226" t="s">
        <v>823</v>
      </c>
      <c r="C226" t="s">
        <v>824</v>
      </c>
      <c r="D226" t="s">
        <v>183</v>
      </c>
      <c r="E226" t="s">
        <v>265</v>
      </c>
      <c r="F226" s="9">
        <v>103494.94</v>
      </c>
      <c r="G226" t="s">
        <v>185</v>
      </c>
      <c r="H226" s="2">
        <v>43256</v>
      </c>
      <c r="I226">
        <v>6.7972602739726025</v>
      </c>
      <c r="J226">
        <v>1</v>
      </c>
      <c r="K226" t="s">
        <v>186</v>
      </c>
      <c r="L226" t="s">
        <v>187</v>
      </c>
      <c r="M226" t="s">
        <v>188</v>
      </c>
    </row>
    <row r="227" spans="1:13" x14ac:dyDescent="0.35">
      <c r="A227" t="s">
        <v>660</v>
      </c>
      <c r="B227" t="s">
        <v>661</v>
      </c>
      <c r="C227" t="s">
        <v>662</v>
      </c>
      <c r="D227" t="s">
        <v>183</v>
      </c>
      <c r="E227" t="s">
        <v>273</v>
      </c>
      <c r="F227" s="9">
        <v>96753.78</v>
      </c>
      <c r="G227" t="s">
        <v>194</v>
      </c>
      <c r="H227" s="2">
        <v>44494</v>
      </c>
      <c r="I227">
        <v>3.4054794520547946</v>
      </c>
      <c r="J227">
        <v>1</v>
      </c>
      <c r="K227" t="s">
        <v>186</v>
      </c>
      <c r="L227" t="s">
        <v>245</v>
      </c>
      <c r="M227" t="s">
        <v>188</v>
      </c>
    </row>
    <row r="228" spans="1:13" x14ac:dyDescent="0.35">
      <c r="A228" t="s">
        <v>776</v>
      </c>
      <c r="B228" t="s">
        <v>451</v>
      </c>
      <c r="C228" t="s">
        <v>452</v>
      </c>
      <c r="D228" t="s">
        <v>192</v>
      </c>
      <c r="E228" t="s">
        <v>193</v>
      </c>
      <c r="F228" s="9">
        <v>80695.740000000005</v>
      </c>
      <c r="G228" t="s">
        <v>194</v>
      </c>
      <c r="H228" s="2">
        <v>43360</v>
      </c>
      <c r="I228">
        <v>6.5123287671232877</v>
      </c>
      <c r="J228">
        <v>1</v>
      </c>
      <c r="K228" t="s">
        <v>186</v>
      </c>
      <c r="L228" t="s">
        <v>240</v>
      </c>
      <c r="M228" t="s">
        <v>188</v>
      </c>
    </row>
    <row r="229" spans="1:13" x14ac:dyDescent="0.35">
      <c r="A229" t="s">
        <v>825</v>
      </c>
      <c r="B229" t="s">
        <v>826</v>
      </c>
      <c r="C229" t="s">
        <v>827</v>
      </c>
      <c r="D229" t="s">
        <v>192</v>
      </c>
      <c r="E229" t="s">
        <v>299</v>
      </c>
      <c r="F229" s="9">
        <v>61213.01</v>
      </c>
      <c r="G229" t="s">
        <v>194</v>
      </c>
      <c r="H229" s="2">
        <v>44365</v>
      </c>
      <c r="I229">
        <v>3.7589041095890412</v>
      </c>
      <c r="J229">
        <v>1</v>
      </c>
      <c r="K229" t="s">
        <v>186</v>
      </c>
      <c r="L229" t="s">
        <v>252</v>
      </c>
      <c r="M229" t="s">
        <v>188</v>
      </c>
    </row>
    <row r="230" spans="1:13" x14ac:dyDescent="0.35">
      <c r="A230" t="s">
        <v>828</v>
      </c>
      <c r="B230" t="s">
        <v>829</v>
      </c>
      <c r="C230" t="s">
        <v>830</v>
      </c>
      <c r="D230" t="s">
        <v>183</v>
      </c>
      <c r="E230" t="s">
        <v>226</v>
      </c>
      <c r="F230" s="9">
        <v>69709.509999999995</v>
      </c>
      <c r="G230" t="s">
        <v>194</v>
      </c>
      <c r="H230" s="2">
        <v>43472</v>
      </c>
      <c r="I230">
        <v>6.2054794520547949</v>
      </c>
      <c r="J230">
        <v>1</v>
      </c>
      <c r="K230" t="s">
        <v>186</v>
      </c>
      <c r="L230" t="s">
        <v>209</v>
      </c>
      <c r="M230" t="s">
        <v>188</v>
      </c>
    </row>
    <row r="231" spans="1:13" x14ac:dyDescent="0.35">
      <c r="A231" t="s">
        <v>831</v>
      </c>
      <c r="B231" t="s">
        <v>832</v>
      </c>
      <c r="C231" t="s">
        <v>833</v>
      </c>
      <c r="D231" t="s">
        <v>192</v>
      </c>
      <c r="E231" t="s">
        <v>226</v>
      </c>
      <c r="F231" s="9">
        <v>46751.7</v>
      </c>
      <c r="G231" t="s">
        <v>233</v>
      </c>
      <c r="H231" s="2">
        <v>43843</v>
      </c>
      <c r="I231">
        <v>5.1890410958904107</v>
      </c>
      <c r="J231">
        <v>1</v>
      </c>
      <c r="K231" t="s">
        <v>205</v>
      </c>
      <c r="L231" t="s">
        <v>209</v>
      </c>
      <c r="M231" t="s">
        <v>188</v>
      </c>
    </row>
    <row r="232" spans="1:13" x14ac:dyDescent="0.35">
      <c r="A232" t="s">
        <v>834</v>
      </c>
      <c r="B232" t="s">
        <v>835</v>
      </c>
      <c r="C232" t="s">
        <v>836</v>
      </c>
      <c r="D232" t="s">
        <v>183</v>
      </c>
      <c r="E232" t="s">
        <v>200</v>
      </c>
      <c r="F232" s="9">
        <v>77096.05</v>
      </c>
      <c r="G232" t="s">
        <v>194</v>
      </c>
      <c r="H232" s="2">
        <v>43217</v>
      </c>
      <c r="I232">
        <v>6.904109589041096</v>
      </c>
      <c r="J232">
        <v>1</v>
      </c>
      <c r="K232" t="s">
        <v>186</v>
      </c>
      <c r="L232" t="s">
        <v>252</v>
      </c>
      <c r="M232" t="s">
        <v>188</v>
      </c>
    </row>
    <row r="233" spans="1:13" x14ac:dyDescent="0.35">
      <c r="A233" t="s">
        <v>348</v>
      </c>
      <c r="B233" t="s">
        <v>349</v>
      </c>
      <c r="C233" t="s">
        <v>350</v>
      </c>
      <c r="D233" t="s">
        <v>192</v>
      </c>
      <c r="E233" t="s">
        <v>292</v>
      </c>
      <c r="F233" s="9">
        <v>67818.14</v>
      </c>
      <c r="G233" t="s">
        <v>194</v>
      </c>
      <c r="H233" s="2">
        <v>43406</v>
      </c>
      <c r="I233">
        <v>6.3863013698630136</v>
      </c>
      <c r="J233">
        <v>0.6</v>
      </c>
      <c r="K233" t="s">
        <v>205</v>
      </c>
      <c r="L233" t="s">
        <v>187</v>
      </c>
      <c r="M233" t="s">
        <v>196</v>
      </c>
    </row>
    <row r="234" spans="1:13" x14ac:dyDescent="0.35">
      <c r="A234" t="s">
        <v>837</v>
      </c>
      <c r="B234" t="s">
        <v>838</v>
      </c>
      <c r="C234" t="s">
        <v>839</v>
      </c>
      <c r="D234" t="s">
        <v>183</v>
      </c>
      <c r="E234" t="s">
        <v>292</v>
      </c>
      <c r="F234" s="9">
        <v>77743.149999999994</v>
      </c>
      <c r="G234" t="s">
        <v>194</v>
      </c>
      <c r="H234" s="2">
        <v>43920</v>
      </c>
      <c r="I234">
        <v>4.978082191780822</v>
      </c>
      <c r="J234">
        <v>1</v>
      </c>
      <c r="K234" t="s">
        <v>186</v>
      </c>
      <c r="L234" t="s">
        <v>252</v>
      </c>
      <c r="M234" t="s">
        <v>188</v>
      </c>
    </row>
    <row r="235" spans="1:13" x14ac:dyDescent="0.35">
      <c r="A235" t="s">
        <v>840</v>
      </c>
      <c r="B235" t="s">
        <v>841</v>
      </c>
      <c r="C235" t="s">
        <v>842</v>
      </c>
      <c r="D235" t="s">
        <v>183</v>
      </c>
      <c r="E235" t="s">
        <v>265</v>
      </c>
      <c r="F235" s="9">
        <v>48525.71</v>
      </c>
      <c r="G235" t="s">
        <v>233</v>
      </c>
      <c r="H235" s="2">
        <v>43264</v>
      </c>
      <c r="I235">
        <v>6.7753424657534245</v>
      </c>
      <c r="J235">
        <v>1</v>
      </c>
      <c r="K235" t="s">
        <v>186</v>
      </c>
      <c r="L235" t="s">
        <v>209</v>
      </c>
      <c r="M235" t="s">
        <v>188</v>
      </c>
    </row>
    <row r="236" spans="1:13" x14ac:dyDescent="0.35">
      <c r="A236" t="s">
        <v>822</v>
      </c>
      <c r="B236" t="s">
        <v>823</v>
      </c>
      <c r="C236" t="s">
        <v>824</v>
      </c>
      <c r="D236" t="s">
        <v>183</v>
      </c>
      <c r="E236" t="s">
        <v>265</v>
      </c>
      <c r="F236" s="9">
        <v>103494.94</v>
      </c>
      <c r="G236" t="s">
        <v>185</v>
      </c>
      <c r="H236" s="2">
        <v>43256</v>
      </c>
      <c r="I236">
        <v>6.7972602739726025</v>
      </c>
      <c r="J236">
        <v>1</v>
      </c>
      <c r="K236" t="s">
        <v>186</v>
      </c>
      <c r="L236" t="s">
        <v>187</v>
      </c>
      <c r="M236" t="s">
        <v>188</v>
      </c>
    </row>
    <row r="237" spans="1:13" x14ac:dyDescent="0.35">
      <c r="A237" t="s">
        <v>819</v>
      </c>
      <c r="B237" t="s">
        <v>843</v>
      </c>
      <c r="C237" t="s">
        <v>844</v>
      </c>
      <c r="D237" t="s">
        <v>183</v>
      </c>
      <c r="E237" t="s">
        <v>193</v>
      </c>
      <c r="F237" s="9">
        <v>106400.02</v>
      </c>
      <c r="G237" t="s">
        <v>185</v>
      </c>
      <c r="H237" s="2">
        <v>44021</v>
      </c>
      <c r="I237">
        <v>4.7013698630136984</v>
      </c>
      <c r="J237">
        <v>1</v>
      </c>
      <c r="K237" t="s">
        <v>244</v>
      </c>
      <c r="L237" t="s">
        <v>252</v>
      </c>
      <c r="M237" t="s">
        <v>188</v>
      </c>
    </row>
    <row r="238" spans="1:13" x14ac:dyDescent="0.35">
      <c r="A238" t="s">
        <v>845</v>
      </c>
      <c r="B238" t="s">
        <v>846</v>
      </c>
      <c r="C238" t="s">
        <v>847</v>
      </c>
      <c r="D238" t="s">
        <v>183</v>
      </c>
      <c r="E238" t="s">
        <v>265</v>
      </c>
      <c r="F238" s="9">
        <v>65569.36</v>
      </c>
      <c r="G238" t="s">
        <v>194</v>
      </c>
      <c r="H238" s="2">
        <v>43293</v>
      </c>
      <c r="I238">
        <v>6.6958904109589037</v>
      </c>
      <c r="J238">
        <v>1</v>
      </c>
      <c r="K238" t="s">
        <v>205</v>
      </c>
      <c r="L238" t="s">
        <v>245</v>
      </c>
      <c r="M238" t="s">
        <v>188</v>
      </c>
    </row>
    <row r="239" spans="1:13" x14ac:dyDescent="0.35">
      <c r="A239" t="s">
        <v>578</v>
      </c>
      <c r="B239" t="s">
        <v>848</v>
      </c>
      <c r="C239" t="s">
        <v>849</v>
      </c>
      <c r="D239" t="s">
        <v>183</v>
      </c>
      <c r="E239" t="s">
        <v>292</v>
      </c>
      <c r="F239" s="9">
        <v>40445.29</v>
      </c>
      <c r="G239" t="s">
        <v>233</v>
      </c>
      <c r="H239" s="2">
        <v>44393</v>
      </c>
      <c r="I239">
        <v>3.6821917808219178</v>
      </c>
      <c r="J239">
        <v>1</v>
      </c>
      <c r="K239" t="s">
        <v>186</v>
      </c>
      <c r="L239" t="s">
        <v>252</v>
      </c>
      <c r="M239" t="s">
        <v>188</v>
      </c>
    </row>
    <row r="240" spans="1:13" x14ac:dyDescent="0.35">
      <c r="A240" t="s">
        <v>850</v>
      </c>
      <c r="B240" t="s">
        <v>851</v>
      </c>
      <c r="C240" t="s">
        <v>852</v>
      </c>
      <c r="D240" t="s">
        <v>192</v>
      </c>
      <c r="E240" t="s">
        <v>184</v>
      </c>
      <c r="F240" s="9">
        <v>114772.32</v>
      </c>
      <c r="G240" t="s">
        <v>185</v>
      </c>
      <c r="H240" s="2">
        <v>44251</v>
      </c>
      <c r="I240">
        <v>4.0712328767123287</v>
      </c>
      <c r="J240">
        <v>1</v>
      </c>
      <c r="K240" t="s">
        <v>186</v>
      </c>
      <c r="L240" t="s">
        <v>240</v>
      </c>
      <c r="M240" t="s">
        <v>188</v>
      </c>
    </row>
    <row r="241" spans="1:13" x14ac:dyDescent="0.35">
      <c r="A241" t="s">
        <v>853</v>
      </c>
      <c r="B241" t="s">
        <v>854</v>
      </c>
      <c r="C241" t="s">
        <v>855</v>
      </c>
      <c r="D241" t="s">
        <v>192</v>
      </c>
      <c r="E241" t="s">
        <v>204</v>
      </c>
      <c r="F241" s="9">
        <v>56253.81</v>
      </c>
      <c r="G241" t="s">
        <v>194</v>
      </c>
      <c r="H241" s="2">
        <v>44421</v>
      </c>
      <c r="I241">
        <v>3.6054794520547944</v>
      </c>
      <c r="J241">
        <v>1</v>
      </c>
      <c r="K241" t="s">
        <v>186</v>
      </c>
      <c r="L241" t="s">
        <v>245</v>
      </c>
      <c r="M241" t="s">
        <v>188</v>
      </c>
    </row>
    <row r="242" spans="1:13" x14ac:dyDescent="0.35">
      <c r="A242" t="s">
        <v>856</v>
      </c>
      <c r="B242" t="s">
        <v>857</v>
      </c>
      <c r="C242" t="s">
        <v>858</v>
      </c>
      <c r="D242" t="s">
        <v>192</v>
      </c>
      <c r="E242" t="s">
        <v>292</v>
      </c>
      <c r="F242" s="9">
        <v>51798.25</v>
      </c>
      <c r="G242" t="s">
        <v>194</v>
      </c>
      <c r="H242" s="2">
        <v>43665</v>
      </c>
      <c r="I242">
        <v>5.6767123287671231</v>
      </c>
      <c r="J242">
        <v>1</v>
      </c>
      <c r="K242" t="s">
        <v>186</v>
      </c>
      <c r="L242" t="s">
        <v>209</v>
      </c>
      <c r="M242" t="s">
        <v>188</v>
      </c>
    </row>
    <row r="243" spans="1:13" x14ac:dyDescent="0.35">
      <c r="A243" t="s">
        <v>859</v>
      </c>
      <c r="B243" t="s">
        <v>860</v>
      </c>
      <c r="C243" t="s">
        <v>861</v>
      </c>
      <c r="D243" t="s">
        <v>183</v>
      </c>
      <c r="E243" t="s">
        <v>265</v>
      </c>
      <c r="F243" s="9">
        <v>28329.77</v>
      </c>
      <c r="G243" t="s">
        <v>233</v>
      </c>
      <c r="H243" s="2">
        <v>43402</v>
      </c>
      <c r="I243">
        <v>6.397260273972603</v>
      </c>
      <c r="J243">
        <v>1</v>
      </c>
      <c r="K243" t="s">
        <v>186</v>
      </c>
      <c r="L243" t="s">
        <v>195</v>
      </c>
      <c r="M243" t="s">
        <v>188</v>
      </c>
    </row>
    <row r="244" spans="1:13" x14ac:dyDescent="0.35">
      <c r="A244" t="s">
        <v>862</v>
      </c>
      <c r="B244" t="s">
        <v>863</v>
      </c>
      <c r="C244" t="s">
        <v>864</v>
      </c>
      <c r="D244" t="s">
        <v>192</v>
      </c>
      <c r="E244" t="s">
        <v>204</v>
      </c>
      <c r="F244" s="9">
        <v>93964.3</v>
      </c>
      <c r="G244" t="s">
        <v>194</v>
      </c>
      <c r="H244" s="2">
        <v>44454</v>
      </c>
      <c r="I244">
        <v>3.515068493150685</v>
      </c>
      <c r="J244">
        <v>0.4</v>
      </c>
      <c r="K244" t="s">
        <v>205</v>
      </c>
      <c r="L244" t="s">
        <v>209</v>
      </c>
      <c r="M244" t="s">
        <v>196</v>
      </c>
    </row>
    <row r="245" spans="1:13" x14ac:dyDescent="0.35">
      <c r="A245" t="s">
        <v>865</v>
      </c>
      <c r="B245" t="s">
        <v>301</v>
      </c>
      <c r="C245" t="s">
        <v>302</v>
      </c>
      <c r="D245" t="s">
        <v>183</v>
      </c>
      <c r="E245" t="s">
        <v>193</v>
      </c>
      <c r="F245" s="9">
        <v>90884.32</v>
      </c>
      <c r="G245" t="s">
        <v>194</v>
      </c>
      <c r="H245" s="2">
        <v>44039</v>
      </c>
      <c r="I245">
        <v>4.6520547945205477</v>
      </c>
      <c r="J245">
        <v>0.5</v>
      </c>
      <c r="K245" t="s">
        <v>186</v>
      </c>
      <c r="L245" t="s">
        <v>240</v>
      </c>
      <c r="M245" t="s">
        <v>196</v>
      </c>
    </row>
    <row r="246" spans="1:13" x14ac:dyDescent="0.35">
      <c r="A246" t="s">
        <v>866</v>
      </c>
      <c r="B246" t="s">
        <v>867</v>
      </c>
      <c r="C246" t="s">
        <v>868</v>
      </c>
      <c r="D246" t="s">
        <v>183</v>
      </c>
      <c r="E246" t="s">
        <v>200</v>
      </c>
      <c r="F246" s="9">
        <v>84742.86</v>
      </c>
      <c r="G246" t="s">
        <v>194</v>
      </c>
      <c r="H246" s="2">
        <v>44098</v>
      </c>
      <c r="I246">
        <v>4.4904109589041097</v>
      </c>
      <c r="J246">
        <v>1</v>
      </c>
      <c r="K246" t="s">
        <v>186</v>
      </c>
      <c r="L246" t="s">
        <v>245</v>
      </c>
      <c r="M246" t="s">
        <v>188</v>
      </c>
    </row>
    <row r="247" spans="1:13" x14ac:dyDescent="0.35">
      <c r="A247" t="s">
        <v>869</v>
      </c>
      <c r="B247" t="s">
        <v>870</v>
      </c>
      <c r="C247" t="s">
        <v>871</v>
      </c>
      <c r="D247" t="s">
        <v>183</v>
      </c>
      <c r="E247" t="s">
        <v>273</v>
      </c>
      <c r="F247" s="9">
        <v>80772.92</v>
      </c>
      <c r="G247" t="s">
        <v>194</v>
      </c>
      <c r="H247" s="2">
        <v>44137</v>
      </c>
      <c r="I247">
        <v>4.3835616438356162</v>
      </c>
      <c r="J247">
        <v>1</v>
      </c>
      <c r="K247" t="s">
        <v>244</v>
      </c>
      <c r="L247" t="s">
        <v>187</v>
      </c>
      <c r="M247" t="s">
        <v>188</v>
      </c>
    </row>
    <row r="248" spans="1:13" x14ac:dyDescent="0.35">
      <c r="A248" t="s">
        <v>872</v>
      </c>
      <c r="B248" t="s">
        <v>873</v>
      </c>
      <c r="C248" t="s">
        <v>874</v>
      </c>
      <c r="D248" t="s">
        <v>192</v>
      </c>
      <c r="E248" t="s">
        <v>265</v>
      </c>
      <c r="F248" s="9">
        <v>85264.38</v>
      </c>
      <c r="G248" t="s">
        <v>194</v>
      </c>
      <c r="H248" s="2">
        <v>43220</v>
      </c>
      <c r="I248">
        <v>6.8958904109589039</v>
      </c>
      <c r="J248">
        <v>1</v>
      </c>
      <c r="K248" t="s">
        <v>186</v>
      </c>
      <c r="L248" t="s">
        <v>252</v>
      </c>
      <c r="M248" t="s">
        <v>188</v>
      </c>
    </row>
    <row r="249" spans="1:13" x14ac:dyDescent="0.35">
      <c r="A249" t="s">
        <v>411</v>
      </c>
      <c r="B249" t="s">
        <v>412</v>
      </c>
      <c r="C249" t="s">
        <v>413</v>
      </c>
      <c r="D249" t="s">
        <v>183</v>
      </c>
      <c r="E249" t="s">
        <v>299</v>
      </c>
      <c r="F249" s="9">
        <v>113747.56</v>
      </c>
      <c r="G249" t="s">
        <v>185</v>
      </c>
      <c r="H249" s="2">
        <v>44270</v>
      </c>
      <c r="I249">
        <v>4.0191780821917806</v>
      </c>
      <c r="J249">
        <v>0.7</v>
      </c>
      <c r="K249" t="s">
        <v>244</v>
      </c>
      <c r="L249" t="s">
        <v>240</v>
      </c>
      <c r="M249" t="s">
        <v>196</v>
      </c>
    </row>
    <row r="250" spans="1:13" x14ac:dyDescent="0.35">
      <c r="A250" t="s">
        <v>875</v>
      </c>
      <c r="B250" t="s">
        <v>876</v>
      </c>
      <c r="C250" t="s">
        <v>877</v>
      </c>
      <c r="D250" t="s">
        <v>192</v>
      </c>
      <c r="E250" t="s">
        <v>184</v>
      </c>
      <c r="F250" s="9">
        <v>78378.2</v>
      </c>
      <c r="G250" t="s">
        <v>194</v>
      </c>
      <c r="H250" s="2">
        <v>43465</v>
      </c>
      <c r="I250">
        <v>6.2246575342465755</v>
      </c>
      <c r="J250">
        <v>0.4</v>
      </c>
      <c r="K250" t="s">
        <v>186</v>
      </c>
      <c r="L250" t="s">
        <v>187</v>
      </c>
      <c r="M250" t="s">
        <v>196</v>
      </c>
    </row>
    <row r="251" spans="1:13" x14ac:dyDescent="0.35">
      <c r="A251" t="s">
        <v>878</v>
      </c>
      <c r="B251" t="s">
        <v>879</v>
      </c>
      <c r="C251" t="s">
        <v>880</v>
      </c>
      <c r="D251" t="s">
        <v>183</v>
      </c>
      <c r="E251" t="s">
        <v>273</v>
      </c>
      <c r="F251" s="9">
        <v>91314.75</v>
      </c>
      <c r="G251" t="s">
        <v>194</v>
      </c>
      <c r="H251" s="2">
        <v>43931</v>
      </c>
      <c r="I251">
        <v>4.9479452054794519</v>
      </c>
      <c r="J251">
        <v>1</v>
      </c>
      <c r="K251" t="s">
        <v>205</v>
      </c>
      <c r="L251" t="s">
        <v>195</v>
      </c>
      <c r="M251" t="s">
        <v>188</v>
      </c>
    </row>
    <row r="252" spans="1:13" x14ac:dyDescent="0.35">
      <c r="A252" t="s">
        <v>489</v>
      </c>
      <c r="B252" t="s">
        <v>881</v>
      </c>
      <c r="C252" t="s">
        <v>882</v>
      </c>
      <c r="D252" t="s">
        <v>183</v>
      </c>
      <c r="E252" t="s">
        <v>299</v>
      </c>
      <c r="F252" s="9">
        <v>66572.58</v>
      </c>
      <c r="G252" t="s">
        <v>194</v>
      </c>
      <c r="H252" s="2">
        <v>44193</v>
      </c>
      <c r="I252">
        <v>4.2301369863013702</v>
      </c>
      <c r="J252">
        <v>1</v>
      </c>
      <c r="K252" t="s">
        <v>186</v>
      </c>
      <c r="L252" t="s">
        <v>252</v>
      </c>
      <c r="M252" t="s">
        <v>188</v>
      </c>
    </row>
    <row r="253" spans="1:13" x14ac:dyDescent="0.35">
      <c r="A253" t="s">
        <v>883</v>
      </c>
      <c r="B253" t="s">
        <v>884</v>
      </c>
      <c r="C253" t="s">
        <v>885</v>
      </c>
      <c r="D253" t="s">
        <v>183</v>
      </c>
      <c r="E253" t="s">
        <v>218</v>
      </c>
      <c r="F253" s="9">
        <v>30077.45</v>
      </c>
      <c r="G253" t="s">
        <v>233</v>
      </c>
      <c r="H253" s="2">
        <v>43474</v>
      </c>
      <c r="I253">
        <v>6.2</v>
      </c>
      <c r="J253">
        <v>1</v>
      </c>
      <c r="K253" t="s">
        <v>186</v>
      </c>
      <c r="L253" t="s">
        <v>213</v>
      </c>
      <c r="M253" t="s">
        <v>188</v>
      </c>
    </row>
    <row r="254" spans="1:13" x14ac:dyDescent="0.35">
      <c r="A254" t="s">
        <v>886</v>
      </c>
      <c r="B254" t="s">
        <v>887</v>
      </c>
      <c r="C254" t="s">
        <v>888</v>
      </c>
      <c r="D254" t="s">
        <v>217</v>
      </c>
      <c r="E254" t="s">
        <v>269</v>
      </c>
      <c r="F254" s="9">
        <v>98012.63</v>
      </c>
      <c r="G254" t="s">
        <v>194</v>
      </c>
      <c r="H254" s="2">
        <v>43780</v>
      </c>
      <c r="I254">
        <v>5.3616438356164382</v>
      </c>
      <c r="J254">
        <v>1</v>
      </c>
      <c r="K254" t="s">
        <v>186</v>
      </c>
      <c r="L254" t="s">
        <v>187</v>
      </c>
      <c r="M254" t="s">
        <v>188</v>
      </c>
    </row>
    <row r="255" spans="1:13" x14ac:dyDescent="0.35">
      <c r="A255" t="s">
        <v>889</v>
      </c>
      <c r="B255" t="s">
        <v>388</v>
      </c>
      <c r="C255" t="s">
        <v>389</v>
      </c>
      <c r="D255" t="s">
        <v>183</v>
      </c>
      <c r="E255" t="s">
        <v>265</v>
      </c>
      <c r="F255" s="9">
        <v>72876.91</v>
      </c>
      <c r="G255" t="s">
        <v>194</v>
      </c>
      <c r="H255" s="2">
        <v>43837</v>
      </c>
      <c r="I255">
        <v>5.2054794520547949</v>
      </c>
      <c r="J255">
        <v>1</v>
      </c>
      <c r="K255" t="s">
        <v>186</v>
      </c>
      <c r="L255" t="s">
        <v>187</v>
      </c>
      <c r="M255" t="s">
        <v>188</v>
      </c>
    </row>
    <row r="256" spans="1:13" x14ac:dyDescent="0.35">
      <c r="A256" t="s">
        <v>890</v>
      </c>
      <c r="B256" t="s">
        <v>891</v>
      </c>
      <c r="C256" t="s">
        <v>892</v>
      </c>
      <c r="D256" t="s">
        <v>183</v>
      </c>
      <c r="E256" t="s">
        <v>184</v>
      </c>
      <c r="F256" s="9">
        <v>92943.89</v>
      </c>
      <c r="G256" t="s">
        <v>194</v>
      </c>
      <c r="H256" s="2">
        <v>44510</v>
      </c>
      <c r="I256">
        <v>3.3616438356164382</v>
      </c>
      <c r="J256">
        <v>1</v>
      </c>
      <c r="K256" t="s">
        <v>186</v>
      </c>
      <c r="L256" t="s">
        <v>209</v>
      </c>
      <c r="M256" t="s">
        <v>188</v>
      </c>
    </row>
    <row r="257" spans="1:13" x14ac:dyDescent="0.35">
      <c r="A257" t="s">
        <v>893</v>
      </c>
      <c r="B257" t="s">
        <v>894</v>
      </c>
      <c r="C257" t="s">
        <v>895</v>
      </c>
      <c r="D257" t="s">
        <v>192</v>
      </c>
      <c r="E257" t="s">
        <v>265</v>
      </c>
      <c r="F257" s="9">
        <v>29808.07</v>
      </c>
      <c r="G257" t="s">
        <v>233</v>
      </c>
      <c r="H257" s="2">
        <v>43291</v>
      </c>
      <c r="I257">
        <v>6.7013698630136984</v>
      </c>
      <c r="J257">
        <v>0.3</v>
      </c>
      <c r="K257" t="s">
        <v>244</v>
      </c>
      <c r="L257" t="s">
        <v>209</v>
      </c>
      <c r="M257" t="s">
        <v>196</v>
      </c>
    </row>
    <row r="258" spans="1:13" x14ac:dyDescent="0.35">
      <c r="A258" t="s">
        <v>896</v>
      </c>
      <c r="B258" t="s">
        <v>897</v>
      </c>
      <c r="C258" t="s">
        <v>898</v>
      </c>
      <c r="D258" t="s">
        <v>192</v>
      </c>
      <c r="E258" t="s">
        <v>273</v>
      </c>
      <c r="F258" s="9">
        <v>47551.89</v>
      </c>
      <c r="G258" t="s">
        <v>233</v>
      </c>
      <c r="H258" s="2">
        <v>43468</v>
      </c>
      <c r="I258">
        <v>6.2164383561643834</v>
      </c>
      <c r="J258">
        <v>1</v>
      </c>
      <c r="K258" t="s">
        <v>186</v>
      </c>
      <c r="L258" t="s">
        <v>245</v>
      </c>
      <c r="M258" t="s">
        <v>188</v>
      </c>
    </row>
    <row r="259" spans="1:13" x14ac:dyDescent="0.35">
      <c r="A259" t="s">
        <v>375</v>
      </c>
      <c r="B259" t="s">
        <v>899</v>
      </c>
      <c r="C259" t="s">
        <v>900</v>
      </c>
      <c r="D259" t="s">
        <v>192</v>
      </c>
      <c r="E259" t="s">
        <v>226</v>
      </c>
      <c r="F259" s="9">
        <v>39700.82</v>
      </c>
      <c r="G259" t="s">
        <v>233</v>
      </c>
      <c r="H259" s="2">
        <v>44203</v>
      </c>
      <c r="I259">
        <v>4.2027397260273975</v>
      </c>
      <c r="J259">
        <v>0.8</v>
      </c>
      <c r="K259" t="s">
        <v>186</v>
      </c>
      <c r="L259" t="s">
        <v>252</v>
      </c>
      <c r="M259" t="s">
        <v>196</v>
      </c>
    </row>
    <row r="260" spans="1:13" x14ac:dyDescent="0.35">
      <c r="A260" t="s">
        <v>901</v>
      </c>
      <c r="B260" t="s">
        <v>902</v>
      </c>
      <c r="C260" t="s">
        <v>903</v>
      </c>
      <c r="D260" t="s">
        <v>192</v>
      </c>
      <c r="E260" t="s">
        <v>299</v>
      </c>
      <c r="F260" s="9">
        <v>31089.22</v>
      </c>
      <c r="G260" t="s">
        <v>233</v>
      </c>
      <c r="H260" s="2">
        <v>43776</v>
      </c>
      <c r="I260">
        <v>5.3726027397260276</v>
      </c>
      <c r="J260">
        <v>1</v>
      </c>
      <c r="K260" t="s">
        <v>205</v>
      </c>
      <c r="L260" t="s">
        <v>252</v>
      </c>
      <c r="M260" t="s">
        <v>188</v>
      </c>
    </row>
    <row r="261" spans="1:13" x14ac:dyDescent="0.35">
      <c r="A261" t="s">
        <v>904</v>
      </c>
      <c r="B261" t="s">
        <v>905</v>
      </c>
      <c r="C261" t="s">
        <v>906</v>
      </c>
      <c r="D261" t="s">
        <v>192</v>
      </c>
      <c r="E261" t="s">
        <v>273</v>
      </c>
      <c r="F261" s="9">
        <v>78020.39</v>
      </c>
      <c r="G261" t="s">
        <v>194</v>
      </c>
      <c r="H261" s="2">
        <v>43899</v>
      </c>
      <c r="I261">
        <v>5.0356164383561648</v>
      </c>
      <c r="J261">
        <v>1</v>
      </c>
      <c r="K261" t="s">
        <v>186</v>
      </c>
      <c r="L261" t="s">
        <v>187</v>
      </c>
      <c r="M261" t="s">
        <v>188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4C99-935B-49A5-8131-D14477E26FED}">
  <dimension ref="A1:H17"/>
  <sheetViews>
    <sheetView tabSelected="1" workbookViewId="0">
      <selection activeCell="G9" sqref="G9"/>
    </sheetView>
  </sheetViews>
  <sheetFormatPr defaultRowHeight="14.5" x14ac:dyDescent="0.35"/>
  <cols>
    <col min="1" max="1" width="25.453125" customWidth="1"/>
    <col min="2" max="2" width="12.36328125" customWidth="1"/>
    <col min="3" max="3" width="13.6328125" style="12" customWidth="1"/>
    <col min="4" max="4" width="20.90625" style="12" customWidth="1"/>
    <col min="5" max="5" width="10.7265625" style="32" customWidth="1"/>
    <col min="6" max="6" width="14.08984375" style="12" customWidth="1"/>
    <col min="7" max="7" width="13.1796875" customWidth="1"/>
    <col min="8" max="8" width="15" customWidth="1"/>
  </cols>
  <sheetData>
    <row r="1" spans="1:8" x14ac:dyDescent="0.35">
      <c r="D1" s="31" t="s">
        <v>980</v>
      </c>
    </row>
    <row r="3" spans="1:8" x14ac:dyDescent="0.35">
      <c r="A3" s="5" t="s">
        <v>981</v>
      </c>
      <c r="B3" s="5">
        <f>COUNTA(Staff[Emp ID])</f>
        <v>260</v>
      </c>
      <c r="C3" s="29">
        <f>AVERAGE(Staff[Salary])</f>
        <v>73861.325230769202</v>
      </c>
      <c r="D3" s="29"/>
      <c r="E3" s="33"/>
      <c r="F3" s="29">
        <f>MAX(Staff[Salary])</f>
        <v>120000</v>
      </c>
      <c r="G3" s="6"/>
    </row>
    <row r="5" spans="1:8" x14ac:dyDescent="0.35">
      <c r="A5" s="28" t="s">
        <v>171</v>
      </c>
      <c r="B5" s="28" t="s">
        <v>907</v>
      </c>
      <c r="C5" s="30" t="s">
        <v>982</v>
      </c>
      <c r="D5" s="30" t="s">
        <v>983</v>
      </c>
      <c r="E5" s="34"/>
      <c r="F5" s="30" t="s">
        <v>923</v>
      </c>
      <c r="G5" s="28" t="s">
        <v>984</v>
      </c>
      <c r="H5" s="28" t="s">
        <v>985</v>
      </c>
    </row>
    <row r="6" spans="1:8" x14ac:dyDescent="0.35">
      <c r="A6" t="str" cm="1">
        <f t="array" ref="A6:A17">_xlfn._xlws.SORT(_xlfn.UNIQUE(Staff[Department]))</f>
        <v>Accounting</v>
      </c>
      <c r="B6" cm="1">
        <f t="array" ref="B6:B17">COUNTIFS(Staff[Department],_xlfn.ANCHORARRAY(A6))</f>
        <v>26</v>
      </c>
      <c r="C6" s="12" cm="1">
        <f t="array" ref="C6:C17">AVERAGEIFS(Staff[Salary],Staff[Department],_xlfn.ANCHORARRAY(A6))</f>
        <v>69806.945769230762</v>
      </c>
      <c r="D6" s="12" cm="1">
        <f t="array" ref="D6:D17">_xlfn.ANCHORARRAY(C6)-C3</f>
        <v>-4054.3794615384395</v>
      </c>
      <c r="E6" s="32" cm="1">
        <f t="array" ref="E6:E17">_xlfn.ANCHORARRAY(D6)</f>
        <v>-4054.3794615384395</v>
      </c>
      <c r="F6" s="12" cm="1">
        <f t="array" ref="F6:F17">_xlfn.MAXIFS(Staff[Salary],Staff[Department],_xlfn.ANCHORARRAY(A6))</f>
        <v>119022.49</v>
      </c>
      <c r="G6" t="e" cm="1">
        <f t="array" ref="G6">MEDIAN(_xlfn._xlws.FILTER(Staff[Salary],Staff[Department]=_xlfn.ANCHORARRAY(A6)))</f>
        <v>#N/A</v>
      </c>
      <c r="H6" cm="1">
        <f t="array" ref="H6:H17">COUNTIFS(Staff[Gender],"Female",Staff[Department],_xlfn.ANCHORARRAY(A6))/COUNTIF(Staff[Department],_xlfn.ANCHORARRAY(A6))</f>
        <v>0.34615384615384615</v>
      </c>
    </row>
    <row r="7" spans="1:8" x14ac:dyDescent="0.35">
      <c r="A7" t="str">
        <v>Business Development</v>
      </c>
      <c r="B7">
        <v>26</v>
      </c>
      <c r="C7" s="12">
        <v>79781.805769230792</v>
      </c>
      <c r="D7" s="12">
        <v>5920.4805384615902</v>
      </c>
      <c r="E7" s="32">
        <v>5920.4805384615902</v>
      </c>
      <c r="F7" s="12">
        <v>110042.37</v>
      </c>
      <c r="H7">
        <v>0.42307692307692307</v>
      </c>
    </row>
    <row r="8" spans="1:8" x14ac:dyDescent="0.35">
      <c r="A8" t="str">
        <v>Engineering</v>
      </c>
      <c r="B8">
        <v>26</v>
      </c>
      <c r="C8" s="12">
        <v>81976.441923076913</v>
      </c>
      <c r="D8" s="12">
        <v>8115.1166923077108</v>
      </c>
      <c r="E8" s="32">
        <v>8115.1166923077108</v>
      </c>
      <c r="F8" s="12">
        <v>120000</v>
      </c>
      <c r="H8">
        <v>0.38461538461538464</v>
      </c>
    </row>
    <row r="9" spans="1:8" x14ac:dyDescent="0.35">
      <c r="A9" t="str">
        <v>Human Resources</v>
      </c>
      <c r="B9">
        <v>22</v>
      </c>
      <c r="C9" s="12">
        <v>73109.377727272731</v>
      </c>
      <c r="D9" s="12">
        <v>-751.94750349647074</v>
      </c>
      <c r="E9" s="32">
        <v>-751.94750349647074</v>
      </c>
      <c r="F9" s="12">
        <v>103494.94</v>
      </c>
      <c r="H9">
        <v>0.31818181818181818</v>
      </c>
    </row>
    <row r="10" spans="1:8" x14ac:dyDescent="0.35">
      <c r="A10" t="str">
        <v>Legal</v>
      </c>
      <c r="B10">
        <v>21</v>
      </c>
      <c r="C10" s="12">
        <v>67242.51761904762</v>
      </c>
      <c r="D10" s="12">
        <v>-6618.8076117215824</v>
      </c>
      <c r="E10" s="32">
        <v>-6618.8076117215824</v>
      </c>
      <c r="F10" s="12">
        <v>113747.56</v>
      </c>
      <c r="H10">
        <v>0.33333333333333331</v>
      </c>
    </row>
    <row r="11" spans="1:8" x14ac:dyDescent="0.35">
      <c r="A11" t="str">
        <v>Marketing</v>
      </c>
      <c r="B11">
        <v>12</v>
      </c>
      <c r="C11" s="12">
        <v>64441.299999999996</v>
      </c>
      <c r="D11" s="12">
        <v>-9420.0252307692062</v>
      </c>
      <c r="E11" s="32">
        <v>-9420.0252307692062</v>
      </c>
      <c r="F11" s="12">
        <v>104903.79</v>
      </c>
      <c r="H11">
        <v>0.41666666666666669</v>
      </c>
    </row>
    <row r="12" spans="1:8" x14ac:dyDescent="0.35">
      <c r="A12" t="str">
        <v>Product Management</v>
      </c>
      <c r="B12">
        <v>29</v>
      </c>
      <c r="C12" s="12">
        <v>75179.064482758607</v>
      </c>
      <c r="D12" s="12">
        <v>1317.7392519894056</v>
      </c>
      <c r="E12" s="32">
        <v>1317.7392519894056</v>
      </c>
      <c r="F12" s="12">
        <v>115191.38</v>
      </c>
      <c r="H12">
        <v>0.58620689655172409</v>
      </c>
    </row>
    <row r="13" spans="1:8" x14ac:dyDescent="0.35">
      <c r="A13" t="str">
        <v>Research and Development</v>
      </c>
      <c r="B13">
        <v>18</v>
      </c>
      <c r="C13" s="12">
        <v>66910.765555555554</v>
      </c>
      <c r="D13" s="12">
        <v>-6950.559675213648</v>
      </c>
      <c r="E13" s="32">
        <v>-6950.559675213648</v>
      </c>
      <c r="F13" s="12">
        <v>99683.67</v>
      </c>
      <c r="H13">
        <v>0.61111111111111116</v>
      </c>
    </row>
    <row r="14" spans="1:8" x14ac:dyDescent="0.35">
      <c r="A14" t="str">
        <v>Sales</v>
      </c>
      <c r="B14">
        <v>18</v>
      </c>
      <c r="C14" s="12">
        <v>71897.095555555556</v>
      </c>
      <c r="D14" s="12">
        <v>-1964.2296752136463</v>
      </c>
      <c r="E14" s="32">
        <v>-1964.2296752136463</v>
      </c>
      <c r="F14" s="12">
        <v>102129.37</v>
      </c>
      <c r="H14">
        <v>0.55555555555555558</v>
      </c>
    </row>
    <row r="15" spans="1:8" x14ac:dyDescent="0.35">
      <c r="A15" t="str">
        <v>Services</v>
      </c>
      <c r="B15">
        <v>21</v>
      </c>
      <c r="C15" s="12">
        <v>74673.97476190477</v>
      </c>
      <c r="D15" s="12">
        <v>812.6495311355684</v>
      </c>
      <c r="E15" s="32">
        <v>812.6495311355684</v>
      </c>
      <c r="F15" s="12">
        <v>120000</v>
      </c>
      <c r="H15">
        <v>0.61904761904761907</v>
      </c>
    </row>
    <row r="16" spans="1:8" x14ac:dyDescent="0.35">
      <c r="A16" t="str">
        <v>Support</v>
      </c>
      <c r="B16">
        <v>17</v>
      </c>
      <c r="C16" s="12">
        <v>66432.455882352922</v>
      </c>
      <c r="D16" s="12">
        <v>-7428.8693484162795</v>
      </c>
      <c r="E16" s="32">
        <v>-7428.8693484162795</v>
      </c>
      <c r="F16" s="12">
        <v>104802.63</v>
      </c>
      <c r="H16">
        <v>0.47058823529411764</v>
      </c>
    </row>
    <row r="17" spans="1:8" x14ac:dyDescent="0.35">
      <c r="A17" t="str">
        <v>Training</v>
      </c>
      <c r="B17">
        <v>24</v>
      </c>
      <c r="C17" s="12">
        <v>83883.965000000011</v>
      </c>
      <c r="D17" s="12">
        <v>10022.639769230809</v>
      </c>
      <c r="E17" s="32">
        <v>10022.639769230809</v>
      </c>
      <c r="F17" s="12">
        <v>116767.63</v>
      </c>
      <c r="H17">
        <v>0.70833333333333337</v>
      </c>
    </row>
  </sheetData>
  <conditionalFormatting sqref="D1:D1048576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{69944D36-7912-4D99-9755-053E83E2C4C5}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{000DD14D-D9B3-4F3A-A49E-021AC3671ADA}</x14:id>
        </ext>
      </extLst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{0D3C85A9-8031-42B0-89A5-9F2A95E1C7B7}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944D36-7912-4D99-9755-053E83E2C4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00DD14D-D9B3-4F3A-A49E-021AC3671ADA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14:cfRule type="dataBar" id="{0D3C85A9-8031-42B0-89A5-9F2A95E1C7B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E960-C509-435D-93B2-17D32919DD9A}">
  <dimension ref="A1:N47"/>
  <sheetViews>
    <sheetView workbookViewId="0">
      <selection activeCell="A48" sqref="A48"/>
    </sheetView>
  </sheetViews>
  <sheetFormatPr defaultRowHeight="14.5" x14ac:dyDescent="0.35"/>
  <cols>
    <col min="2" max="2" width="20.7265625" customWidth="1"/>
    <col min="3" max="3" width="15.1796875" customWidth="1"/>
  </cols>
  <sheetData>
    <row r="1" spans="1:9" x14ac:dyDescent="0.35">
      <c r="I1" s="20" t="s">
        <v>941</v>
      </c>
    </row>
    <row r="3" spans="1:9" x14ac:dyDescent="0.35">
      <c r="A3" s="20" t="s">
        <v>942</v>
      </c>
    </row>
    <row r="4" spans="1:9" x14ac:dyDescent="0.35">
      <c r="B4" t="s">
        <v>943</v>
      </c>
      <c r="G4" s="20" t="s">
        <v>945</v>
      </c>
    </row>
    <row r="5" spans="1:9" x14ac:dyDescent="0.35">
      <c r="B5" t="s">
        <v>944</v>
      </c>
      <c r="C5" s="25" t="s">
        <v>669</v>
      </c>
      <c r="H5" t="s">
        <v>946</v>
      </c>
    </row>
    <row r="6" spans="1:9" x14ac:dyDescent="0.35">
      <c r="H6" t="s">
        <v>947</v>
      </c>
    </row>
    <row r="7" spans="1:9" x14ac:dyDescent="0.35">
      <c r="B7" t="s">
        <v>168</v>
      </c>
      <c r="C7" t="str">
        <f>VLOOKUP(C5,Staff[],2,FALSE)</f>
        <v>Edd</v>
      </c>
      <c r="H7" t="s">
        <v>948</v>
      </c>
    </row>
    <row r="8" spans="1:9" x14ac:dyDescent="0.35">
      <c r="B8" t="s">
        <v>169</v>
      </c>
      <c r="C8" t="str">
        <f>VLOOKUP(C5,Staff[],3,FALSE)</f>
        <v>MacKnockiter</v>
      </c>
    </row>
    <row r="9" spans="1:9" x14ac:dyDescent="0.35">
      <c r="B9" t="s">
        <v>171</v>
      </c>
      <c r="C9" t="str">
        <f>VLOOKUP(C5,Staff[],5,FALSE)</f>
        <v>Accounting</v>
      </c>
    </row>
    <row r="10" spans="1:9" x14ac:dyDescent="0.35">
      <c r="B10" t="s">
        <v>172</v>
      </c>
      <c r="C10">
        <f>VLOOKUP(C5,Staff[],6,FALSE)</f>
        <v>119022.49</v>
      </c>
    </row>
    <row r="12" spans="1:9" x14ac:dyDescent="0.35">
      <c r="B12" t="s">
        <v>949</v>
      </c>
    </row>
    <row r="13" spans="1:9" x14ac:dyDescent="0.35">
      <c r="B13" t="s">
        <v>950</v>
      </c>
    </row>
    <row r="14" spans="1:9" x14ac:dyDescent="0.35">
      <c r="B14" t="s">
        <v>951</v>
      </c>
    </row>
    <row r="15" spans="1:9" x14ac:dyDescent="0.35">
      <c r="A15" t="s">
        <v>952</v>
      </c>
    </row>
    <row r="17" spans="1:14" x14ac:dyDescent="0.35">
      <c r="A17" t="s">
        <v>954</v>
      </c>
    </row>
    <row r="18" spans="1:14" x14ac:dyDescent="0.35">
      <c r="B18" t="s">
        <v>169</v>
      </c>
      <c r="C18" s="25" t="s">
        <v>389</v>
      </c>
      <c r="D18" t="s">
        <v>953</v>
      </c>
    </row>
    <row r="19" spans="1:14" x14ac:dyDescent="0.35">
      <c r="C19">
        <f>MATCH(C18,Staff[LastName],0)</f>
        <v>61</v>
      </c>
    </row>
    <row r="22" spans="1:14" x14ac:dyDescent="0.35">
      <c r="B22" t="s">
        <v>955</v>
      </c>
      <c r="C22" t="str" cm="1">
        <f t="array" ref="C22">INDEX(Staff[Emp ID],$C$19)</f>
        <v>TN03331</v>
      </c>
    </row>
    <row r="23" spans="1:14" x14ac:dyDescent="0.35">
      <c r="B23" t="s">
        <v>956</v>
      </c>
      <c r="C23" t="str" cm="1">
        <f t="array" ref="C23">INDEX(Staff[Department],$C$19)</f>
        <v>Human Resources</v>
      </c>
    </row>
    <row r="24" spans="1:14" x14ac:dyDescent="0.35">
      <c r="B24" t="s">
        <v>172</v>
      </c>
      <c r="C24" cm="1">
        <f t="array" ref="C24">INDEX(Staff[Salary],$C$19)</f>
        <v>72876.91</v>
      </c>
    </row>
    <row r="26" spans="1:14" x14ac:dyDescent="0.35">
      <c r="A26" s="20" t="s">
        <v>957</v>
      </c>
      <c r="B26" s="3"/>
    </row>
    <row r="27" spans="1:14" x14ac:dyDescent="0.35">
      <c r="B27" t="s">
        <v>958</v>
      </c>
    </row>
    <row r="28" spans="1:14" x14ac:dyDescent="0.35">
      <c r="D28" s="20" t="s">
        <v>959</v>
      </c>
    </row>
    <row r="29" spans="1:14" x14ac:dyDescent="0.35">
      <c r="B29" t="s">
        <v>960</v>
      </c>
    </row>
    <row r="30" spans="1:14" x14ac:dyDescent="0.35">
      <c r="B30" t="s">
        <v>961</v>
      </c>
    </row>
    <row r="31" spans="1:14" x14ac:dyDescent="0.35">
      <c r="A31" t="s">
        <v>962</v>
      </c>
      <c r="B31" t="str" cm="1">
        <f t="array" ref="B31:N31">_xlfn.XLOOKUP(C18,Staff[LastName],Staff[])</f>
        <v>TN03331</v>
      </c>
      <c r="C31" t="str">
        <v>Crawford</v>
      </c>
      <c r="D31" t="str">
        <v>Scad</v>
      </c>
      <c r="E31" t="str">
        <v>Male</v>
      </c>
      <c r="F31" t="str">
        <v>Human Resources</v>
      </c>
      <c r="G31">
        <v>72876.91</v>
      </c>
      <c r="H31" t="str">
        <v>50k to 100k</v>
      </c>
      <c r="I31">
        <v>43612</v>
      </c>
      <c r="J31">
        <v>5.8219178082191778</v>
      </c>
      <c r="K31">
        <v>0.4</v>
      </c>
      <c r="L31" t="str">
        <v>Fixed Term</v>
      </c>
      <c r="M31" t="str">
        <v>Auckland, New Zealand</v>
      </c>
      <c r="N31" t="str">
        <v>Part time</v>
      </c>
    </row>
    <row r="32" spans="1:14" x14ac:dyDescent="0.35">
      <c r="B32" t="s">
        <v>963</v>
      </c>
      <c r="F32" t="s">
        <v>964</v>
      </c>
    </row>
    <row r="33" spans="1:2" x14ac:dyDescent="0.35">
      <c r="B33" t="str" cm="1">
        <f t="array" ref="B33:B45">TRANSPOSE(_xlfn.XLOOKUP(C18,Staff[LastName],Staff[]))</f>
        <v>TN03331</v>
      </c>
    </row>
    <row r="34" spans="1:2" x14ac:dyDescent="0.35">
      <c r="B34" t="str">
        <v>Crawford</v>
      </c>
    </row>
    <row r="35" spans="1:2" x14ac:dyDescent="0.35">
      <c r="B35" t="str">
        <v>Scad</v>
      </c>
    </row>
    <row r="36" spans="1:2" x14ac:dyDescent="0.35">
      <c r="B36" t="str">
        <v>Male</v>
      </c>
    </row>
    <row r="37" spans="1:2" x14ac:dyDescent="0.35">
      <c r="B37" t="str">
        <v>Human Resources</v>
      </c>
    </row>
    <row r="38" spans="1:2" x14ac:dyDescent="0.35">
      <c r="B38">
        <v>72876.91</v>
      </c>
    </row>
    <row r="39" spans="1:2" x14ac:dyDescent="0.35">
      <c r="B39" t="str">
        <v>50k to 100k</v>
      </c>
    </row>
    <row r="40" spans="1:2" x14ac:dyDescent="0.35">
      <c r="B40">
        <v>43612</v>
      </c>
    </row>
    <row r="41" spans="1:2" x14ac:dyDescent="0.35">
      <c r="B41">
        <v>5.8219178082191778</v>
      </c>
    </row>
    <row r="42" spans="1:2" x14ac:dyDescent="0.35">
      <c r="B42">
        <v>0.4</v>
      </c>
    </row>
    <row r="43" spans="1:2" x14ac:dyDescent="0.35">
      <c r="B43" t="str">
        <v>Fixed Term</v>
      </c>
    </row>
    <row r="44" spans="1:2" x14ac:dyDescent="0.35">
      <c r="B44" t="str">
        <v>Auckland, New Zealand</v>
      </c>
    </row>
    <row r="45" spans="1:2" x14ac:dyDescent="0.35">
      <c r="B45" t="str">
        <v>Part time</v>
      </c>
    </row>
    <row r="47" spans="1:2" x14ac:dyDescent="0.35">
      <c r="A47" t="s">
        <v>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BA31-FD1E-40B2-8323-1EFE6B49151A}">
  <dimension ref="A1:H16"/>
  <sheetViews>
    <sheetView workbookViewId="0">
      <selection activeCell="J18" sqref="J18"/>
    </sheetView>
  </sheetViews>
  <sheetFormatPr defaultRowHeight="14.5" x14ac:dyDescent="0.35"/>
  <cols>
    <col min="3" max="3" width="14.453125" customWidth="1"/>
    <col min="4" max="4" width="17.54296875" customWidth="1"/>
  </cols>
  <sheetData>
    <row r="1" spans="1:8" x14ac:dyDescent="0.35">
      <c r="A1" t="s">
        <v>966</v>
      </c>
    </row>
    <row r="2" spans="1:8" x14ac:dyDescent="0.35">
      <c r="B2" t="s">
        <v>968</v>
      </c>
    </row>
    <row r="7" spans="1:8" x14ac:dyDescent="0.35">
      <c r="C7" t="s">
        <v>967</v>
      </c>
      <c r="D7" t="str" cm="1">
        <f t="array" ref="D7">_xlfn.XLOOKUP(MAX(Staff[Salary]),Staff[Salary],Staff[FirstName]&amp;" "&amp;Staff[LastName])</f>
        <v>Minerva Ricardot</v>
      </c>
      <c r="F7" t="s">
        <v>969</v>
      </c>
    </row>
    <row r="8" spans="1:8" x14ac:dyDescent="0.35">
      <c r="B8" t="s">
        <v>971</v>
      </c>
    </row>
    <row r="11" spans="1:8" x14ac:dyDescent="0.35">
      <c r="C11" t="s">
        <v>970</v>
      </c>
      <c r="D11" t="str" cm="1">
        <f t="array" ref="D11:D12">_xlfn._xlws.FILTER(Staff[FirstName],Staff[Salary]=MAX(Staff[Salary]))</f>
        <v>Minerva</v>
      </c>
    </row>
    <row r="12" spans="1:8" x14ac:dyDescent="0.35">
      <c r="D12" t="str">
        <v>Mick</v>
      </c>
    </row>
    <row r="14" spans="1:8" x14ac:dyDescent="0.35">
      <c r="B14" t="s">
        <v>972</v>
      </c>
      <c r="H14" s="20" t="s">
        <v>973</v>
      </c>
    </row>
    <row r="16" spans="1:8" x14ac:dyDescent="0.35">
      <c r="C16" t="str" cm="1">
        <f t="array" ref="C16">_xlfn.TEXTJOIN(", ",,_xlfn._xlws.FILTER(Staff[FirstName],Staff[Salary]=MAX(Staff[Salary])))</f>
        <v>Minerva, Mick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58FC-5D9B-42E3-AE8F-4493246A46FE}">
  <dimension ref="A1:T71"/>
  <sheetViews>
    <sheetView topLeftCell="C1" workbookViewId="0">
      <selection activeCell="H10" sqref="H10"/>
    </sheetView>
  </sheetViews>
  <sheetFormatPr defaultRowHeight="14.5" x14ac:dyDescent="0.35"/>
  <cols>
    <col min="2" max="2" width="12.54296875" customWidth="1"/>
    <col min="3" max="3" width="13.90625" customWidth="1"/>
    <col min="4" max="4" width="12.7265625" customWidth="1"/>
    <col min="8" max="8" width="14.36328125" customWidth="1"/>
    <col min="9" max="9" width="15.7265625" style="26" customWidth="1"/>
    <col min="15" max="15" width="10.81640625" style="26" customWidth="1"/>
  </cols>
  <sheetData>
    <row r="1" spans="1:20" x14ac:dyDescent="0.35">
      <c r="I1" s="27" t="s">
        <v>974</v>
      </c>
    </row>
    <row r="3" spans="1:20" x14ac:dyDescent="0.35">
      <c r="A3" s="3" t="s">
        <v>975</v>
      </c>
      <c r="F3" t="s">
        <v>976</v>
      </c>
    </row>
    <row r="4" spans="1:20" x14ac:dyDescent="0.35">
      <c r="A4" s="24" t="s">
        <v>978</v>
      </c>
      <c r="F4" t="s">
        <v>977</v>
      </c>
    </row>
    <row r="5" spans="1:20" x14ac:dyDescent="0.35">
      <c r="B5" s="22" t="s">
        <v>955</v>
      </c>
      <c r="C5" s="22" t="s">
        <v>168</v>
      </c>
      <c r="D5" s="22" t="s">
        <v>169</v>
      </c>
    </row>
    <row r="6" spans="1:20" x14ac:dyDescent="0.35">
      <c r="B6" t="str" cm="1">
        <f t="array" ref="B6:D27">_xlfn._xlws.FILTER(Staff[[Emp ID]:[LastName]],MONTH(Staff[Start Date])=3)</f>
        <v>SQ04612</v>
      </c>
      <c r="C6" t="str">
        <v>Mick</v>
      </c>
      <c r="D6" t="str">
        <v>Spraberry</v>
      </c>
    </row>
    <row r="7" spans="1:20" x14ac:dyDescent="0.35">
      <c r="B7" s="26" t="str">
        <v>VT01803</v>
      </c>
      <c r="C7" t="str">
        <v>Freddy</v>
      </c>
      <c r="D7" t="str">
        <v>Linford</v>
      </c>
    </row>
    <row r="8" spans="1:20" x14ac:dyDescent="0.35">
      <c r="B8" t="str">
        <v>VT02417</v>
      </c>
      <c r="C8" t="str">
        <v>Evangelina</v>
      </c>
      <c r="D8" t="str">
        <v>Lergan</v>
      </c>
    </row>
    <row r="9" spans="1:20" x14ac:dyDescent="0.35">
      <c r="B9" t="str">
        <v>PR00893</v>
      </c>
      <c r="C9" t="str">
        <v>Vasavi</v>
      </c>
      <c r="D9" t="str">
        <v>Veeravasarapu</v>
      </c>
      <c r="H9" s="3" t="s">
        <v>979</v>
      </c>
    </row>
    <row r="10" spans="1:20" x14ac:dyDescent="0.35">
      <c r="B10" t="str">
        <v>VT03421</v>
      </c>
      <c r="C10" t="str">
        <v>Alic</v>
      </c>
      <c r="D10" t="str">
        <v>Bagg</v>
      </c>
      <c r="H10" t="str" cm="1">
        <f t="array" ref="H10:T71">_xlfn._xlws.FILTER(Staff[],(Staff[Gender]="Female")*(TEXT(Staff[Start Date],"dddd")="Monday"))</f>
        <v>PR04686</v>
      </c>
      <c r="I10" s="26" t="str">
        <v>Oona</v>
      </c>
      <c r="J10" t="str">
        <v>Donan</v>
      </c>
      <c r="K10" t="str">
        <v>Female</v>
      </c>
      <c r="L10" t="str">
        <v>Business Development</v>
      </c>
      <c r="M10">
        <v>98000</v>
      </c>
      <c r="N10" t="str">
        <v>50k to 100k</v>
      </c>
      <c r="O10" s="26">
        <v>43710</v>
      </c>
      <c r="P10">
        <v>5.5534246575342463</v>
      </c>
      <c r="Q10">
        <v>0.9</v>
      </c>
      <c r="R10" t="str">
        <v>Permanent</v>
      </c>
      <c r="S10" t="str">
        <v>Seattle, USA</v>
      </c>
      <c r="T10" t="str">
        <v>Part time</v>
      </c>
    </row>
    <row r="11" spans="1:20" x14ac:dyDescent="0.35">
      <c r="B11" t="str">
        <v>VT03993</v>
      </c>
      <c r="C11" t="str">
        <v>Dulce</v>
      </c>
      <c r="D11" t="str">
        <v>Colbeck</v>
      </c>
      <c r="H11" t="str">
        <v>VT01803</v>
      </c>
      <c r="I11" s="26" t="str">
        <v>Freddy</v>
      </c>
      <c r="J11" t="str">
        <v>Linford</v>
      </c>
      <c r="K11" t="str">
        <v>Female</v>
      </c>
      <c r="L11" t="str">
        <v>Training</v>
      </c>
      <c r="M11">
        <v>93128.34</v>
      </c>
      <c r="N11" t="str">
        <v>50k to 100k</v>
      </c>
      <c r="O11" s="26">
        <v>43164</v>
      </c>
      <c r="P11">
        <v>7.0493150684931507</v>
      </c>
      <c r="Q11">
        <v>1</v>
      </c>
      <c r="R11" t="str">
        <v>Fixed Term</v>
      </c>
      <c r="S11" t="str">
        <v>Seattle, USA</v>
      </c>
      <c r="T11" t="str">
        <v>Full time</v>
      </c>
    </row>
    <row r="12" spans="1:20" x14ac:dyDescent="0.35">
      <c r="B12" t="str">
        <v>SQ01519</v>
      </c>
      <c r="C12" t="str">
        <v>Caron</v>
      </c>
      <c r="D12" t="str">
        <v>Kolakovic</v>
      </c>
      <c r="H12" t="str">
        <v>TN02749</v>
      </c>
      <c r="I12" s="26" t="str">
        <v>Parasuramudu</v>
      </c>
      <c r="J12" t="str">
        <v>Jamakayala</v>
      </c>
      <c r="K12" t="str">
        <v>Female</v>
      </c>
      <c r="L12" t="str">
        <v>Training</v>
      </c>
      <c r="M12">
        <v>57002.02</v>
      </c>
      <c r="N12" t="str">
        <v>50k to 100k</v>
      </c>
      <c r="O12" s="26">
        <v>43192</v>
      </c>
      <c r="P12">
        <v>6.9726027397260273</v>
      </c>
      <c r="Q12">
        <v>0.7</v>
      </c>
      <c r="R12" t="str">
        <v>Permanent</v>
      </c>
      <c r="S12" t="str">
        <v>Hyderabad, India</v>
      </c>
      <c r="T12" t="str">
        <v>Part time</v>
      </c>
    </row>
    <row r="13" spans="1:20" x14ac:dyDescent="0.35">
      <c r="B13" t="str">
        <v>VT04028</v>
      </c>
      <c r="C13" t="str">
        <v>Michale</v>
      </c>
      <c r="D13" t="str">
        <v>Rolf</v>
      </c>
      <c r="H13" t="str">
        <v>VT00578</v>
      </c>
      <c r="I13" s="26" t="str">
        <v>Magnum</v>
      </c>
      <c r="J13" t="str">
        <v>Locksley</v>
      </c>
      <c r="K13" t="str">
        <v>Female</v>
      </c>
      <c r="L13" t="str">
        <v>Services</v>
      </c>
      <c r="M13">
        <v>42314.39</v>
      </c>
      <c r="N13" t="str">
        <v>Under 50k</v>
      </c>
      <c r="O13" s="26">
        <v>44487</v>
      </c>
      <c r="P13">
        <v>3.4246575342465753</v>
      </c>
      <c r="Q13">
        <v>1</v>
      </c>
      <c r="R13" t="str">
        <v>Fixed Term</v>
      </c>
      <c r="S13" t="str">
        <v>Remote</v>
      </c>
      <c r="T13" t="str">
        <v>Full time</v>
      </c>
    </row>
    <row r="14" spans="1:20" x14ac:dyDescent="0.35">
      <c r="B14" t="str">
        <v>VT04028</v>
      </c>
      <c r="C14" t="str">
        <v>Michale</v>
      </c>
      <c r="D14" t="str">
        <v>Rolf</v>
      </c>
      <c r="H14" t="str">
        <v>TN01281</v>
      </c>
      <c r="I14" s="26" t="str">
        <v>Cletus</v>
      </c>
      <c r="J14" t="str">
        <v>McGarahan</v>
      </c>
      <c r="K14" t="str">
        <v>Female</v>
      </c>
      <c r="L14" t="str">
        <v>Engineering</v>
      </c>
      <c r="M14">
        <v>114425.19</v>
      </c>
      <c r="N14" t="str">
        <v>Above 100k</v>
      </c>
      <c r="O14" s="26">
        <v>43857</v>
      </c>
      <c r="P14">
        <v>5.1506849315068495</v>
      </c>
      <c r="Q14">
        <v>1</v>
      </c>
      <c r="R14" t="str">
        <v>Permanent</v>
      </c>
      <c r="S14" t="str">
        <v>Wellington, New Zealand</v>
      </c>
      <c r="T14" t="str">
        <v>Full time</v>
      </c>
    </row>
    <row r="15" spans="1:20" x14ac:dyDescent="0.35">
      <c r="B15" t="str">
        <v>SQ00022</v>
      </c>
      <c r="C15" t="str">
        <v>Carlin</v>
      </c>
      <c r="D15" t="str">
        <v>Demke</v>
      </c>
      <c r="H15" t="str">
        <v>PR04473</v>
      </c>
      <c r="I15" s="26" t="str">
        <v>Wyn</v>
      </c>
      <c r="J15" t="str">
        <v>Treadger</v>
      </c>
      <c r="K15" t="str">
        <v>Female</v>
      </c>
      <c r="L15" t="str">
        <v>Business Development</v>
      </c>
      <c r="M15">
        <v>69192.850000000006</v>
      </c>
      <c r="N15" t="str">
        <v>50k to 100k</v>
      </c>
      <c r="O15" s="26">
        <v>44305</v>
      </c>
      <c r="P15">
        <v>3.9232876712328766</v>
      </c>
      <c r="Q15">
        <v>1</v>
      </c>
      <c r="R15" t="str">
        <v>Permanent</v>
      </c>
      <c r="S15" t="str">
        <v>Columbus, USA</v>
      </c>
      <c r="T15" t="str">
        <v>Full time</v>
      </c>
    </row>
    <row r="16" spans="1:20" x14ac:dyDescent="0.35">
      <c r="B16" t="str">
        <v>TN01256</v>
      </c>
      <c r="C16" t="str">
        <v>Shattesh</v>
      </c>
      <c r="D16" t="str">
        <v>Utpat</v>
      </c>
      <c r="H16" t="str">
        <v>TN00890</v>
      </c>
      <c r="I16" s="26" t="str">
        <v>Mayur</v>
      </c>
      <c r="J16" t="str">
        <v>Kousika</v>
      </c>
      <c r="K16" t="str">
        <v>Female</v>
      </c>
      <c r="L16" t="str">
        <v>Training</v>
      </c>
      <c r="M16">
        <v>71570.990000000005</v>
      </c>
      <c r="N16" t="str">
        <v>50k to 100k</v>
      </c>
      <c r="O16" s="26">
        <v>44249</v>
      </c>
      <c r="P16">
        <v>4.0767123287671234</v>
      </c>
      <c r="Q16">
        <v>0.5</v>
      </c>
      <c r="R16" t="str">
        <v>Permanent</v>
      </c>
      <c r="S16" t="str">
        <v>Hyderabad, India</v>
      </c>
      <c r="T16" t="str">
        <v>Part time</v>
      </c>
    </row>
    <row r="17" spans="2:20" x14ac:dyDescent="0.35">
      <c r="B17" t="str">
        <v>PR00746</v>
      </c>
      <c r="C17" t="str">
        <v>Hogan</v>
      </c>
      <c r="D17" t="str">
        <v>Iles</v>
      </c>
      <c r="H17" t="str">
        <v>PR02603</v>
      </c>
      <c r="I17" s="26" t="str">
        <v>Dinanath</v>
      </c>
      <c r="J17" t="str">
        <v>Simhambhatla</v>
      </c>
      <c r="K17" t="str">
        <v>Female</v>
      </c>
      <c r="L17" t="str">
        <v>Human Resources</v>
      </c>
      <c r="M17">
        <v>61994.76</v>
      </c>
      <c r="N17" t="str">
        <v>50k to 100k</v>
      </c>
      <c r="O17" s="26">
        <v>43794</v>
      </c>
      <c r="P17">
        <v>5.3232876712328769</v>
      </c>
      <c r="Q17">
        <v>0.3</v>
      </c>
      <c r="R17" t="str">
        <v>Permanent</v>
      </c>
      <c r="S17" t="str">
        <v>Hyderabad, India</v>
      </c>
      <c r="T17" t="str">
        <v>Part time</v>
      </c>
    </row>
    <row r="18" spans="2:20" x14ac:dyDescent="0.35">
      <c r="B18" t="str">
        <v>SQ00105</v>
      </c>
      <c r="C18" t="str">
        <v>Sarayu</v>
      </c>
      <c r="D18" t="str">
        <v>Ragunathan</v>
      </c>
      <c r="H18" t="str">
        <v>PR03158</v>
      </c>
      <c r="I18" s="26" t="str">
        <v>Danica</v>
      </c>
      <c r="J18" t="str">
        <v>Nayshe</v>
      </c>
      <c r="K18" t="str">
        <v>Female</v>
      </c>
      <c r="L18" t="str">
        <v>Services</v>
      </c>
      <c r="M18">
        <v>89690.38</v>
      </c>
      <c r="N18" t="str">
        <v>50k to 100k</v>
      </c>
      <c r="O18" s="26">
        <v>43206</v>
      </c>
      <c r="P18">
        <v>6.934246575342466</v>
      </c>
      <c r="Q18">
        <v>1</v>
      </c>
      <c r="R18" t="str">
        <v>Permanent</v>
      </c>
      <c r="S18" t="str">
        <v>Wellington, New Zealand</v>
      </c>
      <c r="T18" t="str">
        <v>Full time</v>
      </c>
    </row>
    <row r="19" spans="2:20" x14ac:dyDescent="0.35">
      <c r="B19" t="str">
        <v>VT04415</v>
      </c>
      <c r="C19" t="str">
        <v>Malory</v>
      </c>
      <c r="D19" t="str">
        <v>Biles</v>
      </c>
      <c r="H19" t="str">
        <v>TN04246</v>
      </c>
      <c r="I19" s="26" t="str">
        <v>Shaylyn</v>
      </c>
      <c r="J19" t="str">
        <v>Ransbury</v>
      </c>
      <c r="K19" t="str">
        <v>Female</v>
      </c>
      <c r="L19" t="str">
        <v>Support</v>
      </c>
      <c r="M19">
        <v>100371.31</v>
      </c>
      <c r="N19" t="str">
        <v>Above 100k</v>
      </c>
      <c r="O19" s="26">
        <v>44067</v>
      </c>
      <c r="P19">
        <v>4.5753424657534243</v>
      </c>
      <c r="Q19">
        <v>0.8</v>
      </c>
      <c r="R19" t="str">
        <v>Fixed Term</v>
      </c>
      <c r="S19" t="str">
        <v>Auckland, New Zealand</v>
      </c>
      <c r="T19" t="str">
        <v>Part time</v>
      </c>
    </row>
    <row r="20" spans="2:20" x14ac:dyDescent="0.35">
      <c r="B20" t="str">
        <v>TN01601</v>
      </c>
      <c r="C20" t="str">
        <v>Melva</v>
      </c>
      <c r="D20" t="str">
        <v>Jickells</v>
      </c>
      <c r="H20" t="str">
        <v>VT03988</v>
      </c>
      <c r="I20" s="26" t="str">
        <v>Venkat</v>
      </c>
      <c r="J20" t="str">
        <v>Kodi</v>
      </c>
      <c r="K20" t="str">
        <v>Female</v>
      </c>
      <c r="L20" t="str">
        <v>Support</v>
      </c>
      <c r="M20">
        <v>58935.92</v>
      </c>
      <c r="N20" t="str">
        <v>50k to 100k</v>
      </c>
      <c r="O20" s="26">
        <v>43717</v>
      </c>
      <c r="P20">
        <v>5.5342465753424657</v>
      </c>
      <c r="Q20">
        <v>1</v>
      </c>
      <c r="R20" t="str">
        <v>Temporary</v>
      </c>
      <c r="S20" t="str">
        <v>Hyderabad, India</v>
      </c>
      <c r="T20" t="str">
        <v>Full time</v>
      </c>
    </row>
    <row r="21" spans="2:20" x14ac:dyDescent="0.35">
      <c r="B21" t="str">
        <v>TN04892</v>
      </c>
      <c r="C21" t="str">
        <v>Luca</v>
      </c>
      <c r="D21" t="str">
        <v>Wolstenholme</v>
      </c>
      <c r="H21" t="str">
        <v>SQ01402</v>
      </c>
      <c r="I21" s="26" t="str">
        <v>Sahaj</v>
      </c>
      <c r="J21" t="str">
        <v>Jonnalagadda</v>
      </c>
      <c r="K21" t="str">
        <v>Female</v>
      </c>
      <c r="L21" t="str">
        <v>Engineering</v>
      </c>
      <c r="M21">
        <v>44403.77</v>
      </c>
      <c r="N21" t="str">
        <v>Under 50k</v>
      </c>
      <c r="O21" s="26">
        <v>43416</v>
      </c>
      <c r="P21">
        <v>6.3589041095890408</v>
      </c>
      <c r="Q21">
        <v>1</v>
      </c>
      <c r="R21" t="str">
        <v>Permanent</v>
      </c>
      <c r="S21" t="str">
        <v>Hyderabad, India</v>
      </c>
      <c r="T21" t="str">
        <v>Full time</v>
      </c>
    </row>
    <row r="22" spans="2:20" x14ac:dyDescent="0.35">
      <c r="B22" t="str">
        <v>VT01762</v>
      </c>
      <c r="C22" t="str">
        <v>Geena</v>
      </c>
      <c r="D22" t="str">
        <v>Raghavanpillai</v>
      </c>
      <c r="H22" t="str">
        <v>SQ00914</v>
      </c>
      <c r="I22" s="26" t="str">
        <v>Duran</v>
      </c>
      <c r="J22" t="str">
        <v>Appala</v>
      </c>
      <c r="K22" t="str">
        <v>Female</v>
      </c>
      <c r="L22" t="str">
        <v>Product Management</v>
      </c>
      <c r="M22">
        <v>38438.239999999998</v>
      </c>
      <c r="N22" t="str">
        <v>Under 50k</v>
      </c>
      <c r="O22" s="26">
        <v>43962</v>
      </c>
      <c r="P22">
        <v>4.8630136986301373</v>
      </c>
      <c r="Q22">
        <v>1</v>
      </c>
      <c r="R22" t="str">
        <v>Permanent</v>
      </c>
      <c r="S22" t="str">
        <v>Chennai, India</v>
      </c>
      <c r="T22" t="str">
        <v>Full time</v>
      </c>
    </row>
    <row r="23" spans="2:20" x14ac:dyDescent="0.35">
      <c r="B23" t="str">
        <v>TN01601</v>
      </c>
      <c r="C23" t="str">
        <v>Melva</v>
      </c>
      <c r="D23" t="str">
        <v>Jickells</v>
      </c>
      <c r="H23" t="str">
        <v>VT01249</v>
      </c>
      <c r="I23" s="26" t="str">
        <v>Brendan</v>
      </c>
      <c r="J23" t="str">
        <v>Edgeller</v>
      </c>
      <c r="K23" t="str">
        <v>Female</v>
      </c>
      <c r="L23" t="str">
        <v>Legal</v>
      </c>
      <c r="M23">
        <v>31042.51</v>
      </c>
      <c r="N23" t="str">
        <v>Under 50k</v>
      </c>
      <c r="O23" s="26">
        <v>44473</v>
      </c>
      <c r="P23">
        <v>3.463013698630137</v>
      </c>
      <c r="Q23">
        <v>0.3</v>
      </c>
      <c r="R23" t="str">
        <v>Fixed Term</v>
      </c>
      <c r="S23" t="str">
        <v>Remote</v>
      </c>
      <c r="T23" t="str">
        <v>Part time</v>
      </c>
    </row>
    <row r="24" spans="2:20" x14ac:dyDescent="0.35">
      <c r="B24" t="str">
        <v>TN01256</v>
      </c>
      <c r="C24" t="str">
        <v>Sawini</v>
      </c>
      <c r="D24" t="str">
        <v>Chandan</v>
      </c>
      <c r="H24" t="str">
        <v>PR00576</v>
      </c>
      <c r="I24" s="26" t="str">
        <v>Lalitchandra</v>
      </c>
      <c r="J24" t="str">
        <v>Vadali</v>
      </c>
      <c r="K24" t="str">
        <v>Female</v>
      </c>
      <c r="L24" t="str">
        <v>Legal</v>
      </c>
      <c r="M24">
        <v>63705.4</v>
      </c>
      <c r="N24" t="str">
        <v>50k to 100k</v>
      </c>
      <c r="O24" s="26">
        <v>43682</v>
      </c>
      <c r="P24">
        <v>5.6301369863013697</v>
      </c>
      <c r="Q24">
        <v>1</v>
      </c>
      <c r="R24" t="str">
        <v>Permanent</v>
      </c>
      <c r="S24" t="str">
        <v>Hyderabad, India</v>
      </c>
      <c r="T24" t="str">
        <v>Full time</v>
      </c>
    </row>
    <row r="25" spans="2:20" x14ac:dyDescent="0.35">
      <c r="B25" t="str">
        <v>SQ03112</v>
      </c>
      <c r="C25" t="str">
        <v>Kantimoy</v>
      </c>
      <c r="D25" t="str">
        <v>Pritish</v>
      </c>
      <c r="H25" t="str">
        <v>TN02883</v>
      </c>
      <c r="I25" s="26" t="str">
        <v>John</v>
      </c>
      <c r="J25" t="str">
        <v>Joseph</v>
      </c>
      <c r="K25" t="str">
        <v>Female</v>
      </c>
      <c r="L25" t="str">
        <v>Sales</v>
      </c>
      <c r="M25">
        <v>84762.76</v>
      </c>
      <c r="N25" t="str">
        <v>50k to 100k</v>
      </c>
      <c r="O25" s="26">
        <v>43332</v>
      </c>
      <c r="P25">
        <v>6.5890410958904111</v>
      </c>
      <c r="Q25">
        <v>1</v>
      </c>
      <c r="R25" t="str">
        <v>Permanent</v>
      </c>
      <c r="S25" t="str">
        <v>Hyderabad, India</v>
      </c>
      <c r="T25" t="str">
        <v>Full time</v>
      </c>
    </row>
    <row r="26" spans="2:20" x14ac:dyDescent="0.35">
      <c r="B26" t="str">
        <v>VT03421</v>
      </c>
      <c r="C26" t="str">
        <v>Alic</v>
      </c>
      <c r="D26" t="str">
        <v>Bagg</v>
      </c>
      <c r="H26" t="str">
        <v>SQ03350</v>
      </c>
      <c r="I26" s="26" t="str">
        <v>Felice</v>
      </c>
      <c r="J26" t="str">
        <v>McMurty</v>
      </c>
      <c r="K26" t="str">
        <v>Female</v>
      </c>
      <c r="L26" t="str">
        <v>Product Management</v>
      </c>
      <c r="M26">
        <v>66865.490000000005</v>
      </c>
      <c r="N26" t="str">
        <v>50k to 100k</v>
      </c>
      <c r="O26" s="26">
        <v>43514</v>
      </c>
      <c r="P26">
        <v>6.0904109589041093</v>
      </c>
      <c r="Q26">
        <v>1</v>
      </c>
      <c r="R26" t="str">
        <v>Permanent</v>
      </c>
      <c r="S26" t="str">
        <v>Seattle, USA</v>
      </c>
      <c r="T26" t="str">
        <v>Full time</v>
      </c>
    </row>
    <row r="27" spans="2:20" x14ac:dyDescent="0.35">
      <c r="B27" t="str">
        <v>SQ03625</v>
      </c>
      <c r="C27" t="str">
        <v>Fidela</v>
      </c>
      <c r="D27" t="str">
        <v>Artis</v>
      </c>
      <c r="H27" t="str">
        <v>PR04380</v>
      </c>
      <c r="I27" s="26" t="str">
        <v>Van</v>
      </c>
      <c r="J27" t="str">
        <v>Tuxwell</v>
      </c>
      <c r="K27" t="str">
        <v>Female</v>
      </c>
      <c r="L27" t="str">
        <v>Business Development</v>
      </c>
      <c r="M27">
        <v>80695.740000000005</v>
      </c>
      <c r="N27" t="str">
        <v>50k to 100k</v>
      </c>
      <c r="O27" s="26">
        <v>43787</v>
      </c>
      <c r="P27">
        <v>5.3424657534246576</v>
      </c>
      <c r="Q27">
        <v>0.8</v>
      </c>
      <c r="R27" t="str">
        <v>Permanent</v>
      </c>
      <c r="S27" t="str">
        <v>Columbus, USA</v>
      </c>
      <c r="T27" t="str">
        <v>Part time</v>
      </c>
    </row>
    <row r="28" spans="2:20" x14ac:dyDescent="0.35">
      <c r="H28" t="str">
        <v>TN00182</v>
      </c>
      <c r="I28" s="26" t="str">
        <v>Camilla</v>
      </c>
      <c r="J28" t="str">
        <v>Castle</v>
      </c>
      <c r="K28" t="str">
        <v>Female</v>
      </c>
      <c r="L28" t="str">
        <v>Product Management</v>
      </c>
      <c r="M28">
        <v>75475.929999999993</v>
      </c>
      <c r="N28" t="str">
        <v>50k to 100k</v>
      </c>
      <c r="O28" s="26">
        <v>43794</v>
      </c>
      <c r="P28">
        <v>5.3232876712328769</v>
      </c>
      <c r="Q28">
        <v>1</v>
      </c>
      <c r="R28" t="str">
        <v>Permanent</v>
      </c>
      <c r="S28" t="str">
        <v>Remote</v>
      </c>
      <c r="T28" t="str">
        <v>Full time</v>
      </c>
    </row>
    <row r="29" spans="2:20" x14ac:dyDescent="0.35">
      <c r="H29" t="str">
        <v>PR00916</v>
      </c>
      <c r="I29" s="26" t="str">
        <v>Inger</v>
      </c>
      <c r="J29" t="str">
        <v>Chapelhow</v>
      </c>
      <c r="K29" t="str">
        <v>Female</v>
      </c>
      <c r="L29" t="str">
        <v>Research and Development</v>
      </c>
      <c r="M29">
        <v>84309.95</v>
      </c>
      <c r="N29" t="str">
        <v>50k to 100k</v>
      </c>
      <c r="O29" s="26">
        <v>44501</v>
      </c>
      <c r="P29">
        <v>3.3863013698630136</v>
      </c>
      <c r="Q29">
        <v>1</v>
      </c>
      <c r="R29" t="str">
        <v>Permanent</v>
      </c>
      <c r="S29" t="str">
        <v>Remote</v>
      </c>
      <c r="T29" t="str">
        <v>Full time</v>
      </c>
    </row>
    <row r="30" spans="2:20" x14ac:dyDescent="0.35">
      <c r="H30" t="str">
        <v>TN04740</v>
      </c>
      <c r="I30" s="26" t="str">
        <v>Tristam</v>
      </c>
      <c r="J30" t="str">
        <v>Cuming</v>
      </c>
      <c r="K30" t="str">
        <v>Female</v>
      </c>
      <c r="L30" t="str">
        <v>Support</v>
      </c>
      <c r="M30">
        <v>104038.9</v>
      </c>
      <c r="N30" t="str">
        <v>Above 100k</v>
      </c>
      <c r="O30" s="26">
        <v>43815</v>
      </c>
      <c r="P30">
        <v>5.2657534246575342</v>
      </c>
      <c r="Q30">
        <v>1</v>
      </c>
      <c r="R30" t="str">
        <v>Fixed Term</v>
      </c>
      <c r="S30" t="str">
        <v>Remote</v>
      </c>
      <c r="T30" t="str">
        <v>Full time</v>
      </c>
    </row>
    <row r="31" spans="2:20" x14ac:dyDescent="0.35">
      <c r="H31" t="str">
        <v>TN03575</v>
      </c>
      <c r="I31" s="26" t="str">
        <v>Janina</v>
      </c>
      <c r="J31" t="str">
        <v>Wolverson</v>
      </c>
      <c r="K31" t="str">
        <v>Female</v>
      </c>
      <c r="L31" t="str">
        <v>Research and Development</v>
      </c>
      <c r="M31">
        <v>99683.67</v>
      </c>
      <c r="N31" t="str">
        <v>50k to 100k</v>
      </c>
      <c r="O31" s="26">
        <v>43500</v>
      </c>
      <c r="P31">
        <v>6.1287671232876715</v>
      </c>
      <c r="Q31">
        <v>1</v>
      </c>
      <c r="R31" t="str">
        <v>Fixed Term</v>
      </c>
      <c r="S31" t="str">
        <v>Seattle, USA</v>
      </c>
      <c r="T31" t="str">
        <v>Full time</v>
      </c>
    </row>
    <row r="32" spans="2:20" x14ac:dyDescent="0.35">
      <c r="H32" t="str">
        <v>PR00095</v>
      </c>
      <c r="I32" s="26" t="str">
        <v>Devrat</v>
      </c>
      <c r="J32" t="str">
        <v>Damarsingh</v>
      </c>
      <c r="K32" t="str">
        <v>Female</v>
      </c>
      <c r="L32" t="str">
        <v>Business Development</v>
      </c>
      <c r="M32">
        <v>70649.460000000006</v>
      </c>
      <c r="N32" t="str">
        <v>50k to 100k</v>
      </c>
      <c r="O32" s="26">
        <v>43843</v>
      </c>
      <c r="P32">
        <v>5.1890410958904107</v>
      </c>
      <c r="Q32">
        <v>1</v>
      </c>
      <c r="R32" t="str">
        <v>Permanent</v>
      </c>
      <c r="S32" t="str">
        <v>Hyderabad, India</v>
      </c>
      <c r="T32" t="str">
        <v>Full time</v>
      </c>
    </row>
    <row r="33" spans="8:20" x14ac:dyDescent="0.35">
      <c r="H33" t="str">
        <v>SQ03546</v>
      </c>
      <c r="I33" s="26" t="str">
        <v>Amlankusum</v>
      </c>
      <c r="J33" t="str">
        <v>Rajabhushan</v>
      </c>
      <c r="K33" t="str">
        <v>Female</v>
      </c>
      <c r="L33" t="str">
        <v>Legal</v>
      </c>
      <c r="M33">
        <v>75733.740000000005</v>
      </c>
      <c r="N33" t="str">
        <v>50k to 100k</v>
      </c>
      <c r="O33" s="26">
        <v>44382</v>
      </c>
      <c r="P33">
        <v>3.7123287671232879</v>
      </c>
      <c r="Q33">
        <v>1</v>
      </c>
      <c r="R33" t="str">
        <v>Permanent</v>
      </c>
      <c r="S33" t="str">
        <v>Hyderabad, India</v>
      </c>
      <c r="T33" t="str">
        <v>Full time</v>
      </c>
    </row>
    <row r="34" spans="8:20" x14ac:dyDescent="0.35">
      <c r="H34" t="str">
        <v>VT02374</v>
      </c>
      <c r="I34" s="26" t="str">
        <v>Delphine</v>
      </c>
      <c r="J34" t="str">
        <v>Jewis</v>
      </c>
      <c r="K34" t="str">
        <v>Female</v>
      </c>
      <c r="L34" t="str">
        <v>Accounting</v>
      </c>
      <c r="M34">
        <v>71823.56</v>
      </c>
      <c r="N34" t="str">
        <v>50k to 100k</v>
      </c>
      <c r="O34" s="26">
        <v>43374</v>
      </c>
      <c r="P34">
        <v>6.4739726027397264</v>
      </c>
      <c r="Q34">
        <v>0.3</v>
      </c>
      <c r="R34" t="str">
        <v>Temporary</v>
      </c>
      <c r="S34" t="str">
        <v>Remote</v>
      </c>
      <c r="T34" t="str">
        <v>Part time</v>
      </c>
    </row>
    <row r="35" spans="8:20" x14ac:dyDescent="0.35">
      <c r="H35" t="str">
        <v>PR02113</v>
      </c>
      <c r="I35" s="26" t="str">
        <v>Beverie</v>
      </c>
      <c r="J35" t="str">
        <v>Moffet</v>
      </c>
      <c r="K35" t="str">
        <v>Female</v>
      </c>
      <c r="L35" t="str">
        <v>Support</v>
      </c>
      <c r="M35">
        <v>75974.990000000005</v>
      </c>
      <c r="N35" t="str">
        <v>50k to 100k</v>
      </c>
      <c r="O35" s="26">
        <v>44172</v>
      </c>
      <c r="P35">
        <v>4.2876712328767121</v>
      </c>
      <c r="Q35">
        <v>1</v>
      </c>
      <c r="R35" t="str">
        <v>Permanent</v>
      </c>
      <c r="S35" t="str">
        <v>Remote</v>
      </c>
      <c r="T35" t="str">
        <v>Full time</v>
      </c>
    </row>
    <row r="36" spans="8:20" x14ac:dyDescent="0.35">
      <c r="H36" t="str">
        <v>SQ03321</v>
      </c>
      <c r="I36" s="26" t="str">
        <v>Gradey</v>
      </c>
      <c r="J36" t="str">
        <v>Litton</v>
      </c>
      <c r="K36" t="str">
        <v>Female</v>
      </c>
      <c r="L36" t="str">
        <v>Accounting</v>
      </c>
      <c r="M36">
        <v>68887.839999999997</v>
      </c>
      <c r="N36" t="str">
        <v>50k to 100k</v>
      </c>
      <c r="O36" s="26">
        <v>43297</v>
      </c>
      <c r="P36">
        <v>6.6849315068493151</v>
      </c>
      <c r="Q36">
        <v>1</v>
      </c>
      <c r="R36" t="str">
        <v>Permanent</v>
      </c>
      <c r="S36" t="str">
        <v>Remote</v>
      </c>
      <c r="T36" t="str">
        <v>Full time</v>
      </c>
    </row>
    <row r="37" spans="8:20" x14ac:dyDescent="0.35">
      <c r="H37" t="str">
        <v>SQ00841</v>
      </c>
      <c r="I37" s="26" t="str">
        <v>Bhuvan</v>
      </c>
      <c r="J37" t="str">
        <v>Pals</v>
      </c>
      <c r="K37" t="str">
        <v>Female</v>
      </c>
      <c r="L37" t="str">
        <v>Services</v>
      </c>
      <c r="M37">
        <v>89690.38</v>
      </c>
      <c r="N37" t="str">
        <v>50k to 100k</v>
      </c>
      <c r="O37" s="26">
        <v>43213</v>
      </c>
      <c r="P37">
        <v>6.9150684931506845</v>
      </c>
      <c r="Q37">
        <v>1</v>
      </c>
      <c r="R37" t="str">
        <v>Permanent</v>
      </c>
      <c r="S37" t="str">
        <v>Hyderabad, India</v>
      </c>
      <c r="T37" t="str">
        <v>Full time</v>
      </c>
    </row>
    <row r="38" spans="8:20" x14ac:dyDescent="0.35">
      <c r="H38" t="str">
        <v>VT03701</v>
      </c>
      <c r="I38" s="26" t="str">
        <v>Narois</v>
      </c>
      <c r="J38" t="str">
        <v>Motiwala</v>
      </c>
      <c r="K38" t="str">
        <v>Female</v>
      </c>
      <c r="L38" t="str">
        <v>Product Management</v>
      </c>
      <c r="M38">
        <v>89829.33</v>
      </c>
      <c r="N38" t="str">
        <v>50k to 100k</v>
      </c>
      <c r="O38" s="26">
        <v>43794</v>
      </c>
      <c r="P38">
        <v>5.3232876712328769</v>
      </c>
      <c r="Q38">
        <v>1</v>
      </c>
      <c r="R38" t="str">
        <v>Temporary</v>
      </c>
      <c r="S38" t="str">
        <v>Chennai, India</v>
      </c>
      <c r="T38" t="str">
        <v>Full time</v>
      </c>
    </row>
    <row r="39" spans="8:20" x14ac:dyDescent="0.35">
      <c r="H39" t="str">
        <v>VT02374</v>
      </c>
      <c r="I39" s="26" t="str">
        <v>Delphine</v>
      </c>
      <c r="J39" t="str">
        <v>Jewis</v>
      </c>
      <c r="K39" t="str">
        <v>Female</v>
      </c>
      <c r="L39" t="str">
        <v>Accounting</v>
      </c>
      <c r="M39">
        <v>71823.56</v>
      </c>
      <c r="N39" t="str">
        <v>50k to 100k</v>
      </c>
      <c r="O39" s="26">
        <v>43374</v>
      </c>
      <c r="P39">
        <v>6.4739726027397264</v>
      </c>
      <c r="Q39">
        <v>0.3</v>
      </c>
      <c r="R39" t="str">
        <v>Temporary</v>
      </c>
      <c r="S39" t="str">
        <v>Remote</v>
      </c>
      <c r="T39" t="str">
        <v>Part time</v>
      </c>
    </row>
    <row r="40" spans="8:20" x14ac:dyDescent="0.35">
      <c r="H40" t="str">
        <v>SQ03626</v>
      </c>
      <c r="I40" s="26" t="str">
        <v>Krishnakanta</v>
      </c>
      <c r="J40" t="str">
        <v>Vellanki</v>
      </c>
      <c r="K40" t="str">
        <v>Female</v>
      </c>
      <c r="L40" t="str">
        <v>Training</v>
      </c>
      <c r="M40">
        <v>95677.9</v>
      </c>
      <c r="N40" t="str">
        <v>50k to 100k</v>
      </c>
      <c r="O40" s="26">
        <v>44396</v>
      </c>
      <c r="P40">
        <v>3.6739726027397261</v>
      </c>
      <c r="Q40">
        <v>0.3</v>
      </c>
      <c r="R40" t="str">
        <v>Permanent</v>
      </c>
      <c r="S40" t="str">
        <v>Chennai, India</v>
      </c>
      <c r="T40" t="str">
        <v>Part time</v>
      </c>
    </row>
    <row r="41" spans="8:20" x14ac:dyDescent="0.35">
      <c r="H41" t="str">
        <v>VT01610</v>
      </c>
      <c r="I41" s="26" t="str">
        <v>Dhruv</v>
      </c>
      <c r="J41" t="str">
        <v>Manjunath</v>
      </c>
      <c r="K41" t="str">
        <v>Female</v>
      </c>
      <c r="L41" t="str">
        <v>Accounting</v>
      </c>
      <c r="M41">
        <v>76303.820000000007</v>
      </c>
      <c r="N41" t="str">
        <v>50k to 100k</v>
      </c>
      <c r="O41" s="26">
        <v>43458</v>
      </c>
      <c r="P41">
        <v>6.2438356164383562</v>
      </c>
      <c r="Q41">
        <v>1</v>
      </c>
      <c r="R41" t="str">
        <v>Fixed Term</v>
      </c>
      <c r="S41" t="str">
        <v>Hyderabad, India</v>
      </c>
      <c r="T41" t="str">
        <v>Full time</v>
      </c>
    </row>
    <row r="42" spans="8:20" x14ac:dyDescent="0.35">
      <c r="H42" t="str">
        <v>PR04446</v>
      </c>
      <c r="I42" s="26" t="str">
        <v>Sameer</v>
      </c>
      <c r="J42" t="str">
        <v>Shashank Sapra</v>
      </c>
      <c r="K42" t="str">
        <v>Female</v>
      </c>
      <c r="L42" t="str">
        <v>Research and Development</v>
      </c>
      <c r="M42">
        <v>92336.08</v>
      </c>
      <c r="N42" t="str">
        <v>50k to 100k</v>
      </c>
      <c r="O42" s="26">
        <v>44431</v>
      </c>
      <c r="P42">
        <v>3.5780821917808221</v>
      </c>
      <c r="Q42">
        <v>1</v>
      </c>
      <c r="R42" t="str">
        <v>Permanent</v>
      </c>
      <c r="S42" t="str">
        <v>Hyderabad, India</v>
      </c>
      <c r="T42" t="str">
        <v>Full time</v>
      </c>
    </row>
    <row r="43" spans="8:20" x14ac:dyDescent="0.35">
      <c r="H43" t="str">
        <v>SQ04960</v>
      </c>
      <c r="I43" s="26" t="str">
        <v>Shubhra</v>
      </c>
      <c r="J43" t="str">
        <v>Potla</v>
      </c>
      <c r="K43" t="str">
        <v>Female</v>
      </c>
      <c r="L43" t="str">
        <v>Support</v>
      </c>
      <c r="M43">
        <v>71924.850000000006</v>
      </c>
      <c r="N43" t="str">
        <v>50k to 100k</v>
      </c>
      <c r="O43" s="26">
        <v>43822</v>
      </c>
      <c r="P43">
        <v>5.2465753424657535</v>
      </c>
      <c r="Q43">
        <v>1</v>
      </c>
      <c r="R43" t="str">
        <v>Permanent</v>
      </c>
      <c r="S43" t="str">
        <v>Chennai, India</v>
      </c>
      <c r="T43" t="str">
        <v>Full time</v>
      </c>
    </row>
    <row r="44" spans="8:20" x14ac:dyDescent="0.35">
      <c r="H44" t="str">
        <v>VT02532</v>
      </c>
      <c r="I44" s="26" t="str">
        <v>Adey</v>
      </c>
      <c r="J44" t="str">
        <v>Ryal</v>
      </c>
      <c r="K44" t="str">
        <v>Female</v>
      </c>
      <c r="L44" t="str">
        <v>Legal</v>
      </c>
      <c r="M44">
        <v>32496.880000000001</v>
      </c>
      <c r="N44" t="str">
        <v>Under 50k</v>
      </c>
      <c r="O44" s="26">
        <v>43234</v>
      </c>
      <c r="P44">
        <v>6.8575342465753426</v>
      </c>
      <c r="Q44">
        <v>1</v>
      </c>
      <c r="R44" t="str">
        <v>Temporary</v>
      </c>
      <c r="S44" t="str">
        <v>Remote</v>
      </c>
      <c r="T44" t="str">
        <v>Full time</v>
      </c>
    </row>
    <row r="45" spans="8:20" x14ac:dyDescent="0.35">
      <c r="H45" t="str">
        <v>VT04552</v>
      </c>
      <c r="I45" s="26" t="str">
        <v>Theresita</v>
      </c>
      <c r="J45" t="str">
        <v>Chasmer</v>
      </c>
      <c r="K45" t="str">
        <v>Female</v>
      </c>
      <c r="L45" t="str">
        <v>Product Management</v>
      </c>
      <c r="M45">
        <v>106665.67</v>
      </c>
      <c r="N45" t="str">
        <v>Above 100k</v>
      </c>
      <c r="O45" s="26">
        <v>43311</v>
      </c>
      <c r="P45">
        <v>6.646575342465753</v>
      </c>
      <c r="Q45">
        <v>1</v>
      </c>
      <c r="R45" t="str">
        <v>Temporary</v>
      </c>
      <c r="S45" t="str">
        <v>Columbus, USA</v>
      </c>
      <c r="T45" t="str">
        <v>Full time</v>
      </c>
    </row>
    <row r="46" spans="8:20" x14ac:dyDescent="0.35">
      <c r="H46" t="str">
        <v>VT00596</v>
      </c>
      <c r="I46" s="26" t="str">
        <v>Letisha</v>
      </c>
      <c r="J46" t="str">
        <v>Carrett</v>
      </c>
      <c r="K46" t="str">
        <v>Female</v>
      </c>
      <c r="L46" t="str">
        <v>Sales</v>
      </c>
      <c r="M46">
        <v>84598.88</v>
      </c>
      <c r="N46" t="str">
        <v>50k to 100k</v>
      </c>
      <c r="O46" s="26">
        <v>44116</v>
      </c>
      <c r="P46">
        <v>4.441095890410959</v>
      </c>
      <c r="Q46">
        <v>1</v>
      </c>
      <c r="R46" t="str">
        <v>Fixed Term</v>
      </c>
      <c r="S46" t="str">
        <v>Seattle, USA</v>
      </c>
      <c r="T46" t="str">
        <v>Full time</v>
      </c>
    </row>
    <row r="47" spans="8:20" x14ac:dyDescent="0.35">
      <c r="H47" t="str">
        <v>TN00083</v>
      </c>
      <c r="I47" s="26" t="str">
        <v>Chandana</v>
      </c>
      <c r="J47" t="str">
        <v>Sannidhi Surnilla</v>
      </c>
      <c r="K47" t="str">
        <v>Female</v>
      </c>
      <c r="L47" t="str">
        <v>Business Development</v>
      </c>
      <c r="M47">
        <v>61688.77</v>
      </c>
      <c r="N47" t="str">
        <v>50k to 100k</v>
      </c>
      <c r="O47" s="26">
        <v>43346</v>
      </c>
      <c r="P47">
        <v>6.5506849315068489</v>
      </c>
      <c r="Q47">
        <v>0.9</v>
      </c>
      <c r="R47" t="str">
        <v>Permanent</v>
      </c>
      <c r="S47" t="str">
        <v>Chennai, India</v>
      </c>
      <c r="T47" t="str">
        <v>Part time</v>
      </c>
    </row>
    <row r="48" spans="8:20" x14ac:dyDescent="0.35">
      <c r="H48" t="str">
        <v>SQ00914</v>
      </c>
      <c r="I48" s="26" t="str">
        <v>Karuna</v>
      </c>
      <c r="J48" t="str">
        <v>Pashupathy</v>
      </c>
      <c r="K48" t="str">
        <v>Female</v>
      </c>
      <c r="L48" t="str">
        <v>Product Management</v>
      </c>
      <c r="M48">
        <v>38438.239999999998</v>
      </c>
      <c r="N48" t="str">
        <v>Under 50k</v>
      </c>
      <c r="O48" s="26">
        <v>43962</v>
      </c>
      <c r="P48">
        <v>4.8630136986301373</v>
      </c>
      <c r="Q48">
        <v>1</v>
      </c>
      <c r="R48" t="str">
        <v>Permanent</v>
      </c>
      <c r="S48" t="str">
        <v>Chennai, India</v>
      </c>
      <c r="T48" t="str">
        <v>Full time</v>
      </c>
    </row>
    <row r="49" spans="8:20" x14ac:dyDescent="0.35">
      <c r="H49" t="str">
        <v>SQ03350</v>
      </c>
      <c r="I49" s="26" t="str">
        <v>Felice</v>
      </c>
      <c r="J49" t="str">
        <v>McMurty</v>
      </c>
      <c r="K49" t="str">
        <v>Female</v>
      </c>
      <c r="L49" t="str">
        <v>Product Management</v>
      </c>
      <c r="M49">
        <v>66865.490000000005</v>
      </c>
      <c r="N49" t="str">
        <v>50k to 100k</v>
      </c>
      <c r="O49" s="26">
        <v>43514</v>
      </c>
      <c r="P49">
        <v>6.0904109589041093</v>
      </c>
      <c r="Q49">
        <v>1</v>
      </c>
      <c r="R49" t="str">
        <v>Permanent</v>
      </c>
      <c r="S49" t="str">
        <v>Seattle, USA</v>
      </c>
      <c r="T49" t="str">
        <v>Full time</v>
      </c>
    </row>
    <row r="50" spans="8:20" x14ac:dyDescent="0.35">
      <c r="H50" t="str">
        <v>SQ00105</v>
      </c>
      <c r="I50" s="26" t="str">
        <v>Sarayu</v>
      </c>
      <c r="J50" t="str">
        <v>Ragunathan</v>
      </c>
      <c r="K50" t="str">
        <v>Female</v>
      </c>
      <c r="L50" t="str">
        <v>Training</v>
      </c>
      <c r="M50">
        <v>86010.54</v>
      </c>
      <c r="N50" t="str">
        <v>50k to 100k</v>
      </c>
      <c r="O50" s="26">
        <v>43164</v>
      </c>
      <c r="P50">
        <v>7.0493150684931507</v>
      </c>
      <c r="Q50">
        <v>1</v>
      </c>
      <c r="R50" t="str">
        <v>Permanent</v>
      </c>
      <c r="S50" t="str">
        <v>Chennai, India</v>
      </c>
      <c r="T50" t="str">
        <v>Full time</v>
      </c>
    </row>
    <row r="51" spans="8:20" x14ac:dyDescent="0.35">
      <c r="H51" t="str">
        <v>VT01610</v>
      </c>
      <c r="I51" s="26" t="str">
        <v>Kunja</v>
      </c>
      <c r="J51" t="str">
        <v>Prashanta Vibha</v>
      </c>
      <c r="K51" t="str">
        <v>Female</v>
      </c>
      <c r="L51" t="str">
        <v>Accounting</v>
      </c>
      <c r="M51">
        <v>76303.820000000007</v>
      </c>
      <c r="N51" t="str">
        <v>50k to 100k</v>
      </c>
      <c r="O51" s="26">
        <v>43458</v>
      </c>
      <c r="P51">
        <v>6.2438356164383562</v>
      </c>
      <c r="Q51">
        <v>1</v>
      </c>
      <c r="R51" t="str">
        <v>Fixed Term</v>
      </c>
      <c r="S51" t="str">
        <v>Hyderabad, India</v>
      </c>
      <c r="T51" t="str">
        <v>Full time</v>
      </c>
    </row>
    <row r="52" spans="8:20" x14ac:dyDescent="0.35">
      <c r="H52" t="str">
        <v>PR02016</v>
      </c>
      <c r="I52" s="26" t="str">
        <v>Iris</v>
      </c>
      <c r="J52" t="str">
        <v>Wagg</v>
      </c>
      <c r="K52" t="str">
        <v>Female</v>
      </c>
      <c r="L52" t="str">
        <v>Engineering</v>
      </c>
      <c r="M52">
        <v>58861.19</v>
      </c>
      <c r="N52" t="str">
        <v>50k to 100k</v>
      </c>
      <c r="O52" s="26">
        <v>43654</v>
      </c>
      <c r="P52">
        <v>5.7068493150684931</v>
      </c>
      <c r="Q52">
        <v>1</v>
      </c>
      <c r="R52" t="str">
        <v>Permanent</v>
      </c>
      <c r="S52" t="str">
        <v>Columbus, USA</v>
      </c>
      <c r="T52" t="str">
        <v>Full time</v>
      </c>
    </row>
    <row r="53" spans="8:20" x14ac:dyDescent="0.35">
      <c r="H53" t="str">
        <v>VT04415</v>
      </c>
      <c r="I53" s="26" t="str">
        <v>Malory</v>
      </c>
      <c r="J53" t="str">
        <v>Biles</v>
      </c>
      <c r="K53" t="str">
        <v>Female</v>
      </c>
      <c r="L53" t="str">
        <v>Training</v>
      </c>
      <c r="M53">
        <v>58744.17</v>
      </c>
      <c r="N53" t="str">
        <v>50k to 100k</v>
      </c>
      <c r="O53" s="26">
        <v>43171</v>
      </c>
      <c r="P53">
        <v>7.0301369863013701</v>
      </c>
      <c r="Q53">
        <v>1</v>
      </c>
      <c r="R53" t="str">
        <v>Temporary</v>
      </c>
      <c r="S53" t="str">
        <v>Columbus, USA</v>
      </c>
      <c r="T53" t="str">
        <v>Full time</v>
      </c>
    </row>
    <row r="54" spans="8:20" x14ac:dyDescent="0.35">
      <c r="H54" t="str">
        <v>TN04067</v>
      </c>
      <c r="I54" s="26" t="str">
        <v>Lea</v>
      </c>
      <c r="J54" t="str">
        <v>Chaplin</v>
      </c>
      <c r="K54" t="str">
        <v>Female</v>
      </c>
      <c r="L54" t="str">
        <v>Human Resources</v>
      </c>
      <c r="M54">
        <v>73488.679999999993</v>
      </c>
      <c r="N54" t="str">
        <v>50k to 100k</v>
      </c>
      <c r="O54" s="26">
        <v>43570</v>
      </c>
      <c r="P54">
        <v>5.9369863013698634</v>
      </c>
      <c r="Q54">
        <v>1</v>
      </c>
      <c r="R54" t="str">
        <v>Fixed Term</v>
      </c>
      <c r="S54" t="str">
        <v>Seattle, USA</v>
      </c>
      <c r="T54" t="str">
        <v>Full time</v>
      </c>
    </row>
    <row r="55" spans="8:20" x14ac:dyDescent="0.35">
      <c r="H55" t="str">
        <v>TN04175</v>
      </c>
      <c r="I55" s="26" t="str">
        <v>Hinda</v>
      </c>
      <c r="J55" t="str">
        <v>Label</v>
      </c>
      <c r="K55" t="str">
        <v>Female</v>
      </c>
      <c r="L55" t="str">
        <v>Human Resources</v>
      </c>
      <c r="M55">
        <v>92704.48</v>
      </c>
      <c r="N55" t="str">
        <v>50k to 100k</v>
      </c>
      <c r="O55" s="26">
        <v>43430</v>
      </c>
      <c r="P55">
        <v>6.3205479452054796</v>
      </c>
      <c r="Q55">
        <v>1</v>
      </c>
      <c r="R55" t="str">
        <v>Fixed Term</v>
      </c>
      <c r="S55" t="str">
        <v>Columbus, USA</v>
      </c>
      <c r="T55" t="str">
        <v>Full time</v>
      </c>
    </row>
    <row r="56" spans="8:20" x14ac:dyDescent="0.35">
      <c r="H56" t="str">
        <v>SQ02174</v>
      </c>
      <c r="I56" s="26" t="str">
        <v>Sidoney</v>
      </c>
      <c r="J56" t="str">
        <v>Yitzhok</v>
      </c>
      <c r="K56" t="str">
        <v>Female</v>
      </c>
      <c r="L56" t="str">
        <v>Engineering</v>
      </c>
      <c r="M56">
        <v>118442.54</v>
      </c>
      <c r="N56" t="str">
        <v>Above 100k</v>
      </c>
      <c r="O56" s="26">
        <v>44193</v>
      </c>
      <c r="P56">
        <v>4.2301369863013702</v>
      </c>
      <c r="Q56">
        <v>1</v>
      </c>
      <c r="R56" t="str">
        <v>Permanent</v>
      </c>
      <c r="S56" t="str">
        <v>Auckland, New Zealand</v>
      </c>
      <c r="T56" t="str">
        <v>Full time</v>
      </c>
    </row>
    <row r="57" spans="8:20" x14ac:dyDescent="0.35">
      <c r="H57" t="str">
        <v>VT00596</v>
      </c>
      <c r="I57" s="26" t="str">
        <v>Letisha</v>
      </c>
      <c r="J57" t="str">
        <v>Carrett</v>
      </c>
      <c r="K57" t="str">
        <v>Female</v>
      </c>
      <c r="L57" t="str">
        <v>Sales</v>
      </c>
      <c r="M57">
        <v>84598.88</v>
      </c>
      <c r="N57" t="str">
        <v>50k to 100k</v>
      </c>
      <c r="O57" s="26">
        <v>44116</v>
      </c>
      <c r="P57">
        <v>4.441095890410959</v>
      </c>
      <c r="Q57">
        <v>1</v>
      </c>
      <c r="R57" t="str">
        <v>Fixed Term</v>
      </c>
      <c r="S57" t="str">
        <v>Seattle, USA</v>
      </c>
      <c r="T57" t="str">
        <v>Full time</v>
      </c>
    </row>
    <row r="58" spans="8:20" x14ac:dyDescent="0.35">
      <c r="H58" t="str">
        <v>TN01601</v>
      </c>
      <c r="I58" s="26" t="str">
        <v>Melva</v>
      </c>
      <c r="J58" t="str">
        <v>Jickells</v>
      </c>
      <c r="K58" t="str">
        <v>Female</v>
      </c>
      <c r="L58" t="str">
        <v>Product Management</v>
      </c>
      <c r="M58">
        <v>68795.48</v>
      </c>
      <c r="N58" t="str">
        <v>50k to 100k</v>
      </c>
      <c r="O58" s="26">
        <v>44277</v>
      </c>
      <c r="P58">
        <v>4</v>
      </c>
      <c r="Q58">
        <v>0.2</v>
      </c>
      <c r="R58" t="str">
        <v>Permanent</v>
      </c>
      <c r="S58" t="str">
        <v>Remote</v>
      </c>
      <c r="T58" t="str">
        <v>Part time</v>
      </c>
    </row>
    <row r="59" spans="8:20" x14ac:dyDescent="0.35">
      <c r="H59" t="str">
        <v>SQ01730</v>
      </c>
      <c r="I59" s="26" t="str">
        <v>Austine</v>
      </c>
      <c r="J59" t="str">
        <v>Littlewood</v>
      </c>
      <c r="K59" t="str">
        <v>Female</v>
      </c>
      <c r="L59" t="str">
        <v>Services</v>
      </c>
      <c r="M59">
        <v>32269.91</v>
      </c>
      <c r="N59" t="str">
        <v>Under 50k</v>
      </c>
      <c r="O59" s="26">
        <v>43346</v>
      </c>
      <c r="P59">
        <v>6.5506849315068489</v>
      </c>
      <c r="Q59">
        <v>1</v>
      </c>
      <c r="R59" t="str">
        <v>Permanent</v>
      </c>
      <c r="S59" t="str">
        <v>Remote</v>
      </c>
      <c r="T59" t="str">
        <v>Full time</v>
      </c>
    </row>
    <row r="60" spans="8:20" x14ac:dyDescent="0.35">
      <c r="H60" t="str">
        <v>PR02275</v>
      </c>
      <c r="I60" s="26" t="str">
        <v>Louise</v>
      </c>
      <c r="J60" t="str">
        <v>Lamming</v>
      </c>
      <c r="K60" t="str">
        <v>Female</v>
      </c>
      <c r="L60" t="str">
        <v>Sales</v>
      </c>
      <c r="M60">
        <v>41934.71</v>
      </c>
      <c r="N60" t="str">
        <v>Under 50k</v>
      </c>
      <c r="O60" s="26">
        <v>43780</v>
      </c>
      <c r="P60">
        <v>5.3616438356164382</v>
      </c>
      <c r="Q60">
        <v>1</v>
      </c>
      <c r="R60" t="str">
        <v>Permanent</v>
      </c>
      <c r="S60" t="str">
        <v>Remote</v>
      </c>
      <c r="T60" t="str">
        <v>Full time</v>
      </c>
    </row>
    <row r="61" spans="8:20" x14ac:dyDescent="0.35">
      <c r="H61" t="str">
        <v>TN01601</v>
      </c>
      <c r="I61" s="26" t="str">
        <v>Melva</v>
      </c>
      <c r="J61" t="str">
        <v>Jickells</v>
      </c>
      <c r="K61" t="str">
        <v>Female</v>
      </c>
      <c r="L61" t="str">
        <v>Product Management</v>
      </c>
      <c r="M61">
        <v>68795.48</v>
      </c>
      <c r="N61" t="str">
        <v>50k to 100k</v>
      </c>
      <c r="O61" s="26">
        <v>44277</v>
      </c>
      <c r="P61">
        <v>4</v>
      </c>
      <c r="Q61">
        <v>0.2</v>
      </c>
      <c r="R61" t="str">
        <v>Permanent</v>
      </c>
      <c r="S61" t="str">
        <v>Remote</v>
      </c>
      <c r="T61" t="str">
        <v>Part time</v>
      </c>
    </row>
    <row r="62" spans="8:20" x14ac:dyDescent="0.35">
      <c r="H62" t="str">
        <v>TN03575</v>
      </c>
      <c r="I62" s="26" t="str">
        <v>Janina</v>
      </c>
      <c r="J62" t="str">
        <v>Wolverson</v>
      </c>
      <c r="K62" t="str">
        <v>Female</v>
      </c>
      <c r="L62" t="str">
        <v>Research and Development</v>
      </c>
      <c r="M62">
        <v>99683.67</v>
      </c>
      <c r="N62" t="str">
        <v>50k to 100k</v>
      </c>
      <c r="O62" s="26">
        <v>43500</v>
      </c>
      <c r="P62">
        <v>6.1287671232876715</v>
      </c>
      <c r="Q62">
        <v>1</v>
      </c>
      <c r="R62" t="str">
        <v>Fixed Term</v>
      </c>
      <c r="S62" t="str">
        <v>Seattle, USA</v>
      </c>
      <c r="T62" t="str">
        <v>Full time</v>
      </c>
    </row>
    <row r="63" spans="8:20" x14ac:dyDescent="0.35">
      <c r="H63" t="str">
        <v>PR00113</v>
      </c>
      <c r="I63" s="26" t="str">
        <v>Van</v>
      </c>
      <c r="J63" t="str">
        <v>Tuxwell</v>
      </c>
      <c r="K63" t="str">
        <v>Female</v>
      </c>
      <c r="L63" t="str">
        <v>Business Development</v>
      </c>
      <c r="M63">
        <v>80695.740000000005</v>
      </c>
      <c r="N63" t="str">
        <v>50k to 100k</v>
      </c>
      <c r="O63" s="26">
        <v>43360</v>
      </c>
      <c r="P63">
        <v>6.5123287671232877</v>
      </c>
      <c r="Q63">
        <v>1</v>
      </c>
      <c r="R63" t="str">
        <v>Permanent</v>
      </c>
      <c r="S63" t="str">
        <v>Columbus, USA</v>
      </c>
      <c r="T63" t="str">
        <v>Full time</v>
      </c>
    </row>
    <row r="64" spans="8:20" x14ac:dyDescent="0.35">
      <c r="H64" t="str">
        <v>PR01383</v>
      </c>
      <c r="I64" s="26" t="str">
        <v>Addi</v>
      </c>
      <c r="J64" t="str">
        <v>Studdeard</v>
      </c>
      <c r="K64" t="str">
        <v>Female</v>
      </c>
      <c r="L64" t="str">
        <v>Product Management</v>
      </c>
      <c r="M64">
        <v>72502.61</v>
      </c>
      <c r="N64" t="str">
        <v>50k to 100k</v>
      </c>
      <c r="O64" s="26">
        <v>44235</v>
      </c>
      <c r="P64">
        <v>4.1150684931506847</v>
      </c>
      <c r="Q64">
        <v>1</v>
      </c>
      <c r="R64" t="str">
        <v>Permanent</v>
      </c>
      <c r="S64" t="str">
        <v>Wellington, New Zealand</v>
      </c>
      <c r="T64" t="str">
        <v>Full time</v>
      </c>
    </row>
    <row r="65" spans="8:20" x14ac:dyDescent="0.35">
      <c r="H65" t="str">
        <v>PR00007</v>
      </c>
      <c r="I65" s="26" t="str">
        <v>Torrance</v>
      </c>
      <c r="J65" t="str">
        <v>Collier</v>
      </c>
      <c r="K65" t="str">
        <v>Female</v>
      </c>
      <c r="L65" t="str">
        <v>Training</v>
      </c>
      <c r="M65">
        <v>96135.75</v>
      </c>
      <c r="N65" t="str">
        <v>50k to 100k</v>
      </c>
      <c r="O65" s="26">
        <v>44025</v>
      </c>
      <c r="P65">
        <v>4.6904109589041099</v>
      </c>
      <c r="Q65">
        <v>0.3</v>
      </c>
      <c r="R65" t="str">
        <v>Permanent</v>
      </c>
      <c r="S65" t="str">
        <v>Wellington, New Zealand</v>
      </c>
      <c r="T65" t="str">
        <v>Part time</v>
      </c>
    </row>
    <row r="66" spans="8:20" x14ac:dyDescent="0.35">
      <c r="H66" t="str">
        <v>SQ03491</v>
      </c>
      <c r="I66" s="26" t="str">
        <v>Freda</v>
      </c>
      <c r="J66" t="str">
        <v>Legan</v>
      </c>
      <c r="K66" t="str">
        <v>Female</v>
      </c>
      <c r="L66" t="str">
        <v>Sales</v>
      </c>
      <c r="M66">
        <v>102129.37</v>
      </c>
      <c r="N66" t="str">
        <v>Above 100k</v>
      </c>
      <c r="O66" s="26">
        <v>44396</v>
      </c>
      <c r="P66">
        <v>3.6739726027397261</v>
      </c>
      <c r="Q66">
        <v>1</v>
      </c>
      <c r="R66" t="str">
        <v>Permanent</v>
      </c>
      <c r="S66" t="str">
        <v>Columbus, USA</v>
      </c>
      <c r="T66" t="str">
        <v>Full time</v>
      </c>
    </row>
    <row r="67" spans="8:20" x14ac:dyDescent="0.35">
      <c r="H67" t="str">
        <v>PR00113</v>
      </c>
      <c r="I67" s="26" t="str">
        <v>Van</v>
      </c>
      <c r="J67" t="str">
        <v>Tuxwell</v>
      </c>
      <c r="K67" t="str">
        <v>Female</v>
      </c>
      <c r="L67" t="str">
        <v>Business Development</v>
      </c>
      <c r="M67">
        <v>80695.740000000005</v>
      </c>
      <c r="N67" t="str">
        <v>50k to 100k</v>
      </c>
      <c r="O67" s="26">
        <v>43360</v>
      </c>
      <c r="P67">
        <v>6.5123287671232877</v>
      </c>
      <c r="Q67">
        <v>1</v>
      </c>
      <c r="R67" t="str">
        <v>Permanent</v>
      </c>
      <c r="S67" t="str">
        <v>Columbus, USA</v>
      </c>
      <c r="T67" t="str">
        <v>Full time</v>
      </c>
    </row>
    <row r="68" spans="8:20" x14ac:dyDescent="0.35">
      <c r="H68" t="str">
        <v>VT00740</v>
      </c>
      <c r="I68" s="26" t="str">
        <v>Chitrasen</v>
      </c>
      <c r="J68" t="str">
        <v>Laul</v>
      </c>
      <c r="K68" t="str">
        <v>Female</v>
      </c>
      <c r="L68" t="str">
        <v>Research and Development</v>
      </c>
      <c r="M68">
        <v>46751.7</v>
      </c>
      <c r="N68" t="str">
        <v>Under 50k</v>
      </c>
      <c r="O68" s="26">
        <v>43843</v>
      </c>
      <c r="P68">
        <v>5.1890410958904107</v>
      </c>
      <c r="Q68">
        <v>1</v>
      </c>
      <c r="R68" t="str">
        <v>Fixed Term</v>
      </c>
      <c r="S68" t="str">
        <v>Hyderabad, India</v>
      </c>
      <c r="T68" t="str">
        <v>Full time</v>
      </c>
    </row>
    <row r="69" spans="8:20" x14ac:dyDescent="0.35">
      <c r="H69" t="str">
        <v>SQ04613</v>
      </c>
      <c r="I69" s="26" t="str">
        <v>Sarojini</v>
      </c>
      <c r="J69" t="str">
        <v>Naueshwara</v>
      </c>
      <c r="K69" t="str">
        <v>Female</v>
      </c>
      <c r="L69" t="str">
        <v>Human Resources</v>
      </c>
      <c r="M69">
        <v>85264.38</v>
      </c>
      <c r="N69" t="str">
        <v>50k to 100k</v>
      </c>
      <c r="O69" s="26">
        <v>43220</v>
      </c>
      <c r="P69">
        <v>6.8958904109589039</v>
      </c>
      <c r="Q69">
        <v>1</v>
      </c>
      <c r="R69" t="str">
        <v>Permanent</v>
      </c>
      <c r="S69" t="str">
        <v>Chennai, India</v>
      </c>
      <c r="T69" t="str">
        <v>Full time</v>
      </c>
    </row>
    <row r="70" spans="8:20" x14ac:dyDescent="0.35">
      <c r="H70" t="str">
        <v>PR02436</v>
      </c>
      <c r="I70" s="26" t="str">
        <v>Marmaduke</v>
      </c>
      <c r="J70" t="str">
        <v>Worssam</v>
      </c>
      <c r="K70" t="str">
        <v>Female</v>
      </c>
      <c r="L70" t="str">
        <v>Engineering</v>
      </c>
      <c r="M70">
        <v>78378.2</v>
      </c>
      <c r="N70" t="str">
        <v>50k to 100k</v>
      </c>
      <c r="O70" s="26">
        <v>43465</v>
      </c>
      <c r="P70">
        <v>6.2246575342465755</v>
      </c>
      <c r="Q70">
        <v>0.4</v>
      </c>
      <c r="R70" t="str">
        <v>Permanent</v>
      </c>
      <c r="S70" t="str">
        <v>Remote</v>
      </c>
      <c r="T70" t="str">
        <v>Part time</v>
      </c>
    </row>
    <row r="71" spans="8:20" x14ac:dyDescent="0.35">
      <c r="H71" t="str">
        <v>SQ03625</v>
      </c>
      <c r="I71" s="26" t="str">
        <v>Fidela</v>
      </c>
      <c r="J71" t="str">
        <v>Artis</v>
      </c>
      <c r="K71" t="str">
        <v>Female</v>
      </c>
      <c r="L71" t="str">
        <v>Sales</v>
      </c>
      <c r="M71">
        <v>78020.39</v>
      </c>
      <c r="N71" t="str">
        <v>50k to 100k</v>
      </c>
      <c r="O71" s="26">
        <v>43899</v>
      </c>
      <c r="P71">
        <v>5.0356164383561648</v>
      </c>
      <c r="Q71">
        <v>1</v>
      </c>
      <c r="R71" t="str">
        <v>Permanent</v>
      </c>
      <c r="S71" t="str">
        <v>Remote</v>
      </c>
      <c r="T71" t="str">
        <v>Full time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47FE-10B5-4E57-A48D-15E0AEB4E42A}">
  <dimension ref="B2:F16"/>
  <sheetViews>
    <sheetView topLeftCell="A4" workbookViewId="0">
      <selection activeCell="F7" sqref="F7"/>
    </sheetView>
  </sheetViews>
  <sheetFormatPr defaultRowHeight="14.5" x14ac:dyDescent="0.35"/>
  <cols>
    <col min="2" max="2" width="25.453125" customWidth="1"/>
    <col min="3" max="3" width="12.1796875" customWidth="1"/>
    <col min="4" max="4" width="18.54296875" style="9" customWidth="1"/>
    <col min="5" max="5" width="12.08984375" style="12" customWidth="1"/>
    <col min="6" max="6" width="20.90625" customWidth="1"/>
  </cols>
  <sheetData>
    <row r="2" spans="2:6" x14ac:dyDescent="0.35">
      <c r="D2" s="10"/>
    </row>
    <row r="4" spans="2:6" x14ac:dyDescent="0.35">
      <c r="B4" s="4" t="s">
        <v>171</v>
      </c>
      <c r="C4" s="4" t="s">
        <v>907</v>
      </c>
      <c r="D4" s="11" t="s">
        <v>908</v>
      </c>
      <c r="E4" s="13" t="s">
        <v>909</v>
      </c>
      <c r="F4" s="4" t="s">
        <v>910</v>
      </c>
    </row>
    <row r="5" spans="2:6" x14ac:dyDescent="0.35">
      <c r="B5" s="7" t="s">
        <v>184</v>
      </c>
      <c r="C5" cm="1">
        <f t="array" ref="C5:C16">COUNTIF(Staff[Department],B5:B16)</f>
        <v>26</v>
      </c>
      <c r="D5" s="9" cm="1">
        <f t="array" ref="D5:D16">SUMIFS(Staff[Salary],Staff[Department],B5:B16)</f>
        <v>2131387.4899999998</v>
      </c>
      <c r="E5" s="12" cm="1">
        <f t="array" ref="E5:E16">AVERAGEIFS(Staff[Salary],Staff[Department],B5:B16)</f>
        <v>81976.441923076913</v>
      </c>
      <c r="F5" cm="1">
        <f t="array" ref="F5:F16">COUNTIFS(Staff[Department],B5:B16,Staff[Employee type],"Permanent")</f>
        <v>16</v>
      </c>
    </row>
    <row r="6" spans="2:6" x14ac:dyDescent="0.35">
      <c r="B6" s="8" t="s">
        <v>193</v>
      </c>
      <c r="C6">
        <v>26</v>
      </c>
      <c r="D6" s="9">
        <v>2074326.9500000004</v>
      </c>
      <c r="E6" s="12">
        <v>79781.805769230792</v>
      </c>
      <c r="F6">
        <v>18</v>
      </c>
    </row>
    <row r="7" spans="2:6" x14ac:dyDescent="0.35">
      <c r="B7" s="7" t="s">
        <v>200</v>
      </c>
      <c r="C7">
        <v>21</v>
      </c>
      <c r="D7" s="9">
        <v>1568153.4700000002</v>
      </c>
      <c r="E7" s="12">
        <v>74673.97476190477</v>
      </c>
      <c r="F7">
        <v>16</v>
      </c>
    </row>
    <row r="8" spans="2:6" x14ac:dyDescent="0.35">
      <c r="B8" s="8" t="s">
        <v>204</v>
      </c>
      <c r="C8">
        <v>24</v>
      </c>
      <c r="D8" s="9">
        <v>2013215.1600000001</v>
      </c>
      <c r="E8" s="12">
        <v>83883.965000000011</v>
      </c>
      <c r="F8">
        <v>11</v>
      </c>
    </row>
    <row r="9" spans="2:6" x14ac:dyDescent="0.35">
      <c r="B9" s="7" t="s">
        <v>218</v>
      </c>
      <c r="C9">
        <v>17</v>
      </c>
      <c r="D9" s="9">
        <v>1129351.7499999998</v>
      </c>
      <c r="E9" s="12">
        <v>66432.455882352922</v>
      </c>
      <c r="F9">
        <v>11</v>
      </c>
    </row>
    <row r="10" spans="2:6" x14ac:dyDescent="0.35">
      <c r="B10" s="8" t="s">
        <v>222</v>
      </c>
      <c r="C10">
        <v>12</v>
      </c>
      <c r="D10" s="9">
        <v>773295.6</v>
      </c>
      <c r="E10" s="12">
        <v>64441.299999999996</v>
      </c>
      <c r="F10">
        <v>9</v>
      </c>
    </row>
    <row r="11" spans="2:6" x14ac:dyDescent="0.35">
      <c r="B11" s="7" t="s">
        <v>226</v>
      </c>
      <c r="C11">
        <v>18</v>
      </c>
      <c r="D11" s="9">
        <v>1204393.78</v>
      </c>
      <c r="E11" s="12">
        <v>66910.765555555554</v>
      </c>
      <c r="F11">
        <v>11</v>
      </c>
    </row>
    <row r="12" spans="2:6" x14ac:dyDescent="0.35">
      <c r="B12" s="8" t="s">
        <v>265</v>
      </c>
      <c r="C12">
        <v>22</v>
      </c>
      <c r="D12" s="9">
        <v>1608406.31</v>
      </c>
      <c r="E12" s="12">
        <v>73109.377727272731</v>
      </c>
      <c r="F12">
        <v>13</v>
      </c>
    </row>
    <row r="13" spans="2:6" x14ac:dyDescent="0.35">
      <c r="B13" s="7" t="s">
        <v>269</v>
      </c>
      <c r="C13">
        <v>26</v>
      </c>
      <c r="D13" s="9">
        <v>1814980.5899999999</v>
      </c>
      <c r="E13" s="12">
        <v>69806.945769230762</v>
      </c>
      <c r="F13">
        <v>18</v>
      </c>
    </row>
    <row r="14" spans="2:6" x14ac:dyDescent="0.35">
      <c r="B14" s="8" t="s">
        <v>273</v>
      </c>
      <c r="C14">
        <v>18</v>
      </c>
      <c r="D14" s="9">
        <v>1294147.72</v>
      </c>
      <c r="E14" s="12">
        <v>71897.095555555556</v>
      </c>
      <c r="F14">
        <v>13</v>
      </c>
    </row>
    <row r="15" spans="2:6" x14ac:dyDescent="0.35">
      <c r="B15" s="8" t="s">
        <v>292</v>
      </c>
      <c r="C15">
        <v>29</v>
      </c>
      <c r="D15" s="9">
        <v>2180192.8699999996</v>
      </c>
      <c r="E15" s="12">
        <v>75179.064482758607</v>
      </c>
      <c r="F15">
        <v>19</v>
      </c>
    </row>
    <row r="16" spans="2:6" x14ac:dyDescent="0.35">
      <c r="B16" s="8" t="s">
        <v>299</v>
      </c>
      <c r="C16">
        <v>21</v>
      </c>
      <c r="D16" s="9">
        <v>1412092.8699999999</v>
      </c>
      <c r="E16" s="12">
        <v>67242.51761904762</v>
      </c>
      <c r="F1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2F69-B745-4359-88BC-CF63A89AC087}">
  <dimension ref="A1:N49"/>
  <sheetViews>
    <sheetView workbookViewId="0">
      <selection activeCell="C3" sqref="C3"/>
    </sheetView>
  </sheetViews>
  <sheetFormatPr defaultRowHeight="14.5" x14ac:dyDescent="0.35"/>
  <cols>
    <col min="7" max="7" width="18" style="12" customWidth="1"/>
    <col min="8" max="8" width="13.6328125" customWidth="1"/>
    <col min="9" max="9" width="13" style="2" customWidth="1"/>
    <col min="10" max="10" width="12.81640625" customWidth="1"/>
    <col min="12" max="12" width="12.54296875" customWidth="1"/>
    <col min="13" max="13" width="22" customWidth="1"/>
  </cols>
  <sheetData>
    <row r="1" spans="1:14" s="3" customFormat="1" x14ac:dyDescent="0.35">
      <c r="A1" s="3" t="s">
        <v>911</v>
      </c>
      <c r="D1" s="3" t="s">
        <v>912</v>
      </c>
      <c r="G1" s="15"/>
      <c r="I1" s="14"/>
    </row>
    <row r="2" spans="1:14" s="17" customFormat="1" x14ac:dyDescent="0.35">
      <c r="B2" s="17" t="str" cm="1">
        <f t="array" ref="B2:N2">Staff[#Headers]</f>
        <v>Emp ID</v>
      </c>
      <c r="C2" s="17" t="str">
        <v>FirstName</v>
      </c>
      <c r="D2" s="17" t="str">
        <v>LastName</v>
      </c>
      <c r="E2" s="17" t="str">
        <v>Gender</v>
      </c>
      <c r="F2" s="17" t="str">
        <v>Department</v>
      </c>
      <c r="G2" s="18" t="str">
        <v>Salary</v>
      </c>
      <c r="H2" s="17" t="str">
        <v>Salary Bucket</v>
      </c>
      <c r="I2" s="19" t="str">
        <v>Start Date</v>
      </c>
      <c r="J2" s="17" t="str">
        <v>Age</v>
      </c>
      <c r="K2" s="17" t="str">
        <v>FTE</v>
      </c>
      <c r="L2" s="17" t="str">
        <v>Employee type</v>
      </c>
      <c r="M2" s="17" t="str">
        <v>Work location</v>
      </c>
      <c r="N2" s="17" t="str">
        <v>Work Type</v>
      </c>
    </row>
    <row r="3" spans="1:14" x14ac:dyDescent="0.35">
      <c r="B3" t="str" cm="1">
        <f t="array" ref="B3:N49">_xlfn._xlws.FILTER(Staff[], Staff[Salary]&gt;100000)</f>
        <v>PR00147</v>
      </c>
      <c r="C3" t="str">
        <v>Minerva</v>
      </c>
      <c r="D3" t="str">
        <v>Ricardot</v>
      </c>
      <c r="E3" t="str">
        <v>Male</v>
      </c>
      <c r="F3" t="str">
        <v>Engineering</v>
      </c>
      <c r="G3" s="12">
        <v>120000</v>
      </c>
      <c r="H3" t="str">
        <v>Above 100k</v>
      </c>
      <c r="I3" s="2">
        <v>43416</v>
      </c>
      <c r="J3">
        <v>6.3589041095890408</v>
      </c>
      <c r="K3">
        <v>1</v>
      </c>
      <c r="L3" t="str">
        <v>Permanent</v>
      </c>
      <c r="M3" t="str">
        <v>Remote</v>
      </c>
      <c r="N3" t="str">
        <v>Full time</v>
      </c>
    </row>
    <row r="4" spans="1:14" x14ac:dyDescent="0.35">
      <c r="B4" t="str">
        <v>SQ04612</v>
      </c>
      <c r="C4" t="str">
        <v>Mick</v>
      </c>
      <c r="D4" t="str">
        <v>Spraberry</v>
      </c>
      <c r="E4" t="str">
        <v>Female</v>
      </c>
      <c r="F4" t="str">
        <v>Services</v>
      </c>
      <c r="G4" s="12">
        <v>120000</v>
      </c>
      <c r="H4" t="str">
        <v>Above 100k</v>
      </c>
      <c r="I4" s="2">
        <v>43902</v>
      </c>
      <c r="J4">
        <v>5.0273972602739727</v>
      </c>
      <c r="K4">
        <v>0.9</v>
      </c>
      <c r="L4" t="str">
        <v>Permanent</v>
      </c>
      <c r="M4" t="str">
        <v>Remote</v>
      </c>
      <c r="N4" t="str">
        <v>Part time</v>
      </c>
    </row>
    <row r="5" spans="1:14" x14ac:dyDescent="0.35">
      <c r="A5" s="20" t="s">
        <v>930</v>
      </c>
      <c r="B5" t="str">
        <v>SQ00144</v>
      </c>
      <c r="C5" t="str">
        <v>Collen</v>
      </c>
      <c r="D5" t="str">
        <v>Dunbleton</v>
      </c>
      <c r="E5" t="str">
        <v>Male</v>
      </c>
      <c r="F5" t="str">
        <v>Engineering</v>
      </c>
      <c r="G5" s="12">
        <v>118976.16</v>
      </c>
      <c r="H5" t="str">
        <v>Above 100k</v>
      </c>
      <c r="I5" s="2">
        <v>44120</v>
      </c>
      <c r="J5">
        <v>4.4301369863013695</v>
      </c>
      <c r="K5">
        <v>1</v>
      </c>
      <c r="L5" t="str">
        <v>Permanent</v>
      </c>
      <c r="M5" t="str">
        <v>Wellington, New Zealand</v>
      </c>
      <c r="N5" t="str">
        <v>Full time</v>
      </c>
    </row>
    <row r="6" spans="1:14" x14ac:dyDescent="0.35">
      <c r="B6" t="str">
        <v>PR04601</v>
      </c>
      <c r="C6" t="str">
        <v>Yedukondalu</v>
      </c>
      <c r="D6" t="str">
        <v>Panditula</v>
      </c>
      <c r="E6" t="str">
        <v>Missing</v>
      </c>
      <c r="F6" t="str">
        <v>Support</v>
      </c>
      <c r="G6" s="12">
        <v>104802.63</v>
      </c>
      <c r="H6" t="str">
        <v>Above 100k</v>
      </c>
      <c r="I6" s="2">
        <v>44502</v>
      </c>
      <c r="J6">
        <v>3.3835616438356166</v>
      </c>
      <c r="K6">
        <v>1</v>
      </c>
      <c r="L6" t="str">
        <v>Permanent</v>
      </c>
      <c r="M6" t="str">
        <v>Hyderabad, India</v>
      </c>
      <c r="N6" t="str">
        <v>Full time</v>
      </c>
    </row>
    <row r="7" spans="1:14" x14ac:dyDescent="0.35">
      <c r="B7" t="str">
        <v>TN01281</v>
      </c>
      <c r="C7" t="str">
        <v>Cletus</v>
      </c>
      <c r="D7" t="str">
        <v>McGarahan</v>
      </c>
      <c r="E7" t="str">
        <v>Female</v>
      </c>
      <c r="F7" t="str">
        <v>Engineering</v>
      </c>
      <c r="G7" s="12">
        <v>114425.19</v>
      </c>
      <c r="H7" t="str">
        <v>Above 100k</v>
      </c>
      <c r="I7" s="2">
        <v>43857</v>
      </c>
      <c r="J7">
        <v>5.1506849315068495</v>
      </c>
      <c r="K7">
        <v>1</v>
      </c>
      <c r="L7" t="str">
        <v>Permanent</v>
      </c>
      <c r="M7" t="str">
        <v>Wellington, New Zealand</v>
      </c>
      <c r="N7" t="str">
        <v>Full time</v>
      </c>
    </row>
    <row r="8" spans="1:14" x14ac:dyDescent="0.35">
      <c r="B8" t="str">
        <v>PR02288</v>
      </c>
      <c r="C8" t="str">
        <v>Althea</v>
      </c>
      <c r="D8" t="str">
        <v>Bronger</v>
      </c>
      <c r="E8" t="str">
        <v>Male</v>
      </c>
      <c r="F8" t="str">
        <v>Product Management</v>
      </c>
      <c r="G8" s="12">
        <v>104335.03999999999</v>
      </c>
      <c r="H8" t="str">
        <v>Above 100k</v>
      </c>
      <c r="I8" s="2">
        <v>43874</v>
      </c>
      <c r="J8">
        <v>5.1041095890410961</v>
      </c>
      <c r="K8">
        <v>1</v>
      </c>
      <c r="L8" t="str">
        <v>Permanent</v>
      </c>
      <c r="M8" t="str">
        <v>Columbus, USA</v>
      </c>
      <c r="N8" t="str">
        <v>Full time</v>
      </c>
    </row>
    <row r="9" spans="1:14" x14ac:dyDescent="0.35">
      <c r="B9" t="str">
        <v>SQ01620</v>
      </c>
      <c r="C9" t="str">
        <v>Westbrook</v>
      </c>
      <c r="D9" t="str">
        <v>Brandino</v>
      </c>
      <c r="E9" t="str">
        <v>Male</v>
      </c>
      <c r="F9" t="str">
        <v>Legal</v>
      </c>
      <c r="G9" s="12">
        <v>113616.23</v>
      </c>
      <c r="H9" t="str">
        <v>Above 100k</v>
      </c>
      <c r="I9" s="2">
        <v>43255</v>
      </c>
      <c r="J9">
        <v>6.8</v>
      </c>
      <c r="K9">
        <v>1</v>
      </c>
      <c r="L9" t="str">
        <v>Permanent</v>
      </c>
      <c r="M9" t="str">
        <v>Remote</v>
      </c>
      <c r="N9" t="str">
        <v>Full time</v>
      </c>
    </row>
    <row r="10" spans="1:14" x14ac:dyDescent="0.35">
      <c r="B10" t="str">
        <v>VT04681</v>
      </c>
      <c r="C10" t="str">
        <v>Nickolai</v>
      </c>
      <c r="D10" t="str">
        <v>Artin</v>
      </c>
      <c r="E10" t="str">
        <v>Female</v>
      </c>
      <c r="F10" t="str">
        <v>Product Management</v>
      </c>
      <c r="G10" s="12">
        <v>110906.35</v>
      </c>
      <c r="H10" t="str">
        <v>Above 100k</v>
      </c>
      <c r="I10" s="2">
        <v>43434</v>
      </c>
      <c r="J10">
        <v>6.3095890410958901</v>
      </c>
      <c r="K10">
        <v>1</v>
      </c>
      <c r="L10" t="str">
        <v>Temporary</v>
      </c>
      <c r="M10" t="str">
        <v>Wellington, New Zealand</v>
      </c>
      <c r="N10" t="str">
        <v>Full time</v>
      </c>
    </row>
    <row r="11" spans="1:14" x14ac:dyDescent="0.35">
      <c r="B11" t="str">
        <v>TN04246</v>
      </c>
      <c r="C11" t="str">
        <v>Shaylyn</v>
      </c>
      <c r="D11" t="str">
        <v>Ransbury</v>
      </c>
      <c r="E11" t="str">
        <v>Female</v>
      </c>
      <c r="F11" t="str">
        <v>Support</v>
      </c>
      <c r="G11" s="12">
        <v>100371.31</v>
      </c>
      <c r="H11" t="str">
        <v>Above 100k</v>
      </c>
      <c r="I11" s="2">
        <v>44067</v>
      </c>
      <c r="J11">
        <v>4.5753424657534243</v>
      </c>
      <c r="K11">
        <v>0.8</v>
      </c>
      <c r="L11" t="str">
        <v>Fixed Term</v>
      </c>
      <c r="M11" t="str">
        <v>Auckland, New Zealand</v>
      </c>
      <c r="N11" t="str">
        <v>Part time</v>
      </c>
    </row>
    <row r="12" spans="1:14" x14ac:dyDescent="0.35">
      <c r="B12" t="str">
        <v>VT02801</v>
      </c>
      <c r="C12" t="str">
        <v>Shellysheldon</v>
      </c>
      <c r="D12" t="str">
        <v>Mahady</v>
      </c>
      <c r="E12" t="str">
        <v>Male</v>
      </c>
      <c r="F12" t="str">
        <v>Training</v>
      </c>
      <c r="G12" s="12">
        <v>114691.03</v>
      </c>
      <c r="H12" t="str">
        <v>Above 100k</v>
      </c>
      <c r="I12" s="2">
        <v>44039</v>
      </c>
      <c r="J12">
        <v>4.6520547945205477</v>
      </c>
      <c r="K12">
        <v>1</v>
      </c>
      <c r="L12" t="str">
        <v>Temporary</v>
      </c>
      <c r="M12" t="str">
        <v>Wellington, New Zealand</v>
      </c>
      <c r="N12" t="str">
        <v>Full time</v>
      </c>
    </row>
    <row r="13" spans="1:14" x14ac:dyDescent="0.35">
      <c r="B13" t="str">
        <v>PR02208</v>
      </c>
      <c r="C13" t="str">
        <v>Gowri</v>
      </c>
      <c r="D13" t="str">
        <v>Sankar Chakrala</v>
      </c>
      <c r="E13" t="str">
        <v>Female</v>
      </c>
      <c r="F13" t="str">
        <v>Training</v>
      </c>
      <c r="G13" s="12">
        <v>102934.09</v>
      </c>
      <c r="H13" t="str">
        <v>Above 100k</v>
      </c>
      <c r="I13" s="2">
        <v>44315</v>
      </c>
      <c r="J13">
        <v>3.8958904109589043</v>
      </c>
      <c r="K13">
        <v>1</v>
      </c>
      <c r="L13" t="str">
        <v>Permanent</v>
      </c>
      <c r="M13" t="str">
        <v>Hyderabad, India</v>
      </c>
      <c r="N13" t="str">
        <v>Full time</v>
      </c>
    </row>
    <row r="14" spans="1:14" x14ac:dyDescent="0.35">
      <c r="B14" t="str">
        <v>VT04093</v>
      </c>
      <c r="C14" t="str">
        <v>Prasanna</v>
      </c>
      <c r="D14" t="str">
        <v>Lakshmi Payasam</v>
      </c>
      <c r="E14" t="str">
        <v>Female</v>
      </c>
      <c r="F14" t="str">
        <v>Training</v>
      </c>
      <c r="G14" s="12">
        <v>116767.63</v>
      </c>
      <c r="H14" t="str">
        <v>Above 100k</v>
      </c>
      <c r="I14" s="2">
        <v>43949</v>
      </c>
      <c r="J14">
        <v>4.8986301369863012</v>
      </c>
      <c r="K14">
        <v>0.4</v>
      </c>
      <c r="L14" t="str">
        <v>Temporary</v>
      </c>
      <c r="M14" t="str">
        <v>Chennai, India</v>
      </c>
      <c r="N14" t="str">
        <v>Part time</v>
      </c>
    </row>
    <row r="15" spans="1:14" x14ac:dyDescent="0.35">
      <c r="B15" t="str">
        <v>VT03421</v>
      </c>
      <c r="C15" t="str">
        <v>Alic</v>
      </c>
      <c r="D15" t="str">
        <v>Bagg</v>
      </c>
      <c r="E15" t="str">
        <v>Male</v>
      </c>
      <c r="F15" t="str">
        <v>Legal</v>
      </c>
      <c r="G15" s="12">
        <v>113747.56</v>
      </c>
      <c r="H15" t="str">
        <v>Above 100k</v>
      </c>
      <c r="I15" s="2">
        <v>44270</v>
      </c>
      <c r="J15">
        <v>4.0191780821917806</v>
      </c>
      <c r="K15">
        <v>0.7</v>
      </c>
      <c r="L15" t="str">
        <v>Temporary</v>
      </c>
      <c r="M15" t="str">
        <v>Columbus, USA</v>
      </c>
      <c r="N15" t="str">
        <v>Part time</v>
      </c>
    </row>
    <row r="16" spans="1:14" x14ac:dyDescent="0.35">
      <c r="B16" t="str">
        <v>VT02491</v>
      </c>
      <c r="C16" t="str">
        <v>Alexis</v>
      </c>
      <c r="D16" t="str">
        <v>Gotfrey</v>
      </c>
      <c r="E16" t="str">
        <v>Male</v>
      </c>
      <c r="F16" t="str">
        <v>Engineering</v>
      </c>
      <c r="G16" s="12">
        <v>114465.93</v>
      </c>
      <c r="H16" t="str">
        <v>Above 100k</v>
      </c>
      <c r="I16" s="2">
        <v>43291</v>
      </c>
      <c r="J16">
        <v>6.7013698630136984</v>
      </c>
      <c r="K16">
        <v>1</v>
      </c>
      <c r="L16" t="str">
        <v>Temporary</v>
      </c>
      <c r="M16" t="str">
        <v>Wellington, New Zealand</v>
      </c>
      <c r="N16" t="str">
        <v>Full time</v>
      </c>
    </row>
    <row r="17" spans="2:14" x14ac:dyDescent="0.35">
      <c r="B17" t="str">
        <v>TN04058</v>
      </c>
      <c r="C17" t="str">
        <v>Subbarao</v>
      </c>
      <c r="D17" t="str">
        <v>Malladi</v>
      </c>
      <c r="E17" t="str">
        <v>Male</v>
      </c>
      <c r="F17" t="str">
        <v>Product Management</v>
      </c>
      <c r="G17" s="12">
        <v>106775.14</v>
      </c>
      <c r="H17" t="str">
        <v>Above 100k</v>
      </c>
      <c r="I17" s="2">
        <v>43563</v>
      </c>
      <c r="J17">
        <v>5.956164383561644</v>
      </c>
      <c r="K17">
        <v>1</v>
      </c>
      <c r="L17" t="str">
        <v>Fixed Term</v>
      </c>
      <c r="M17" t="str">
        <v>Hyderabad, India</v>
      </c>
      <c r="N17" t="str">
        <v>Full time</v>
      </c>
    </row>
    <row r="18" spans="2:14" x14ac:dyDescent="0.35">
      <c r="B18" t="str">
        <v>PR01159</v>
      </c>
      <c r="C18" t="str">
        <v>Mollie</v>
      </c>
      <c r="D18" t="str">
        <v>Hanway</v>
      </c>
      <c r="E18" t="str">
        <v>Male</v>
      </c>
      <c r="F18" t="str">
        <v>Engineering</v>
      </c>
      <c r="G18" s="12">
        <v>112645.99</v>
      </c>
      <c r="H18" t="str">
        <v>Above 100k</v>
      </c>
      <c r="I18" s="2">
        <v>43759</v>
      </c>
      <c r="J18">
        <v>5.419178082191781</v>
      </c>
      <c r="K18">
        <v>0.6</v>
      </c>
      <c r="L18" t="str">
        <v>Permanent</v>
      </c>
      <c r="M18" t="str">
        <v>Seattle, USA</v>
      </c>
      <c r="N18" t="str">
        <v>Part time</v>
      </c>
    </row>
    <row r="19" spans="2:14" x14ac:dyDescent="0.35">
      <c r="B19" t="str">
        <v>SQ03476</v>
      </c>
      <c r="C19" t="str">
        <v>Ramalingam</v>
      </c>
      <c r="D19" t="str">
        <v>Kothapeta</v>
      </c>
      <c r="E19" t="str">
        <v>Missing</v>
      </c>
      <c r="F19" t="str">
        <v>Accounting</v>
      </c>
      <c r="G19" s="12">
        <v>107107.6</v>
      </c>
      <c r="H19" t="str">
        <v>Above 100k</v>
      </c>
      <c r="I19" s="2">
        <v>43325</v>
      </c>
      <c r="J19">
        <v>6.6082191780821917</v>
      </c>
      <c r="K19">
        <v>0.9</v>
      </c>
      <c r="L19" t="str">
        <v>Permanent</v>
      </c>
      <c r="M19" t="str">
        <v>Chennai, India</v>
      </c>
      <c r="N19" t="str">
        <v>Part time</v>
      </c>
    </row>
    <row r="20" spans="2:14" x14ac:dyDescent="0.35">
      <c r="B20" t="str">
        <v>VT01684</v>
      </c>
      <c r="C20" t="str">
        <v>Audry</v>
      </c>
      <c r="D20" t="str">
        <v>Yu</v>
      </c>
      <c r="E20" t="str">
        <v>Female</v>
      </c>
      <c r="F20" t="str">
        <v>Training</v>
      </c>
      <c r="G20" s="12">
        <v>101187.36</v>
      </c>
      <c r="H20" t="str">
        <v>Above 100k</v>
      </c>
      <c r="I20" s="2">
        <v>43258</v>
      </c>
      <c r="J20">
        <v>6.7917808219178086</v>
      </c>
      <c r="K20">
        <v>1</v>
      </c>
      <c r="L20" t="str">
        <v>Fixed Term</v>
      </c>
      <c r="M20" t="str">
        <v>Columbus, USA</v>
      </c>
      <c r="N20" t="str">
        <v>Full time</v>
      </c>
    </row>
    <row r="21" spans="2:14" x14ac:dyDescent="0.35">
      <c r="B21" t="str">
        <v>TN04740</v>
      </c>
      <c r="C21" t="str">
        <v>Tristam</v>
      </c>
      <c r="D21" t="str">
        <v>Cuming</v>
      </c>
      <c r="E21" t="str">
        <v>Female</v>
      </c>
      <c r="F21" t="str">
        <v>Support</v>
      </c>
      <c r="G21" s="12">
        <v>104038.9</v>
      </c>
      <c r="H21" t="str">
        <v>Above 100k</v>
      </c>
      <c r="I21" s="2">
        <v>43815</v>
      </c>
      <c r="J21">
        <v>5.2657534246575342</v>
      </c>
      <c r="K21">
        <v>1</v>
      </c>
      <c r="L21" t="str">
        <v>Fixed Term</v>
      </c>
      <c r="M21" t="str">
        <v>Remote</v>
      </c>
      <c r="N21" t="str">
        <v>Full time</v>
      </c>
    </row>
    <row r="22" spans="2:14" x14ac:dyDescent="0.35">
      <c r="B22" t="str">
        <v>VT01893</v>
      </c>
      <c r="C22" t="str">
        <v>Lindy</v>
      </c>
      <c r="D22" t="str">
        <v>Guillet</v>
      </c>
      <c r="E22" t="str">
        <v>Male</v>
      </c>
      <c r="F22" t="str">
        <v>Training</v>
      </c>
      <c r="G22" s="12">
        <v>112778.28</v>
      </c>
      <c r="H22" t="str">
        <v>Above 100k</v>
      </c>
      <c r="I22" s="2">
        <v>43250</v>
      </c>
      <c r="J22">
        <v>6.8136986301369866</v>
      </c>
      <c r="K22">
        <v>1</v>
      </c>
      <c r="L22" t="str">
        <v>Fixed Term</v>
      </c>
      <c r="M22" t="str">
        <v>Remote</v>
      </c>
      <c r="N22" t="str">
        <v>Full time</v>
      </c>
    </row>
    <row r="23" spans="2:14" x14ac:dyDescent="0.35">
      <c r="B23" t="str">
        <v>PR02010</v>
      </c>
      <c r="C23" t="str">
        <v>Prerana</v>
      </c>
      <c r="D23" t="str">
        <v>Nishita</v>
      </c>
      <c r="E23" t="str">
        <v>Male</v>
      </c>
      <c r="F23" t="str">
        <v>Product Management</v>
      </c>
      <c r="G23" s="12">
        <v>115191.38</v>
      </c>
      <c r="H23" t="str">
        <v>Above 100k</v>
      </c>
      <c r="I23" s="2">
        <v>44004</v>
      </c>
      <c r="J23">
        <v>4.7479452054794518</v>
      </c>
      <c r="K23">
        <v>1</v>
      </c>
      <c r="L23" t="str">
        <v>Permanent</v>
      </c>
      <c r="M23" t="str">
        <v>Hyderabad, India</v>
      </c>
      <c r="N23" t="str">
        <v>Full time</v>
      </c>
    </row>
    <row r="24" spans="2:14" x14ac:dyDescent="0.35">
      <c r="B24" t="str">
        <v>SQ00498</v>
      </c>
      <c r="C24" t="str">
        <v>Amery</v>
      </c>
      <c r="D24" t="str">
        <v>Ofer</v>
      </c>
      <c r="E24" t="str">
        <v>Female</v>
      </c>
      <c r="F24" t="str">
        <v>Legal</v>
      </c>
      <c r="G24" s="12">
        <v>111049.84</v>
      </c>
      <c r="H24" t="str">
        <v>Above 100k</v>
      </c>
      <c r="I24" s="2">
        <v>44393</v>
      </c>
      <c r="J24">
        <v>3.6821917808219178</v>
      </c>
      <c r="K24">
        <v>1</v>
      </c>
      <c r="L24" t="str">
        <v>Permanent</v>
      </c>
      <c r="M24" t="str">
        <v>Wellington, New Zealand</v>
      </c>
      <c r="N24" t="str">
        <v>Full time</v>
      </c>
    </row>
    <row r="25" spans="2:14" x14ac:dyDescent="0.35">
      <c r="B25" t="str">
        <v>TN04058</v>
      </c>
      <c r="C25" t="str">
        <v>Vasu</v>
      </c>
      <c r="D25" t="str">
        <v>Nandin</v>
      </c>
      <c r="E25" t="str">
        <v>Male</v>
      </c>
      <c r="F25" t="str">
        <v>Product Management</v>
      </c>
      <c r="G25" s="12">
        <v>106775.14</v>
      </c>
      <c r="H25" t="str">
        <v>Above 100k</v>
      </c>
      <c r="I25" s="2">
        <v>43563</v>
      </c>
      <c r="J25">
        <v>5.956164383561644</v>
      </c>
      <c r="K25">
        <v>1</v>
      </c>
      <c r="L25" t="str">
        <v>Fixed Term</v>
      </c>
      <c r="M25" t="str">
        <v>Hyderabad, India</v>
      </c>
      <c r="N25" t="str">
        <v>Full time</v>
      </c>
    </row>
    <row r="26" spans="2:14" x14ac:dyDescent="0.35">
      <c r="B26" t="str">
        <v>SQ04603</v>
      </c>
      <c r="C26" t="str">
        <v>Natalee</v>
      </c>
      <c r="D26" t="str">
        <v>Craiker</v>
      </c>
      <c r="E26" t="str">
        <v>Male</v>
      </c>
      <c r="F26" t="str">
        <v>Product Management</v>
      </c>
      <c r="G26" s="12">
        <v>111229.47</v>
      </c>
      <c r="H26" t="str">
        <v>Above 100k</v>
      </c>
      <c r="I26" s="2">
        <v>43402</v>
      </c>
      <c r="J26">
        <v>6.397260273972603</v>
      </c>
      <c r="K26">
        <v>1</v>
      </c>
      <c r="L26" t="str">
        <v>Permanent</v>
      </c>
      <c r="M26" t="str">
        <v>Remote</v>
      </c>
      <c r="N26" t="str">
        <v>Full time</v>
      </c>
    </row>
    <row r="27" spans="2:14" x14ac:dyDescent="0.35">
      <c r="B27" t="str">
        <v>VT04028</v>
      </c>
      <c r="C27" t="str">
        <v>Michale</v>
      </c>
      <c r="D27" t="str">
        <v>Rolf</v>
      </c>
      <c r="E27" t="str">
        <v>Male</v>
      </c>
      <c r="F27" t="str">
        <v>Services</v>
      </c>
      <c r="G27" s="12">
        <v>111815.49</v>
      </c>
      <c r="H27" t="str">
        <v>Above 100k</v>
      </c>
      <c r="I27" s="2">
        <v>43895</v>
      </c>
      <c r="J27">
        <v>5.0465753424657533</v>
      </c>
      <c r="K27">
        <v>0.7</v>
      </c>
      <c r="L27" t="str">
        <v>Temporary</v>
      </c>
      <c r="M27" t="str">
        <v>Remote</v>
      </c>
      <c r="N27" t="str">
        <v>Part time</v>
      </c>
    </row>
    <row r="28" spans="2:14" x14ac:dyDescent="0.35">
      <c r="B28" t="str">
        <v>VT04028</v>
      </c>
      <c r="C28" t="str">
        <v>Michale</v>
      </c>
      <c r="D28" t="str">
        <v>Rolf</v>
      </c>
      <c r="E28" t="str">
        <v>Male</v>
      </c>
      <c r="F28" t="str">
        <v>Services</v>
      </c>
      <c r="G28" s="12">
        <v>111815.49</v>
      </c>
      <c r="H28" t="str">
        <v>Above 100k</v>
      </c>
      <c r="I28" s="2">
        <v>43895</v>
      </c>
      <c r="J28">
        <v>5.0465753424657533</v>
      </c>
      <c r="K28">
        <v>0.7</v>
      </c>
      <c r="L28" t="str">
        <v>Temporary</v>
      </c>
      <c r="M28" t="str">
        <v>Remote</v>
      </c>
      <c r="N28" t="str">
        <v>Part time</v>
      </c>
    </row>
    <row r="29" spans="2:14" x14ac:dyDescent="0.35">
      <c r="B29" t="str">
        <v>SQ00022</v>
      </c>
      <c r="C29" t="str">
        <v>Carlin</v>
      </c>
      <c r="D29" t="str">
        <v>Demke</v>
      </c>
      <c r="E29" t="str">
        <v>Male</v>
      </c>
      <c r="F29" t="str">
        <v>Business Development</v>
      </c>
      <c r="G29" s="12">
        <v>110042.37</v>
      </c>
      <c r="H29" t="str">
        <v>Above 100k</v>
      </c>
      <c r="I29" s="2">
        <v>43914</v>
      </c>
      <c r="J29">
        <v>4.9945205479452053</v>
      </c>
      <c r="K29">
        <v>1</v>
      </c>
      <c r="L29" t="str">
        <v>Permanent</v>
      </c>
      <c r="M29" t="str">
        <v>Columbus, USA</v>
      </c>
      <c r="N29" t="str">
        <v>Full time</v>
      </c>
    </row>
    <row r="30" spans="2:14" x14ac:dyDescent="0.35">
      <c r="B30" t="str">
        <v>SQ03116</v>
      </c>
      <c r="C30" t="str">
        <v>Syd</v>
      </c>
      <c r="D30" t="str">
        <v>Fearn</v>
      </c>
      <c r="E30" t="str">
        <v>Male</v>
      </c>
      <c r="F30" t="str">
        <v>Engineering</v>
      </c>
      <c r="G30" s="12">
        <v>108872.77</v>
      </c>
      <c r="H30" t="str">
        <v>Above 100k</v>
      </c>
      <c r="I30" s="2">
        <v>43521</v>
      </c>
      <c r="J30">
        <v>6.0712328767123287</v>
      </c>
      <c r="K30">
        <v>1</v>
      </c>
      <c r="L30" t="str">
        <v>Permanent</v>
      </c>
      <c r="M30" t="str">
        <v>Remote</v>
      </c>
      <c r="N30" t="str">
        <v>Full time</v>
      </c>
    </row>
    <row r="31" spans="2:14" x14ac:dyDescent="0.35">
      <c r="B31" t="str">
        <v>VT04552</v>
      </c>
      <c r="C31" t="str">
        <v>Theresita</v>
      </c>
      <c r="D31" t="str">
        <v>Chasmer</v>
      </c>
      <c r="E31" t="str">
        <v>Female</v>
      </c>
      <c r="F31" t="str">
        <v>Product Management</v>
      </c>
      <c r="G31" s="12">
        <v>106665.67</v>
      </c>
      <c r="H31" t="str">
        <v>Above 100k</v>
      </c>
      <c r="I31" s="2">
        <v>43311</v>
      </c>
      <c r="J31">
        <v>6.646575342465753</v>
      </c>
      <c r="K31">
        <v>1</v>
      </c>
      <c r="L31" t="str">
        <v>Temporary</v>
      </c>
      <c r="M31" t="str">
        <v>Columbus, USA</v>
      </c>
      <c r="N31" t="str">
        <v>Full time</v>
      </c>
    </row>
    <row r="32" spans="2:14" x14ac:dyDescent="0.35">
      <c r="B32" t="str">
        <v>SQ04665</v>
      </c>
      <c r="C32" t="str">
        <v>Collin</v>
      </c>
      <c r="D32" t="str">
        <v>Jagson</v>
      </c>
      <c r="E32" t="str">
        <v>Male</v>
      </c>
      <c r="F32" t="str">
        <v>Services</v>
      </c>
      <c r="G32" s="12">
        <v>100424.23</v>
      </c>
      <c r="H32" t="str">
        <v>Above 100k</v>
      </c>
      <c r="I32" s="2">
        <v>43801</v>
      </c>
      <c r="J32">
        <v>5.3041095890410963</v>
      </c>
      <c r="K32">
        <v>1</v>
      </c>
      <c r="L32" t="str">
        <v>Permanent</v>
      </c>
      <c r="M32" t="str">
        <v>Auckland, New Zealand</v>
      </c>
      <c r="N32" t="str">
        <v>Full time</v>
      </c>
    </row>
    <row r="33" spans="2:14" x14ac:dyDescent="0.35">
      <c r="B33" t="str">
        <v>VT01893</v>
      </c>
      <c r="C33" t="str">
        <v>Lindy</v>
      </c>
      <c r="D33" t="str">
        <v>Guillet</v>
      </c>
      <c r="E33" t="str">
        <v>Male</v>
      </c>
      <c r="F33" t="str">
        <v>Training</v>
      </c>
      <c r="G33" s="12">
        <v>112778.28</v>
      </c>
      <c r="H33" t="str">
        <v>Above 100k</v>
      </c>
      <c r="I33" s="2">
        <v>43250</v>
      </c>
      <c r="J33">
        <v>6.8136986301369866</v>
      </c>
      <c r="K33">
        <v>1</v>
      </c>
      <c r="L33" t="str">
        <v>Fixed Term</v>
      </c>
      <c r="M33" t="str">
        <v>Remote</v>
      </c>
      <c r="N33" t="str">
        <v>Full time</v>
      </c>
    </row>
    <row r="34" spans="2:14" x14ac:dyDescent="0.35">
      <c r="B34" t="str">
        <v>PR03886</v>
      </c>
      <c r="C34" t="str">
        <v>Edd</v>
      </c>
      <c r="D34" t="str">
        <v>MacKnockiter</v>
      </c>
      <c r="E34" t="str">
        <v>Male</v>
      </c>
      <c r="F34" t="str">
        <v>Accounting</v>
      </c>
      <c r="G34" s="12">
        <v>119022.49</v>
      </c>
      <c r="H34" t="str">
        <v>Above 100k</v>
      </c>
      <c r="I34" s="2">
        <v>44431</v>
      </c>
      <c r="J34">
        <v>3.5780821917808221</v>
      </c>
      <c r="K34">
        <v>1</v>
      </c>
      <c r="L34" t="str">
        <v>Permanent</v>
      </c>
      <c r="M34" t="str">
        <v>Auckland, New Zealand</v>
      </c>
      <c r="N34" t="str">
        <v>Full time</v>
      </c>
    </row>
    <row r="35" spans="2:14" x14ac:dyDescent="0.35">
      <c r="B35" t="str">
        <v>PR00746</v>
      </c>
      <c r="C35" t="str">
        <v>Hogan</v>
      </c>
      <c r="D35" t="str">
        <v>Iles</v>
      </c>
      <c r="E35" t="str">
        <v>Female</v>
      </c>
      <c r="F35" t="str">
        <v>Accounting</v>
      </c>
      <c r="G35" s="12">
        <v>114177.23</v>
      </c>
      <c r="H35" t="str">
        <v>Above 100k</v>
      </c>
      <c r="I35" s="2">
        <v>43908</v>
      </c>
      <c r="J35">
        <v>5.0109589041095894</v>
      </c>
      <c r="K35">
        <v>1</v>
      </c>
      <c r="L35" t="str">
        <v>Permanent</v>
      </c>
      <c r="M35" t="str">
        <v>Wellington, New Zealand</v>
      </c>
      <c r="N35" t="str">
        <v>Full time</v>
      </c>
    </row>
    <row r="36" spans="2:14" x14ac:dyDescent="0.35">
      <c r="B36" t="str">
        <v>SQ03387</v>
      </c>
      <c r="C36" t="str">
        <v>Robinia</v>
      </c>
      <c r="D36" t="str">
        <v>Scholling</v>
      </c>
      <c r="E36" t="str">
        <v>Female</v>
      </c>
      <c r="F36" t="str">
        <v>Human Resources</v>
      </c>
      <c r="G36" s="12">
        <v>100731.95</v>
      </c>
      <c r="H36" t="str">
        <v>Above 100k</v>
      </c>
      <c r="I36" s="2">
        <v>43936</v>
      </c>
      <c r="J36">
        <v>4.934246575342466</v>
      </c>
      <c r="K36">
        <v>1</v>
      </c>
      <c r="L36" t="str">
        <v>Permanent</v>
      </c>
      <c r="M36" t="str">
        <v>Auckland, New Zealand</v>
      </c>
      <c r="N36" t="str">
        <v>Full time</v>
      </c>
    </row>
    <row r="37" spans="2:14" x14ac:dyDescent="0.35">
      <c r="B37" t="str">
        <v>SQ02703</v>
      </c>
      <c r="C37" t="str">
        <v>Deepit</v>
      </c>
      <c r="D37" t="str">
        <v>Ranjana</v>
      </c>
      <c r="E37" t="str">
        <v>Female</v>
      </c>
      <c r="F37" t="str">
        <v>Marketing</v>
      </c>
      <c r="G37" s="12">
        <v>104903.79</v>
      </c>
      <c r="H37" t="str">
        <v>Above 100k</v>
      </c>
      <c r="I37" s="2">
        <v>43649</v>
      </c>
      <c r="J37">
        <v>5.720547945205479</v>
      </c>
      <c r="K37">
        <v>1</v>
      </c>
      <c r="L37" t="str">
        <v>Permanent</v>
      </c>
      <c r="M37" t="str">
        <v>Chennai, India</v>
      </c>
      <c r="N37" t="str">
        <v>Full time</v>
      </c>
    </row>
    <row r="38" spans="2:14" x14ac:dyDescent="0.35">
      <c r="B38" t="str">
        <v>SQ03733</v>
      </c>
      <c r="C38" t="str">
        <v>Revkah</v>
      </c>
      <c r="D38" t="str">
        <v>Antonacci</v>
      </c>
      <c r="E38" t="str">
        <v>Male</v>
      </c>
      <c r="F38" t="str">
        <v>Engineering</v>
      </c>
      <c r="G38" s="12">
        <v>109143.17</v>
      </c>
      <c r="H38" t="str">
        <v>Above 100k</v>
      </c>
      <c r="I38" s="2">
        <v>43945</v>
      </c>
      <c r="J38">
        <v>4.9095890410958907</v>
      </c>
      <c r="K38">
        <v>1</v>
      </c>
      <c r="L38" t="str">
        <v>Permanent</v>
      </c>
      <c r="M38" t="str">
        <v>Wellington, New Zealand</v>
      </c>
      <c r="N38" t="str">
        <v>Full time</v>
      </c>
    </row>
    <row r="39" spans="2:14" x14ac:dyDescent="0.35">
      <c r="B39" t="str">
        <v>TN00579</v>
      </c>
      <c r="C39" t="str">
        <v>Rafaelita</v>
      </c>
      <c r="D39" t="str">
        <v>Blaksland</v>
      </c>
      <c r="E39" t="str">
        <v>Female</v>
      </c>
      <c r="F39" t="str">
        <v>Services</v>
      </c>
      <c r="G39" s="12">
        <v>109163.39</v>
      </c>
      <c r="H39" t="str">
        <v>Above 100k</v>
      </c>
      <c r="I39" s="2">
        <v>44019</v>
      </c>
      <c r="J39">
        <v>4.7068493150684931</v>
      </c>
      <c r="K39">
        <v>0.8</v>
      </c>
      <c r="L39" t="str">
        <v>Permanent</v>
      </c>
      <c r="M39" t="str">
        <v>Seattle, USA</v>
      </c>
      <c r="N39" t="str">
        <v>Part time</v>
      </c>
    </row>
    <row r="40" spans="2:14" x14ac:dyDescent="0.35">
      <c r="B40" t="str">
        <v>SQ02174</v>
      </c>
      <c r="C40" t="str">
        <v>Sidoney</v>
      </c>
      <c r="D40" t="str">
        <v>Yitzhok</v>
      </c>
      <c r="E40" t="str">
        <v>Female</v>
      </c>
      <c r="F40" t="str">
        <v>Engineering</v>
      </c>
      <c r="G40" s="12">
        <v>118442.54</v>
      </c>
      <c r="H40" t="str">
        <v>Above 100k</v>
      </c>
      <c r="I40" s="2">
        <v>44193</v>
      </c>
      <c r="J40">
        <v>4.2301369863013702</v>
      </c>
      <c r="K40">
        <v>1</v>
      </c>
      <c r="L40" t="str">
        <v>Permanent</v>
      </c>
      <c r="M40" t="str">
        <v>Auckland, New Zealand</v>
      </c>
      <c r="N40" t="str">
        <v>Full time</v>
      </c>
    </row>
    <row r="41" spans="2:14" x14ac:dyDescent="0.35">
      <c r="B41" t="str">
        <v>VT01762</v>
      </c>
      <c r="C41" t="str">
        <v>Geena</v>
      </c>
      <c r="D41" t="str">
        <v>Raghavanpillai</v>
      </c>
      <c r="E41" t="str">
        <v>Male</v>
      </c>
      <c r="F41" t="str">
        <v>Accounting</v>
      </c>
      <c r="G41" s="12">
        <v>102515.81</v>
      </c>
      <c r="H41" t="str">
        <v>Above 100k</v>
      </c>
      <c r="I41" s="2">
        <v>43902</v>
      </c>
      <c r="J41">
        <v>5.0273972602739727</v>
      </c>
      <c r="K41">
        <v>1</v>
      </c>
      <c r="L41" t="str">
        <v>Fixed Term</v>
      </c>
      <c r="M41" t="str">
        <v>Chennai, India</v>
      </c>
      <c r="N41" t="str">
        <v>Full time</v>
      </c>
    </row>
    <row r="42" spans="2:14" x14ac:dyDescent="0.35">
      <c r="B42" t="str">
        <v>VT04093</v>
      </c>
      <c r="C42" t="str">
        <v>Baruna</v>
      </c>
      <c r="D42" t="str">
        <v>Ogale</v>
      </c>
      <c r="E42" t="str">
        <v>Female</v>
      </c>
      <c r="F42" t="str">
        <v>Training</v>
      </c>
      <c r="G42" s="12">
        <v>116767.63</v>
      </c>
      <c r="H42" t="str">
        <v>Above 100k</v>
      </c>
      <c r="I42" s="2">
        <v>43949</v>
      </c>
      <c r="J42">
        <v>4.8986301369863012</v>
      </c>
      <c r="K42">
        <v>0.4</v>
      </c>
      <c r="L42" t="str">
        <v>Temporary</v>
      </c>
      <c r="M42" t="str">
        <v>Chennai, India</v>
      </c>
      <c r="N42" t="str">
        <v>Part time</v>
      </c>
    </row>
    <row r="43" spans="2:14" x14ac:dyDescent="0.35">
      <c r="B43" t="str">
        <v>SQ03491</v>
      </c>
      <c r="C43" t="str">
        <v>Freda</v>
      </c>
      <c r="D43" t="str">
        <v>Legan</v>
      </c>
      <c r="E43" t="str">
        <v>Female</v>
      </c>
      <c r="F43" t="str">
        <v>Sales</v>
      </c>
      <c r="G43" s="12">
        <v>102129.37</v>
      </c>
      <c r="H43" t="str">
        <v>Above 100k</v>
      </c>
      <c r="I43" s="2">
        <v>44396</v>
      </c>
      <c r="J43">
        <v>3.6739726027397261</v>
      </c>
      <c r="K43">
        <v>1</v>
      </c>
      <c r="L43" t="str">
        <v>Permanent</v>
      </c>
      <c r="M43" t="str">
        <v>Columbus, USA</v>
      </c>
      <c r="N43" t="str">
        <v>Full time</v>
      </c>
    </row>
    <row r="44" spans="2:14" x14ac:dyDescent="0.35">
      <c r="B44" t="str">
        <v>VT04350</v>
      </c>
      <c r="C44" t="str">
        <v>Kulbhushan</v>
      </c>
      <c r="D44" t="str">
        <v>Moorthy</v>
      </c>
      <c r="E44" t="str">
        <v>Male</v>
      </c>
      <c r="F44" t="str">
        <v>Business Development</v>
      </c>
      <c r="G44" s="12">
        <v>106400.02</v>
      </c>
      <c r="H44" t="str">
        <v>Above 100k</v>
      </c>
      <c r="I44" s="2">
        <v>44021</v>
      </c>
      <c r="J44">
        <v>4.7013698630136984</v>
      </c>
      <c r="K44">
        <v>1</v>
      </c>
      <c r="L44" t="str">
        <v>Temporary</v>
      </c>
      <c r="M44" t="str">
        <v>Chennai, India</v>
      </c>
      <c r="N44" t="str">
        <v>Full time</v>
      </c>
    </row>
    <row r="45" spans="2:14" x14ac:dyDescent="0.35">
      <c r="B45" t="str">
        <v>SQ02035</v>
      </c>
      <c r="C45" t="str">
        <v>Anni</v>
      </c>
      <c r="D45" t="str">
        <v>Izzard</v>
      </c>
      <c r="E45" t="str">
        <v>Male</v>
      </c>
      <c r="F45" t="str">
        <v>Human Resources</v>
      </c>
      <c r="G45" s="12">
        <v>103494.94</v>
      </c>
      <c r="H45" t="str">
        <v>Above 100k</v>
      </c>
      <c r="I45" s="2">
        <v>43256</v>
      </c>
      <c r="J45">
        <v>6.7972602739726025</v>
      </c>
      <c r="K45">
        <v>1</v>
      </c>
      <c r="L45" t="str">
        <v>Permanent</v>
      </c>
      <c r="M45" t="str">
        <v>Remote</v>
      </c>
      <c r="N45" t="str">
        <v>Full time</v>
      </c>
    </row>
    <row r="46" spans="2:14" x14ac:dyDescent="0.35">
      <c r="B46" t="str">
        <v>SQ02035</v>
      </c>
      <c r="C46" t="str">
        <v>Anni</v>
      </c>
      <c r="D46" t="str">
        <v>Izzard</v>
      </c>
      <c r="E46" t="str">
        <v>Male</v>
      </c>
      <c r="F46" t="str">
        <v>Human Resources</v>
      </c>
      <c r="G46" s="12">
        <v>103494.94</v>
      </c>
      <c r="H46" t="str">
        <v>Above 100k</v>
      </c>
      <c r="I46" s="2">
        <v>43256</v>
      </c>
      <c r="J46">
        <v>6.7972602739726025</v>
      </c>
      <c r="K46">
        <v>1</v>
      </c>
      <c r="L46" t="str">
        <v>Permanent</v>
      </c>
      <c r="M46" t="str">
        <v>Remote</v>
      </c>
      <c r="N46" t="str">
        <v>Full time</v>
      </c>
    </row>
    <row r="47" spans="2:14" x14ac:dyDescent="0.35">
      <c r="B47" t="str">
        <v>VT04350</v>
      </c>
      <c r="C47" t="str">
        <v>Lalit</v>
      </c>
      <c r="D47" t="str">
        <v>Kothari</v>
      </c>
      <c r="E47" t="str">
        <v>Male</v>
      </c>
      <c r="F47" t="str">
        <v>Business Development</v>
      </c>
      <c r="G47" s="12">
        <v>106400.02</v>
      </c>
      <c r="H47" t="str">
        <v>Above 100k</v>
      </c>
      <c r="I47" s="2">
        <v>44021</v>
      </c>
      <c r="J47">
        <v>4.7013698630136984</v>
      </c>
      <c r="K47">
        <v>1</v>
      </c>
      <c r="L47" t="str">
        <v>Temporary</v>
      </c>
      <c r="M47" t="str">
        <v>Chennai, India</v>
      </c>
      <c r="N47" t="str">
        <v>Full time</v>
      </c>
    </row>
    <row r="48" spans="2:14" x14ac:dyDescent="0.35">
      <c r="B48" t="str">
        <v>SQ02624</v>
      </c>
      <c r="C48" t="str">
        <v>Gwenneth</v>
      </c>
      <c r="D48" t="str">
        <v>Fealey</v>
      </c>
      <c r="E48" t="str">
        <v>Female</v>
      </c>
      <c r="F48" t="str">
        <v>Engineering</v>
      </c>
      <c r="G48" s="12">
        <v>114772.32</v>
      </c>
      <c r="H48" t="str">
        <v>Above 100k</v>
      </c>
      <c r="I48" s="2">
        <v>44251</v>
      </c>
      <c r="J48">
        <v>4.0712328767123287</v>
      </c>
      <c r="K48">
        <v>1</v>
      </c>
      <c r="L48" t="str">
        <v>Permanent</v>
      </c>
      <c r="M48" t="str">
        <v>Columbus, USA</v>
      </c>
      <c r="N48" t="str">
        <v>Full time</v>
      </c>
    </row>
    <row r="49" spans="2:14" x14ac:dyDescent="0.35">
      <c r="B49" t="str">
        <v>VT03421</v>
      </c>
      <c r="C49" t="str">
        <v>Alic</v>
      </c>
      <c r="D49" t="str">
        <v>Bagg</v>
      </c>
      <c r="E49" t="str">
        <v>Male</v>
      </c>
      <c r="F49" t="str">
        <v>Legal</v>
      </c>
      <c r="G49" s="12">
        <v>113747.56</v>
      </c>
      <c r="H49" t="str">
        <v>Above 100k</v>
      </c>
      <c r="I49" s="2">
        <v>44270</v>
      </c>
      <c r="J49">
        <v>4.0191780821917806</v>
      </c>
      <c r="K49">
        <v>0.7</v>
      </c>
      <c r="L49" t="str">
        <v>Temporary</v>
      </c>
      <c r="M49" t="str">
        <v>Columbus, USA</v>
      </c>
      <c r="N49" t="str">
        <v>Part time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53F4-A07D-49F2-8F9F-01B4EFCD5386}">
  <dimension ref="A1:O274"/>
  <sheetViews>
    <sheetView workbookViewId="0">
      <selection activeCell="C4" sqref="C4"/>
    </sheetView>
  </sheetViews>
  <sheetFormatPr defaultRowHeight="14.5" x14ac:dyDescent="0.35"/>
  <cols>
    <col min="1" max="1" width="15.6328125" customWidth="1"/>
    <col min="3" max="3" width="14.26953125" style="9" customWidth="1"/>
    <col min="4" max="4" width="12.08984375" style="9" bestFit="1" customWidth="1"/>
    <col min="5" max="5" width="12" style="9" customWidth="1"/>
  </cols>
  <sheetData>
    <row r="1" spans="1:15" x14ac:dyDescent="0.35">
      <c r="A1" t="s">
        <v>920</v>
      </c>
      <c r="I1" s="16" t="s">
        <v>931</v>
      </c>
    </row>
    <row r="3" spans="1:15" x14ac:dyDescent="0.35">
      <c r="C3" s="23" t="s">
        <v>922</v>
      </c>
      <c r="D3" s="23" t="s">
        <v>183</v>
      </c>
      <c r="E3" s="23" t="s">
        <v>192</v>
      </c>
    </row>
    <row r="4" spans="1:15" x14ac:dyDescent="0.35">
      <c r="A4" t="s">
        <v>921</v>
      </c>
      <c r="C4" s="9">
        <f>MIN(Staff[Salary])</f>
        <v>28160.79</v>
      </c>
      <c r="D4" s="9">
        <f>_xlfn.MINIFS(Staff[Salary],Staff[Gender],$D$3)</f>
        <v>28160.79</v>
      </c>
      <c r="E4" s="9">
        <f>_xlfn.MINIFS(Staff[Salary],Staff[Gender],$E$3)</f>
        <v>28305.08</v>
      </c>
      <c r="L4" t="s">
        <v>925</v>
      </c>
      <c r="N4" s="24"/>
    </row>
    <row r="5" spans="1:15" x14ac:dyDescent="0.35">
      <c r="A5" t="s">
        <v>923</v>
      </c>
      <c r="C5" s="9">
        <f>MAX(Staff[Salary])</f>
        <v>120000</v>
      </c>
      <c r="D5" s="9">
        <f>_xlfn.MAXIFS(Staff[Salary],Staff[Gender],$D$3)</f>
        <v>120000</v>
      </c>
      <c r="E5" s="9">
        <f>_xlfn.MAXIFS(Staff[Salary],Staff[Gender],$E$3)</f>
        <v>120000</v>
      </c>
      <c r="O5" t="s">
        <v>926</v>
      </c>
    </row>
    <row r="6" spans="1:15" x14ac:dyDescent="0.35">
      <c r="A6" t="s">
        <v>924</v>
      </c>
      <c r="C6" s="9">
        <f>LARGE(Staff[Salary],1)</f>
        <v>120000</v>
      </c>
      <c r="D6" s="9" t="e" cm="1">
        <f t="array" ref="D6">LARGE(_xlfn._xlws.FILTER(Staff[Salary],Staff[Gender]=$D$3),K)</f>
        <v>#NAME?</v>
      </c>
    </row>
    <row r="7" spans="1:15" x14ac:dyDescent="0.35">
      <c r="C7" s="9">
        <f>LARGE(Staff[Salary],3)</f>
        <v>119022.49</v>
      </c>
    </row>
    <row r="8" spans="1:15" x14ac:dyDescent="0.35">
      <c r="C8" s="9">
        <f>LARGE(Staff[Salary],4)</f>
        <v>118976.16</v>
      </c>
    </row>
    <row r="9" spans="1:15" x14ac:dyDescent="0.35">
      <c r="C9" s="9">
        <f>LARGE(Staff[Salary],5)</f>
        <v>118442.54</v>
      </c>
    </row>
    <row r="15" spans="1:15" x14ac:dyDescent="0.35">
      <c r="A15" t="s">
        <v>924</v>
      </c>
      <c r="C15" s="9" cm="1">
        <f t="array" ref="C15:C274">_xlfn._xlws.SORT(Staff[Salary],,-1)</f>
        <v>120000</v>
      </c>
      <c r="F15" t="s">
        <v>928</v>
      </c>
    </row>
    <row r="16" spans="1:15" x14ac:dyDescent="0.35">
      <c r="A16" t="s">
        <v>927</v>
      </c>
      <c r="C16" s="9">
        <v>120000</v>
      </c>
      <c r="F16" s="20" t="s">
        <v>929</v>
      </c>
    </row>
    <row r="17" spans="3:3" x14ac:dyDescent="0.35">
      <c r="C17" s="9">
        <v>119022.49</v>
      </c>
    </row>
    <row r="18" spans="3:3" x14ac:dyDescent="0.35">
      <c r="C18" s="9">
        <v>118976.16</v>
      </c>
    </row>
    <row r="19" spans="3:3" x14ac:dyDescent="0.35">
      <c r="C19" s="9">
        <v>118442.54</v>
      </c>
    </row>
    <row r="20" spans="3:3" x14ac:dyDescent="0.35">
      <c r="C20" s="9">
        <v>116767.63</v>
      </c>
    </row>
    <row r="21" spans="3:3" x14ac:dyDescent="0.35">
      <c r="C21" s="9">
        <v>116767.63</v>
      </c>
    </row>
    <row r="22" spans="3:3" x14ac:dyDescent="0.35">
      <c r="C22" s="9">
        <v>115191.38</v>
      </c>
    </row>
    <row r="23" spans="3:3" x14ac:dyDescent="0.35">
      <c r="C23" s="9">
        <v>114772.32</v>
      </c>
    </row>
    <row r="24" spans="3:3" x14ac:dyDescent="0.35">
      <c r="C24" s="9">
        <v>114691.03</v>
      </c>
    </row>
    <row r="25" spans="3:3" x14ac:dyDescent="0.35">
      <c r="C25" s="9">
        <v>114465.93</v>
      </c>
    </row>
    <row r="26" spans="3:3" x14ac:dyDescent="0.35">
      <c r="C26" s="9">
        <v>114425.19</v>
      </c>
    </row>
    <row r="27" spans="3:3" x14ac:dyDescent="0.35">
      <c r="C27" s="9">
        <v>114177.23</v>
      </c>
    </row>
    <row r="28" spans="3:3" x14ac:dyDescent="0.35">
      <c r="C28" s="9">
        <v>113747.56</v>
      </c>
    </row>
    <row r="29" spans="3:3" x14ac:dyDescent="0.35">
      <c r="C29" s="9">
        <v>113747.56</v>
      </c>
    </row>
    <row r="30" spans="3:3" x14ac:dyDescent="0.35">
      <c r="C30" s="9">
        <v>113616.23</v>
      </c>
    </row>
    <row r="31" spans="3:3" x14ac:dyDescent="0.35">
      <c r="C31" s="9">
        <v>112778.28</v>
      </c>
    </row>
    <row r="32" spans="3:3" x14ac:dyDescent="0.35">
      <c r="C32" s="9">
        <v>112778.28</v>
      </c>
    </row>
    <row r="33" spans="3:3" x14ac:dyDescent="0.35">
      <c r="C33" s="9">
        <v>112645.99</v>
      </c>
    </row>
    <row r="34" spans="3:3" x14ac:dyDescent="0.35">
      <c r="C34" s="9">
        <v>111815.49</v>
      </c>
    </row>
    <row r="35" spans="3:3" x14ac:dyDescent="0.35">
      <c r="C35" s="9">
        <v>111815.49</v>
      </c>
    </row>
    <row r="36" spans="3:3" x14ac:dyDescent="0.35">
      <c r="C36" s="9">
        <v>111229.47</v>
      </c>
    </row>
    <row r="37" spans="3:3" x14ac:dyDescent="0.35">
      <c r="C37" s="9">
        <v>111049.84</v>
      </c>
    </row>
    <row r="38" spans="3:3" x14ac:dyDescent="0.35">
      <c r="C38" s="9">
        <v>110906.35</v>
      </c>
    </row>
    <row r="39" spans="3:3" x14ac:dyDescent="0.35">
      <c r="C39" s="9">
        <v>110042.37</v>
      </c>
    </row>
    <row r="40" spans="3:3" x14ac:dyDescent="0.35">
      <c r="C40" s="9">
        <v>109163.39</v>
      </c>
    </row>
    <row r="41" spans="3:3" x14ac:dyDescent="0.35">
      <c r="C41" s="9">
        <v>109143.17</v>
      </c>
    </row>
    <row r="42" spans="3:3" x14ac:dyDescent="0.35">
      <c r="C42" s="9">
        <v>108872.77</v>
      </c>
    </row>
    <row r="43" spans="3:3" x14ac:dyDescent="0.35">
      <c r="C43" s="9">
        <v>107107.6</v>
      </c>
    </row>
    <row r="44" spans="3:3" x14ac:dyDescent="0.35">
      <c r="C44" s="9">
        <v>106775.14</v>
      </c>
    </row>
    <row r="45" spans="3:3" x14ac:dyDescent="0.35">
      <c r="C45" s="9">
        <v>106775.14</v>
      </c>
    </row>
    <row r="46" spans="3:3" x14ac:dyDescent="0.35">
      <c r="C46" s="9">
        <v>106665.67</v>
      </c>
    </row>
    <row r="47" spans="3:3" x14ac:dyDescent="0.35">
      <c r="C47" s="9">
        <v>106400.02</v>
      </c>
    </row>
    <row r="48" spans="3:3" x14ac:dyDescent="0.35">
      <c r="C48" s="9">
        <v>106400.02</v>
      </c>
    </row>
    <row r="49" spans="3:3" x14ac:dyDescent="0.35">
      <c r="C49" s="9">
        <v>104903.79</v>
      </c>
    </row>
    <row r="50" spans="3:3" x14ac:dyDescent="0.35">
      <c r="C50" s="9">
        <v>104802.63</v>
      </c>
    </row>
    <row r="51" spans="3:3" x14ac:dyDescent="0.35">
      <c r="C51" s="9">
        <v>104335.03999999999</v>
      </c>
    </row>
    <row r="52" spans="3:3" x14ac:dyDescent="0.35">
      <c r="C52" s="9">
        <v>104038.9</v>
      </c>
    </row>
    <row r="53" spans="3:3" x14ac:dyDescent="0.35">
      <c r="C53" s="9">
        <v>103494.94</v>
      </c>
    </row>
    <row r="54" spans="3:3" x14ac:dyDescent="0.35">
      <c r="C54" s="9">
        <v>103494.94</v>
      </c>
    </row>
    <row r="55" spans="3:3" x14ac:dyDescent="0.35">
      <c r="C55" s="9">
        <v>102934.09</v>
      </c>
    </row>
    <row r="56" spans="3:3" x14ac:dyDescent="0.35">
      <c r="C56" s="9">
        <v>102515.81</v>
      </c>
    </row>
    <row r="57" spans="3:3" x14ac:dyDescent="0.35">
      <c r="C57" s="9">
        <v>102129.37</v>
      </c>
    </row>
    <row r="58" spans="3:3" x14ac:dyDescent="0.35">
      <c r="C58" s="9">
        <v>101187.36</v>
      </c>
    </row>
    <row r="59" spans="3:3" x14ac:dyDescent="0.35">
      <c r="C59" s="9">
        <v>100731.95</v>
      </c>
    </row>
    <row r="60" spans="3:3" x14ac:dyDescent="0.35">
      <c r="C60" s="9">
        <v>100424.23</v>
      </c>
    </row>
    <row r="61" spans="3:3" x14ac:dyDescent="0.35">
      <c r="C61" s="9">
        <v>100371.31</v>
      </c>
    </row>
    <row r="62" spans="3:3" x14ac:dyDescent="0.35">
      <c r="C62" s="9">
        <v>99965.97</v>
      </c>
    </row>
    <row r="63" spans="3:3" x14ac:dyDescent="0.35">
      <c r="C63" s="9">
        <v>99683.67</v>
      </c>
    </row>
    <row r="64" spans="3:3" x14ac:dyDescent="0.35">
      <c r="C64" s="9">
        <v>99683.67</v>
      </c>
    </row>
    <row r="65" spans="3:3" x14ac:dyDescent="0.35">
      <c r="C65" s="9">
        <v>99460.78</v>
      </c>
    </row>
    <row r="66" spans="3:3" x14ac:dyDescent="0.35">
      <c r="C66" s="9">
        <v>99448.78</v>
      </c>
    </row>
    <row r="67" spans="3:3" x14ac:dyDescent="0.35">
      <c r="C67" s="9">
        <v>99448.78</v>
      </c>
    </row>
    <row r="68" spans="3:3" x14ac:dyDescent="0.35">
      <c r="C68" s="9">
        <v>98012.63</v>
      </c>
    </row>
    <row r="69" spans="3:3" x14ac:dyDescent="0.35">
      <c r="C69" s="9">
        <v>98000</v>
      </c>
    </row>
    <row r="70" spans="3:3" x14ac:dyDescent="0.35">
      <c r="C70" s="9">
        <v>97105.19</v>
      </c>
    </row>
    <row r="71" spans="3:3" x14ac:dyDescent="0.35">
      <c r="C71" s="9">
        <v>96753.78</v>
      </c>
    </row>
    <row r="72" spans="3:3" x14ac:dyDescent="0.35">
      <c r="C72" s="9">
        <v>96753.78</v>
      </c>
    </row>
    <row r="73" spans="3:3" x14ac:dyDescent="0.35">
      <c r="C73" s="9">
        <v>96555.53</v>
      </c>
    </row>
    <row r="74" spans="3:3" x14ac:dyDescent="0.35">
      <c r="C74" s="9">
        <v>96135.75</v>
      </c>
    </row>
    <row r="75" spans="3:3" x14ac:dyDescent="0.35">
      <c r="C75" s="9">
        <v>95954.02</v>
      </c>
    </row>
    <row r="76" spans="3:3" x14ac:dyDescent="0.35">
      <c r="C76" s="9">
        <v>95677.9</v>
      </c>
    </row>
    <row r="77" spans="3:3" x14ac:dyDescent="0.35">
      <c r="C77" s="9">
        <v>95017.1</v>
      </c>
    </row>
    <row r="78" spans="3:3" x14ac:dyDescent="0.35">
      <c r="C78" s="9">
        <v>94815.28</v>
      </c>
    </row>
    <row r="79" spans="3:3" x14ac:dyDescent="0.35">
      <c r="C79" s="9">
        <v>93964.3</v>
      </c>
    </row>
    <row r="80" spans="3:3" x14ac:dyDescent="0.35">
      <c r="C80" s="9">
        <v>93128.34</v>
      </c>
    </row>
    <row r="81" spans="3:3" x14ac:dyDescent="0.35">
      <c r="C81" s="9">
        <v>92943.89</v>
      </c>
    </row>
    <row r="82" spans="3:3" x14ac:dyDescent="0.35">
      <c r="C82" s="9">
        <v>92704.48</v>
      </c>
    </row>
    <row r="83" spans="3:3" x14ac:dyDescent="0.35">
      <c r="C83" s="9">
        <v>92336.08</v>
      </c>
    </row>
    <row r="84" spans="3:3" x14ac:dyDescent="0.35">
      <c r="C84" s="9">
        <v>91929.69</v>
      </c>
    </row>
    <row r="85" spans="3:3" x14ac:dyDescent="0.35">
      <c r="C85" s="9">
        <v>91645.04</v>
      </c>
    </row>
    <row r="86" spans="3:3" x14ac:dyDescent="0.35">
      <c r="C86" s="9">
        <v>91314.75</v>
      </c>
    </row>
    <row r="87" spans="3:3" x14ac:dyDescent="0.35">
      <c r="C87" s="9">
        <v>90884.32</v>
      </c>
    </row>
    <row r="88" spans="3:3" x14ac:dyDescent="0.35">
      <c r="C88" s="9">
        <v>90884.32</v>
      </c>
    </row>
    <row r="89" spans="3:3" x14ac:dyDescent="0.35">
      <c r="C89" s="9">
        <v>90884.32</v>
      </c>
    </row>
    <row r="90" spans="3:3" x14ac:dyDescent="0.35">
      <c r="C90" s="9">
        <v>90697.67</v>
      </c>
    </row>
    <row r="91" spans="3:3" x14ac:dyDescent="0.35">
      <c r="C91" s="9">
        <v>89960.6</v>
      </c>
    </row>
    <row r="92" spans="3:3" x14ac:dyDescent="0.35">
      <c r="C92" s="9">
        <v>89838.77</v>
      </c>
    </row>
    <row r="93" spans="3:3" x14ac:dyDescent="0.35">
      <c r="C93" s="9">
        <v>89829.33</v>
      </c>
    </row>
    <row r="94" spans="3:3" x14ac:dyDescent="0.35">
      <c r="C94" s="9">
        <v>89690.38</v>
      </c>
    </row>
    <row r="95" spans="3:3" x14ac:dyDescent="0.35">
      <c r="C95" s="9">
        <v>89690.38</v>
      </c>
    </row>
    <row r="96" spans="3:3" x14ac:dyDescent="0.35">
      <c r="C96" s="9">
        <v>89605.13</v>
      </c>
    </row>
    <row r="97" spans="3:3" x14ac:dyDescent="0.35">
      <c r="C97" s="9">
        <v>88689.09</v>
      </c>
    </row>
    <row r="98" spans="3:3" x14ac:dyDescent="0.35">
      <c r="C98" s="9">
        <v>88511.17</v>
      </c>
    </row>
    <row r="99" spans="3:3" x14ac:dyDescent="0.35">
      <c r="C99" s="9">
        <v>88425.08</v>
      </c>
    </row>
    <row r="100" spans="3:3" x14ac:dyDescent="0.35">
      <c r="C100" s="9">
        <v>88034.67</v>
      </c>
    </row>
    <row r="101" spans="3:3" x14ac:dyDescent="0.35">
      <c r="C101" s="9">
        <v>86558.58</v>
      </c>
    </row>
    <row r="102" spans="3:3" x14ac:dyDescent="0.35">
      <c r="C102" s="9">
        <v>86556.96</v>
      </c>
    </row>
    <row r="103" spans="3:3" x14ac:dyDescent="0.35">
      <c r="C103" s="9">
        <v>86233.83</v>
      </c>
    </row>
    <row r="104" spans="3:3" x14ac:dyDescent="0.35">
      <c r="C104" s="9">
        <v>86010.54</v>
      </c>
    </row>
    <row r="105" spans="3:3" x14ac:dyDescent="0.35">
      <c r="C105" s="9">
        <v>85918.61</v>
      </c>
    </row>
    <row r="106" spans="3:3" x14ac:dyDescent="0.35">
      <c r="C106" s="9">
        <v>85455.53</v>
      </c>
    </row>
    <row r="107" spans="3:3" x14ac:dyDescent="0.35">
      <c r="C107" s="9">
        <v>85264.38</v>
      </c>
    </row>
    <row r="108" spans="3:3" x14ac:dyDescent="0.35">
      <c r="C108" s="9">
        <v>84762.76</v>
      </c>
    </row>
    <row r="109" spans="3:3" x14ac:dyDescent="0.35">
      <c r="C109" s="9">
        <v>84745.93</v>
      </c>
    </row>
    <row r="110" spans="3:3" x14ac:dyDescent="0.35">
      <c r="C110" s="9">
        <v>84742.86</v>
      </c>
    </row>
    <row r="111" spans="3:3" x14ac:dyDescent="0.35">
      <c r="C111" s="9">
        <v>84598.88</v>
      </c>
    </row>
    <row r="112" spans="3:3" x14ac:dyDescent="0.35">
      <c r="C112" s="9">
        <v>84598.88</v>
      </c>
    </row>
    <row r="113" spans="3:3" x14ac:dyDescent="0.35">
      <c r="C113" s="9">
        <v>84309.95</v>
      </c>
    </row>
    <row r="114" spans="3:3" x14ac:dyDescent="0.35">
      <c r="C114" s="9">
        <v>83396.5</v>
      </c>
    </row>
    <row r="115" spans="3:3" x14ac:dyDescent="0.35">
      <c r="C115" s="9">
        <v>83191.95</v>
      </c>
    </row>
    <row r="116" spans="3:3" x14ac:dyDescent="0.35">
      <c r="C116" s="9">
        <v>82239.53</v>
      </c>
    </row>
    <row r="117" spans="3:3" x14ac:dyDescent="0.35">
      <c r="C117" s="9">
        <v>81897.789999999994</v>
      </c>
    </row>
    <row r="118" spans="3:3" x14ac:dyDescent="0.35">
      <c r="C118" s="9">
        <v>80772.92</v>
      </c>
    </row>
    <row r="119" spans="3:3" x14ac:dyDescent="0.35">
      <c r="C119" s="9">
        <v>80695.740000000005</v>
      </c>
    </row>
    <row r="120" spans="3:3" x14ac:dyDescent="0.35">
      <c r="C120" s="9">
        <v>80695.740000000005</v>
      </c>
    </row>
    <row r="121" spans="3:3" x14ac:dyDescent="0.35">
      <c r="C121" s="9">
        <v>80695.740000000005</v>
      </c>
    </row>
    <row r="122" spans="3:3" x14ac:dyDescent="0.35">
      <c r="C122" s="9">
        <v>80360.41</v>
      </c>
    </row>
    <row r="123" spans="3:3" x14ac:dyDescent="0.35">
      <c r="C123" s="9">
        <v>80169.42</v>
      </c>
    </row>
    <row r="124" spans="3:3" x14ac:dyDescent="0.35">
      <c r="C124" s="9">
        <v>80169.42</v>
      </c>
    </row>
    <row r="125" spans="3:3" x14ac:dyDescent="0.35">
      <c r="C125" s="9">
        <v>79567.69</v>
      </c>
    </row>
    <row r="126" spans="3:3" x14ac:dyDescent="0.35">
      <c r="C126" s="9">
        <v>78840.23</v>
      </c>
    </row>
    <row r="127" spans="3:3" x14ac:dyDescent="0.35">
      <c r="C127" s="9">
        <v>78705.929999999993</v>
      </c>
    </row>
    <row r="128" spans="3:3" x14ac:dyDescent="0.35">
      <c r="C128" s="9">
        <v>78443.78</v>
      </c>
    </row>
    <row r="129" spans="3:3" x14ac:dyDescent="0.35">
      <c r="C129" s="9">
        <v>78378.2</v>
      </c>
    </row>
    <row r="130" spans="3:3" x14ac:dyDescent="0.35">
      <c r="C130" s="9">
        <v>78020.39</v>
      </c>
    </row>
    <row r="131" spans="3:3" x14ac:dyDescent="0.35">
      <c r="C131" s="9">
        <v>77743.149999999994</v>
      </c>
    </row>
    <row r="132" spans="3:3" x14ac:dyDescent="0.35">
      <c r="C132" s="9">
        <v>77096.05</v>
      </c>
    </row>
    <row r="133" spans="3:3" x14ac:dyDescent="0.35">
      <c r="C133" s="9">
        <v>77045.440000000002</v>
      </c>
    </row>
    <row r="134" spans="3:3" x14ac:dyDescent="0.35">
      <c r="C134" s="9">
        <v>76932.600000000006</v>
      </c>
    </row>
    <row r="135" spans="3:3" x14ac:dyDescent="0.35">
      <c r="C135" s="9">
        <v>76320.44</v>
      </c>
    </row>
    <row r="136" spans="3:3" x14ac:dyDescent="0.35">
      <c r="C136" s="9">
        <v>76303.820000000007</v>
      </c>
    </row>
    <row r="137" spans="3:3" x14ac:dyDescent="0.35">
      <c r="C137" s="9">
        <v>76303.820000000007</v>
      </c>
    </row>
    <row r="138" spans="3:3" x14ac:dyDescent="0.35">
      <c r="C138" s="9">
        <v>75974.990000000005</v>
      </c>
    </row>
    <row r="139" spans="3:3" x14ac:dyDescent="0.35">
      <c r="C139" s="9">
        <v>75733.740000000005</v>
      </c>
    </row>
    <row r="140" spans="3:3" x14ac:dyDescent="0.35">
      <c r="C140" s="9">
        <v>75475.929999999993</v>
      </c>
    </row>
    <row r="141" spans="3:3" x14ac:dyDescent="0.35">
      <c r="C141" s="9">
        <v>74924.649999999994</v>
      </c>
    </row>
    <row r="142" spans="3:3" x14ac:dyDescent="0.35">
      <c r="C142" s="9">
        <v>74279.009999999995</v>
      </c>
    </row>
    <row r="143" spans="3:3" x14ac:dyDescent="0.35">
      <c r="C143" s="9">
        <v>73488.679999999993</v>
      </c>
    </row>
    <row r="144" spans="3:3" x14ac:dyDescent="0.35">
      <c r="C144" s="9">
        <v>73360.38</v>
      </c>
    </row>
    <row r="145" spans="3:3" x14ac:dyDescent="0.35">
      <c r="C145" s="9">
        <v>73360.38</v>
      </c>
    </row>
    <row r="146" spans="3:3" x14ac:dyDescent="0.35">
      <c r="C146" s="9">
        <v>72876.91</v>
      </c>
    </row>
    <row r="147" spans="3:3" x14ac:dyDescent="0.35">
      <c r="C147" s="9">
        <v>72876.91</v>
      </c>
    </row>
    <row r="148" spans="3:3" x14ac:dyDescent="0.35">
      <c r="C148" s="9">
        <v>72843.23</v>
      </c>
    </row>
    <row r="149" spans="3:3" x14ac:dyDescent="0.35">
      <c r="C149" s="9">
        <v>72502.61</v>
      </c>
    </row>
    <row r="150" spans="3:3" x14ac:dyDescent="0.35">
      <c r="C150" s="9">
        <v>71924.850000000006</v>
      </c>
    </row>
    <row r="151" spans="3:3" x14ac:dyDescent="0.35">
      <c r="C151" s="9">
        <v>71823.56</v>
      </c>
    </row>
    <row r="152" spans="3:3" x14ac:dyDescent="0.35">
      <c r="C152" s="9">
        <v>71823.56</v>
      </c>
    </row>
    <row r="153" spans="3:3" x14ac:dyDescent="0.35">
      <c r="C153" s="9">
        <v>71570.990000000005</v>
      </c>
    </row>
    <row r="154" spans="3:3" x14ac:dyDescent="0.35">
      <c r="C154" s="9">
        <v>71371.37</v>
      </c>
    </row>
    <row r="155" spans="3:3" x14ac:dyDescent="0.35">
      <c r="C155" s="9">
        <v>71229.42</v>
      </c>
    </row>
    <row r="156" spans="3:3" x14ac:dyDescent="0.35">
      <c r="C156" s="9">
        <v>70755.5</v>
      </c>
    </row>
    <row r="157" spans="3:3" x14ac:dyDescent="0.35">
      <c r="C157" s="9">
        <v>70649.460000000006</v>
      </c>
    </row>
    <row r="158" spans="3:3" x14ac:dyDescent="0.35">
      <c r="C158" s="9">
        <v>69913.39</v>
      </c>
    </row>
    <row r="159" spans="3:3" x14ac:dyDescent="0.35">
      <c r="C159" s="9">
        <v>69862.38</v>
      </c>
    </row>
    <row r="160" spans="3:3" x14ac:dyDescent="0.35">
      <c r="C160" s="9">
        <v>69764.100000000006</v>
      </c>
    </row>
    <row r="161" spans="3:3" x14ac:dyDescent="0.35">
      <c r="C161" s="9">
        <v>69709.509999999995</v>
      </c>
    </row>
    <row r="162" spans="3:3" x14ac:dyDescent="0.35">
      <c r="C162" s="9">
        <v>69192.850000000006</v>
      </c>
    </row>
    <row r="163" spans="3:3" x14ac:dyDescent="0.35">
      <c r="C163" s="9">
        <v>69163.39</v>
      </c>
    </row>
    <row r="164" spans="3:3" x14ac:dyDescent="0.35">
      <c r="C164" s="9">
        <v>69163.39</v>
      </c>
    </row>
    <row r="165" spans="3:3" x14ac:dyDescent="0.35">
      <c r="C165" s="9">
        <v>69057.320000000007</v>
      </c>
    </row>
    <row r="166" spans="3:3" x14ac:dyDescent="0.35">
      <c r="C166" s="9">
        <v>69057.320000000007</v>
      </c>
    </row>
    <row r="167" spans="3:3" x14ac:dyDescent="0.35">
      <c r="C167" s="9">
        <v>68980.52</v>
      </c>
    </row>
    <row r="168" spans="3:3" x14ac:dyDescent="0.35">
      <c r="C168" s="9">
        <v>68887.839999999997</v>
      </c>
    </row>
    <row r="169" spans="3:3" x14ac:dyDescent="0.35">
      <c r="C169" s="9">
        <v>68860.399999999994</v>
      </c>
    </row>
    <row r="170" spans="3:3" x14ac:dyDescent="0.35">
      <c r="C170" s="9">
        <v>68795.48</v>
      </c>
    </row>
    <row r="171" spans="3:3" x14ac:dyDescent="0.35">
      <c r="C171" s="9">
        <v>68795.48</v>
      </c>
    </row>
    <row r="172" spans="3:3" x14ac:dyDescent="0.35">
      <c r="C172" s="9">
        <v>68197.899999999994</v>
      </c>
    </row>
    <row r="173" spans="3:3" x14ac:dyDescent="0.35">
      <c r="C173" s="9">
        <v>68008.55</v>
      </c>
    </row>
    <row r="174" spans="3:3" x14ac:dyDescent="0.35">
      <c r="C174" s="9">
        <v>67957.899999999994</v>
      </c>
    </row>
    <row r="175" spans="3:3" x14ac:dyDescent="0.35">
      <c r="C175" s="9">
        <v>67905.8</v>
      </c>
    </row>
    <row r="176" spans="3:3" x14ac:dyDescent="0.35">
      <c r="C176" s="9">
        <v>67818.14</v>
      </c>
    </row>
    <row r="177" spans="3:3" x14ac:dyDescent="0.35">
      <c r="C177" s="9">
        <v>67818.14</v>
      </c>
    </row>
    <row r="178" spans="3:3" x14ac:dyDescent="0.35">
      <c r="C178" s="9">
        <v>67633.850000000006</v>
      </c>
    </row>
    <row r="179" spans="3:3" x14ac:dyDescent="0.35">
      <c r="C179" s="9">
        <v>66865.490000000005</v>
      </c>
    </row>
    <row r="180" spans="3:3" x14ac:dyDescent="0.35">
      <c r="C180" s="9">
        <v>66865.490000000005</v>
      </c>
    </row>
    <row r="181" spans="3:3" x14ac:dyDescent="0.35">
      <c r="C181" s="9">
        <v>66572.58</v>
      </c>
    </row>
    <row r="182" spans="3:3" x14ac:dyDescent="0.35">
      <c r="C182" s="9">
        <v>66572.58</v>
      </c>
    </row>
    <row r="183" spans="3:3" x14ac:dyDescent="0.35">
      <c r="C183" s="9">
        <v>66017.179999999993</v>
      </c>
    </row>
    <row r="184" spans="3:3" x14ac:dyDescent="0.35">
      <c r="C184" s="9">
        <v>65699.02</v>
      </c>
    </row>
    <row r="185" spans="3:3" x14ac:dyDescent="0.35">
      <c r="C185" s="9">
        <v>65569.36</v>
      </c>
    </row>
    <row r="186" spans="3:3" x14ac:dyDescent="0.35">
      <c r="C186" s="9">
        <v>63705.4</v>
      </c>
    </row>
    <row r="187" spans="3:3" x14ac:dyDescent="0.35">
      <c r="C187" s="9">
        <v>63555.73</v>
      </c>
    </row>
    <row r="188" spans="3:3" x14ac:dyDescent="0.35">
      <c r="C188" s="9">
        <v>63447.07</v>
      </c>
    </row>
    <row r="189" spans="3:3" x14ac:dyDescent="0.35">
      <c r="C189" s="9">
        <v>62281.24</v>
      </c>
    </row>
    <row r="190" spans="3:3" x14ac:dyDescent="0.35">
      <c r="C190" s="9">
        <v>62195.47</v>
      </c>
    </row>
    <row r="191" spans="3:3" x14ac:dyDescent="0.35">
      <c r="C191" s="9">
        <v>61994.76</v>
      </c>
    </row>
    <row r="192" spans="3:3" x14ac:dyDescent="0.35">
      <c r="C192" s="9">
        <v>61688.77</v>
      </c>
    </row>
    <row r="193" spans="3:3" x14ac:dyDescent="0.35">
      <c r="C193" s="9">
        <v>61624.77</v>
      </c>
    </row>
    <row r="194" spans="3:3" x14ac:dyDescent="0.35">
      <c r="C194" s="9">
        <v>61214.26</v>
      </c>
    </row>
    <row r="195" spans="3:3" x14ac:dyDescent="0.35">
      <c r="C195" s="9">
        <v>61213.01</v>
      </c>
    </row>
    <row r="196" spans="3:3" x14ac:dyDescent="0.35">
      <c r="C196" s="9">
        <v>59434.18</v>
      </c>
    </row>
    <row r="197" spans="3:3" x14ac:dyDescent="0.35">
      <c r="C197" s="9">
        <v>59258.19</v>
      </c>
    </row>
    <row r="198" spans="3:3" x14ac:dyDescent="0.35">
      <c r="C198" s="9">
        <v>59258.19</v>
      </c>
    </row>
    <row r="199" spans="3:3" x14ac:dyDescent="0.35">
      <c r="C199" s="9">
        <v>58935.92</v>
      </c>
    </row>
    <row r="200" spans="3:3" x14ac:dyDescent="0.35">
      <c r="C200" s="9">
        <v>58861.19</v>
      </c>
    </row>
    <row r="201" spans="3:3" x14ac:dyDescent="0.35">
      <c r="C201" s="9">
        <v>58744.17</v>
      </c>
    </row>
    <row r="202" spans="3:3" x14ac:dyDescent="0.35">
      <c r="C202" s="9">
        <v>57925.91</v>
      </c>
    </row>
    <row r="203" spans="3:3" x14ac:dyDescent="0.35">
      <c r="C203" s="9">
        <v>57419.35</v>
      </c>
    </row>
    <row r="204" spans="3:3" x14ac:dyDescent="0.35">
      <c r="C204" s="9">
        <v>57002.02</v>
      </c>
    </row>
    <row r="205" spans="3:3" x14ac:dyDescent="0.35">
      <c r="C205" s="9">
        <v>56253.81</v>
      </c>
    </row>
    <row r="206" spans="3:3" x14ac:dyDescent="0.35">
      <c r="C206" s="9">
        <v>54137.05</v>
      </c>
    </row>
    <row r="207" spans="3:3" x14ac:dyDescent="0.35">
      <c r="C207" s="9">
        <v>53949.26</v>
      </c>
    </row>
    <row r="208" spans="3:3" x14ac:dyDescent="0.35">
      <c r="C208" s="9">
        <v>53949.26</v>
      </c>
    </row>
    <row r="209" spans="3:3" x14ac:dyDescent="0.35">
      <c r="C209" s="9">
        <v>53535.62</v>
      </c>
    </row>
    <row r="210" spans="3:3" x14ac:dyDescent="0.35">
      <c r="C210" s="9">
        <v>53184.02</v>
      </c>
    </row>
    <row r="211" spans="3:3" x14ac:dyDescent="0.35">
      <c r="C211" s="9">
        <v>52963.65</v>
      </c>
    </row>
    <row r="212" spans="3:3" x14ac:dyDescent="0.35">
      <c r="C212" s="9">
        <v>52748.63</v>
      </c>
    </row>
    <row r="213" spans="3:3" x14ac:dyDescent="0.35">
      <c r="C213" s="9">
        <v>52270.22</v>
      </c>
    </row>
    <row r="214" spans="3:3" x14ac:dyDescent="0.35">
      <c r="C214" s="9">
        <v>52246.29</v>
      </c>
    </row>
    <row r="215" spans="3:3" x14ac:dyDescent="0.35">
      <c r="C215" s="9">
        <v>51798.25</v>
      </c>
    </row>
    <row r="216" spans="3:3" x14ac:dyDescent="0.35">
      <c r="C216" s="9">
        <v>51165.37</v>
      </c>
    </row>
    <row r="217" spans="3:3" x14ac:dyDescent="0.35">
      <c r="C217" s="9">
        <v>50855.53</v>
      </c>
    </row>
    <row r="218" spans="3:3" x14ac:dyDescent="0.35">
      <c r="C218" s="9">
        <v>50449.46</v>
      </c>
    </row>
    <row r="219" spans="3:3" x14ac:dyDescent="0.35">
      <c r="C219" s="9">
        <v>50310.09</v>
      </c>
    </row>
    <row r="220" spans="3:3" x14ac:dyDescent="0.35">
      <c r="C220" s="9">
        <v>49915.14</v>
      </c>
    </row>
    <row r="221" spans="3:3" x14ac:dyDescent="0.35">
      <c r="C221" s="9">
        <v>49625.64</v>
      </c>
    </row>
    <row r="222" spans="3:3" x14ac:dyDescent="0.35">
      <c r="C222" s="9">
        <v>48525.71</v>
      </c>
    </row>
    <row r="223" spans="3:3" x14ac:dyDescent="0.35">
      <c r="C223" s="9">
        <v>47646.95</v>
      </c>
    </row>
    <row r="224" spans="3:3" x14ac:dyDescent="0.35">
      <c r="C224" s="9">
        <v>47551.89</v>
      </c>
    </row>
    <row r="225" spans="3:3" x14ac:dyDescent="0.35">
      <c r="C225" s="9">
        <v>47362.62</v>
      </c>
    </row>
    <row r="226" spans="3:3" x14ac:dyDescent="0.35">
      <c r="C226" s="9">
        <v>46751.7</v>
      </c>
    </row>
    <row r="227" spans="3:3" x14ac:dyDescent="0.35">
      <c r="C227" s="9">
        <v>44845.33</v>
      </c>
    </row>
    <row r="228" spans="3:3" x14ac:dyDescent="0.35">
      <c r="C228" s="9">
        <v>44447.26</v>
      </c>
    </row>
    <row r="229" spans="3:3" x14ac:dyDescent="0.35">
      <c r="C229" s="9">
        <v>44403.77</v>
      </c>
    </row>
    <row r="230" spans="3:3" x14ac:dyDescent="0.35">
      <c r="C230" s="9">
        <v>43329.22</v>
      </c>
    </row>
    <row r="231" spans="3:3" x14ac:dyDescent="0.35">
      <c r="C231" s="9">
        <v>42314.39</v>
      </c>
    </row>
    <row r="232" spans="3:3" x14ac:dyDescent="0.35">
      <c r="C232" s="9">
        <v>42161.77</v>
      </c>
    </row>
    <row r="233" spans="3:3" x14ac:dyDescent="0.35">
      <c r="C233" s="9">
        <v>41934.71</v>
      </c>
    </row>
    <row r="234" spans="3:3" x14ac:dyDescent="0.35">
      <c r="C234" s="9">
        <v>41934.71</v>
      </c>
    </row>
    <row r="235" spans="3:3" x14ac:dyDescent="0.35">
      <c r="C235" s="9">
        <v>40753.54</v>
      </c>
    </row>
    <row r="236" spans="3:3" x14ac:dyDescent="0.35">
      <c r="C236" s="9">
        <v>40445.29</v>
      </c>
    </row>
    <row r="237" spans="3:3" x14ac:dyDescent="0.35">
      <c r="C237" s="9">
        <v>40445.29</v>
      </c>
    </row>
    <row r="238" spans="3:3" x14ac:dyDescent="0.35">
      <c r="C238" s="9">
        <v>39969.72</v>
      </c>
    </row>
    <row r="239" spans="3:3" x14ac:dyDescent="0.35">
      <c r="C239" s="9">
        <v>39784.239999999998</v>
      </c>
    </row>
    <row r="240" spans="3:3" x14ac:dyDescent="0.35">
      <c r="C240" s="9">
        <v>39700.82</v>
      </c>
    </row>
    <row r="241" spans="3:3" x14ac:dyDescent="0.35">
      <c r="C241" s="9">
        <v>39700.82</v>
      </c>
    </row>
    <row r="242" spans="3:3" x14ac:dyDescent="0.35">
      <c r="C242" s="9">
        <v>39535.49</v>
      </c>
    </row>
    <row r="243" spans="3:3" x14ac:dyDescent="0.35">
      <c r="C243" s="9">
        <v>38825.18</v>
      </c>
    </row>
    <row r="244" spans="3:3" x14ac:dyDescent="0.35">
      <c r="C244" s="9">
        <v>38438.239999999998</v>
      </c>
    </row>
    <row r="245" spans="3:3" x14ac:dyDescent="0.35">
      <c r="C245" s="9">
        <v>38438.239999999998</v>
      </c>
    </row>
    <row r="246" spans="3:3" x14ac:dyDescent="0.35">
      <c r="C246" s="9">
        <v>37902.35</v>
      </c>
    </row>
    <row r="247" spans="3:3" x14ac:dyDescent="0.35">
      <c r="C247" s="9">
        <v>37902.35</v>
      </c>
    </row>
    <row r="248" spans="3:3" x14ac:dyDescent="0.35">
      <c r="C248" s="9">
        <v>37362.300000000003</v>
      </c>
    </row>
    <row r="249" spans="3:3" x14ac:dyDescent="0.35">
      <c r="C249" s="9">
        <v>37062.1</v>
      </c>
    </row>
    <row r="250" spans="3:3" x14ac:dyDescent="0.35">
      <c r="C250" s="9">
        <v>36714.379999999997</v>
      </c>
    </row>
    <row r="251" spans="3:3" x14ac:dyDescent="0.35">
      <c r="C251" s="9">
        <v>36547.58</v>
      </c>
    </row>
    <row r="252" spans="3:3" x14ac:dyDescent="0.35">
      <c r="C252" s="9">
        <v>36547.58</v>
      </c>
    </row>
    <row r="253" spans="3:3" x14ac:dyDescent="0.35">
      <c r="C253" s="9">
        <v>36536.26</v>
      </c>
    </row>
    <row r="254" spans="3:3" x14ac:dyDescent="0.35">
      <c r="C254" s="9">
        <v>35943.620000000003</v>
      </c>
    </row>
    <row r="255" spans="3:3" x14ac:dyDescent="0.35">
      <c r="C255" s="9">
        <v>35936.31</v>
      </c>
    </row>
    <row r="256" spans="3:3" x14ac:dyDescent="0.35">
      <c r="C256" s="9">
        <v>33031.26</v>
      </c>
    </row>
    <row r="257" spans="3:3" x14ac:dyDescent="0.35">
      <c r="C257" s="9">
        <v>32496.880000000001</v>
      </c>
    </row>
    <row r="258" spans="3:3" x14ac:dyDescent="0.35">
      <c r="C258" s="9">
        <v>32269.91</v>
      </c>
    </row>
    <row r="259" spans="3:3" x14ac:dyDescent="0.35">
      <c r="C259" s="9">
        <v>32192.15</v>
      </c>
    </row>
    <row r="260" spans="3:3" x14ac:dyDescent="0.35">
      <c r="C260" s="9">
        <v>31816.57</v>
      </c>
    </row>
    <row r="261" spans="3:3" x14ac:dyDescent="0.35">
      <c r="C261" s="9">
        <v>31241.24</v>
      </c>
    </row>
    <row r="262" spans="3:3" x14ac:dyDescent="0.35">
      <c r="C262" s="9">
        <v>31172.77</v>
      </c>
    </row>
    <row r="263" spans="3:3" x14ac:dyDescent="0.35">
      <c r="C263" s="9">
        <v>31089.22</v>
      </c>
    </row>
    <row r="264" spans="3:3" x14ac:dyDescent="0.35">
      <c r="C264" s="9">
        <v>31042.51</v>
      </c>
    </row>
    <row r="265" spans="3:3" x14ac:dyDescent="0.35">
      <c r="C265" s="9">
        <v>30077.45</v>
      </c>
    </row>
    <row r="266" spans="3:3" x14ac:dyDescent="0.35">
      <c r="C266" s="9">
        <v>29808.07</v>
      </c>
    </row>
    <row r="267" spans="3:3" x14ac:dyDescent="0.35">
      <c r="C267" s="9">
        <v>29774.76</v>
      </c>
    </row>
    <row r="268" spans="3:3" x14ac:dyDescent="0.35">
      <c r="C268" s="9">
        <v>28974.03</v>
      </c>
    </row>
    <row r="269" spans="3:3" x14ac:dyDescent="0.35">
      <c r="C269" s="9">
        <v>28481.16</v>
      </c>
    </row>
    <row r="270" spans="3:3" x14ac:dyDescent="0.35">
      <c r="C270" s="9">
        <v>28481.16</v>
      </c>
    </row>
    <row r="271" spans="3:3" x14ac:dyDescent="0.35">
      <c r="C271" s="9">
        <v>28481.16</v>
      </c>
    </row>
    <row r="272" spans="3:3" x14ac:dyDescent="0.35">
      <c r="C272" s="9">
        <v>28329.77</v>
      </c>
    </row>
    <row r="273" spans="3:3" x14ac:dyDescent="0.35">
      <c r="C273" s="9">
        <v>28305.08</v>
      </c>
    </row>
    <row r="274" spans="3:3" x14ac:dyDescent="0.35">
      <c r="C274" s="9">
        <v>28160.79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E05B-B25F-4871-8833-03D3E6D03453}">
  <dimension ref="A1:K17"/>
  <sheetViews>
    <sheetView workbookViewId="0">
      <selection activeCell="J3" sqref="J3"/>
    </sheetView>
  </sheetViews>
  <sheetFormatPr defaultRowHeight="14.5" x14ac:dyDescent="0.35"/>
  <cols>
    <col min="2" max="2" width="24.453125" customWidth="1"/>
  </cols>
  <sheetData>
    <row r="1" spans="1:11" x14ac:dyDescent="0.35">
      <c r="A1" t="s">
        <v>933</v>
      </c>
    </row>
    <row r="2" spans="1:11" x14ac:dyDescent="0.35">
      <c r="E2" t="s">
        <v>935</v>
      </c>
      <c r="H2" s="20" t="s">
        <v>936</v>
      </c>
      <c r="K2" t="s">
        <v>937</v>
      </c>
    </row>
    <row r="3" spans="1:11" x14ac:dyDescent="0.35">
      <c r="E3" t="s">
        <v>938</v>
      </c>
    </row>
    <row r="4" spans="1:11" x14ac:dyDescent="0.35">
      <c r="H4" s="20" t="s">
        <v>939</v>
      </c>
      <c r="J4" t="s">
        <v>940</v>
      </c>
    </row>
    <row r="5" spans="1:11" x14ac:dyDescent="0.35">
      <c r="B5" s="3" t="s">
        <v>171</v>
      </c>
      <c r="C5" t="s">
        <v>934</v>
      </c>
      <c r="D5">
        <f>COUNTA(_xlfn.ANCHORARRAY(B6))</f>
        <v>12</v>
      </c>
    </row>
    <row r="6" spans="1:11" x14ac:dyDescent="0.35">
      <c r="B6" t="str" cm="1">
        <f t="array" ref="B6:B17">_xlfn._xlws.SORT(_xlfn.UNIQUE(Staff[Department]))</f>
        <v>Accounting</v>
      </c>
    </row>
    <row r="7" spans="1:11" x14ac:dyDescent="0.35">
      <c r="B7" t="str">
        <v>Business Development</v>
      </c>
    </row>
    <row r="8" spans="1:11" x14ac:dyDescent="0.35">
      <c r="B8" t="str">
        <v>Engineering</v>
      </c>
    </row>
    <row r="9" spans="1:11" x14ac:dyDescent="0.35">
      <c r="B9" t="str">
        <v>Human Resources</v>
      </c>
    </row>
    <row r="10" spans="1:11" x14ac:dyDescent="0.35">
      <c r="B10" t="str">
        <v>Legal</v>
      </c>
    </row>
    <row r="11" spans="1:11" x14ac:dyDescent="0.35">
      <c r="B11" t="str">
        <v>Marketing</v>
      </c>
    </row>
    <row r="12" spans="1:11" x14ac:dyDescent="0.35">
      <c r="B12" t="str">
        <v>Product Management</v>
      </c>
    </row>
    <row r="13" spans="1:11" x14ac:dyDescent="0.35">
      <c r="B13" t="str">
        <v>Research and Development</v>
      </c>
    </row>
    <row r="14" spans="1:11" x14ac:dyDescent="0.35">
      <c r="B14" t="str">
        <v>Sales</v>
      </c>
    </row>
    <row r="15" spans="1:11" x14ac:dyDescent="0.35">
      <c r="B15" t="str">
        <v>Services</v>
      </c>
    </row>
    <row r="16" spans="1:11" x14ac:dyDescent="0.35">
      <c r="B16" t="str">
        <v>Support</v>
      </c>
    </row>
    <row r="17" spans="2:2" x14ac:dyDescent="0.35">
      <c r="B17" t="str">
        <v>Training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E9F46-1FEE-472F-BFD9-A99D4BB8BC11}">
  <dimension ref="A1:P56"/>
  <sheetViews>
    <sheetView topLeftCell="C1" workbookViewId="0">
      <selection activeCell="J2" sqref="J2"/>
    </sheetView>
  </sheetViews>
  <sheetFormatPr defaultRowHeight="14.5" x14ac:dyDescent="0.35"/>
  <cols>
    <col min="4" max="4" width="10.453125" customWidth="1"/>
    <col min="5" max="5" width="15.26953125" customWidth="1"/>
    <col min="6" max="6" width="18.6328125" customWidth="1"/>
    <col min="8" max="8" width="19.08984375" customWidth="1"/>
    <col min="10" max="10" width="16.26953125" customWidth="1"/>
    <col min="14" max="14" width="15.36328125" customWidth="1"/>
    <col min="15" max="15" width="24" customWidth="1"/>
    <col min="16" max="16" width="15.1796875" customWidth="1"/>
  </cols>
  <sheetData>
    <row r="1" spans="1:16" x14ac:dyDescent="0.35">
      <c r="A1" t="s">
        <v>913</v>
      </c>
    </row>
    <row r="2" spans="1:16" x14ac:dyDescent="0.35">
      <c r="J2" s="16" t="s">
        <v>932</v>
      </c>
    </row>
    <row r="3" spans="1:16" x14ac:dyDescent="0.35">
      <c r="C3" s="20" t="s">
        <v>914</v>
      </c>
    </row>
    <row r="5" spans="1:16" x14ac:dyDescent="0.35">
      <c r="J5" s="5">
        <v>100000</v>
      </c>
    </row>
    <row r="9" spans="1:16" s="21" customFormat="1" x14ac:dyDescent="0.35">
      <c r="A9" s="6"/>
      <c r="B9" s="6"/>
      <c r="C9" s="6"/>
      <c r="D9" s="21" t="str" cm="1">
        <f t="array" ref="D9:P9">Staff[#Headers]</f>
        <v>Emp ID</v>
      </c>
      <c r="E9" s="21" t="str">
        <v>FirstName</v>
      </c>
      <c r="F9" s="21" t="str">
        <v>LastName</v>
      </c>
      <c r="G9" s="21" t="str">
        <v>Gender</v>
      </c>
      <c r="H9" s="21" t="str">
        <v>Department</v>
      </c>
      <c r="I9" s="21" t="str">
        <v>Salary</v>
      </c>
      <c r="J9" s="21" t="str">
        <v>Salary Bucket</v>
      </c>
      <c r="K9" s="21" t="str">
        <v>Start Date</v>
      </c>
      <c r="L9" s="21" t="str">
        <v>Age</v>
      </c>
      <c r="M9" s="21" t="str">
        <v>FTE</v>
      </c>
      <c r="N9" s="21" t="str">
        <v>Employee type</v>
      </c>
      <c r="O9" s="21" t="str">
        <v>Work location</v>
      </c>
      <c r="P9" s="21" t="str">
        <v>Work Type</v>
      </c>
    </row>
    <row r="10" spans="1:16" x14ac:dyDescent="0.35">
      <c r="D10" t="str" cm="1">
        <f t="array" ref="D10:P56">_xlfn._xlws.FILTER(Staff[],Staff[Salary]&gt;J5)</f>
        <v>PR00147</v>
      </c>
      <c r="E10" t="str">
        <v>Minerva</v>
      </c>
      <c r="F10" t="str">
        <v>Ricardot</v>
      </c>
      <c r="G10" t="str">
        <v>Male</v>
      </c>
      <c r="H10" t="str">
        <v>Engineering</v>
      </c>
      <c r="I10">
        <v>120000</v>
      </c>
      <c r="J10" t="str">
        <v>Above 100k</v>
      </c>
      <c r="K10">
        <v>43416</v>
      </c>
      <c r="L10">
        <v>6.3589041095890408</v>
      </c>
      <c r="M10">
        <v>1</v>
      </c>
      <c r="N10" t="str">
        <v>Permanent</v>
      </c>
      <c r="O10" t="str">
        <v>Remote</v>
      </c>
      <c r="P10" t="str">
        <v>Full time</v>
      </c>
    </row>
    <row r="11" spans="1:16" x14ac:dyDescent="0.35">
      <c r="D11" t="str">
        <v>SQ04612</v>
      </c>
      <c r="E11" t="str">
        <v>Mick</v>
      </c>
      <c r="F11" t="str">
        <v>Spraberry</v>
      </c>
      <c r="G11" t="str">
        <v>Female</v>
      </c>
      <c r="H11" t="str">
        <v>Services</v>
      </c>
      <c r="I11">
        <v>120000</v>
      </c>
      <c r="J11" t="str">
        <v>Above 100k</v>
      </c>
      <c r="K11">
        <v>43902</v>
      </c>
      <c r="L11">
        <v>5.0273972602739727</v>
      </c>
      <c r="M11">
        <v>0.9</v>
      </c>
      <c r="N11" t="str">
        <v>Permanent</v>
      </c>
      <c r="O11" t="str">
        <v>Remote</v>
      </c>
      <c r="P11" t="str">
        <v>Part time</v>
      </c>
    </row>
    <row r="12" spans="1:16" x14ac:dyDescent="0.35">
      <c r="D12" t="str">
        <v>SQ00144</v>
      </c>
      <c r="E12" t="str">
        <v>Collen</v>
      </c>
      <c r="F12" t="str">
        <v>Dunbleton</v>
      </c>
      <c r="G12" t="str">
        <v>Male</v>
      </c>
      <c r="H12" t="str">
        <v>Engineering</v>
      </c>
      <c r="I12">
        <v>118976.16</v>
      </c>
      <c r="J12" t="str">
        <v>Above 100k</v>
      </c>
      <c r="K12">
        <v>44120</v>
      </c>
      <c r="L12">
        <v>4.4301369863013695</v>
      </c>
      <c r="M12">
        <v>1</v>
      </c>
      <c r="N12" t="str">
        <v>Permanent</v>
      </c>
      <c r="O12" t="str">
        <v>Wellington, New Zealand</v>
      </c>
      <c r="P12" t="str">
        <v>Full time</v>
      </c>
    </row>
    <row r="13" spans="1:16" x14ac:dyDescent="0.35">
      <c r="D13" t="str">
        <v>PR04601</v>
      </c>
      <c r="E13" t="str">
        <v>Yedukondalu</v>
      </c>
      <c r="F13" t="str">
        <v>Panditula</v>
      </c>
      <c r="G13" t="str">
        <v>Missing</v>
      </c>
      <c r="H13" t="str">
        <v>Support</v>
      </c>
      <c r="I13">
        <v>104802.63</v>
      </c>
      <c r="J13" t="str">
        <v>Above 100k</v>
      </c>
      <c r="K13">
        <v>44502</v>
      </c>
      <c r="L13">
        <v>3.3835616438356166</v>
      </c>
      <c r="M13">
        <v>1</v>
      </c>
      <c r="N13" t="str">
        <v>Permanent</v>
      </c>
      <c r="O13" t="str">
        <v>Hyderabad, India</v>
      </c>
      <c r="P13" t="str">
        <v>Full time</v>
      </c>
    </row>
    <row r="14" spans="1:16" x14ac:dyDescent="0.35">
      <c r="D14" t="str">
        <v>TN01281</v>
      </c>
      <c r="E14" t="str">
        <v>Cletus</v>
      </c>
      <c r="F14" t="str">
        <v>McGarahan</v>
      </c>
      <c r="G14" t="str">
        <v>Female</v>
      </c>
      <c r="H14" t="str">
        <v>Engineering</v>
      </c>
      <c r="I14">
        <v>114425.19</v>
      </c>
      <c r="J14" t="str">
        <v>Above 100k</v>
      </c>
      <c r="K14">
        <v>43857</v>
      </c>
      <c r="L14">
        <v>5.1506849315068495</v>
      </c>
      <c r="M14">
        <v>1</v>
      </c>
      <c r="N14" t="str">
        <v>Permanent</v>
      </c>
      <c r="O14" t="str">
        <v>Wellington, New Zealand</v>
      </c>
      <c r="P14" t="str">
        <v>Full time</v>
      </c>
    </row>
    <row r="15" spans="1:16" x14ac:dyDescent="0.35">
      <c r="D15" t="str">
        <v>PR02288</v>
      </c>
      <c r="E15" t="str">
        <v>Althea</v>
      </c>
      <c r="F15" t="str">
        <v>Bronger</v>
      </c>
      <c r="G15" t="str">
        <v>Male</v>
      </c>
      <c r="H15" t="str">
        <v>Product Management</v>
      </c>
      <c r="I15">
        <v>104335.03999999999</v>
      </c>
      <c r="J15" t="str">
        <v>Above 100k</v>
      </c>
      <c r="K15">
        <v>43874</v>
      </c>
      <c r="L15">
        <v>5.1041095890410961</v>
      </c>
      <c r="M15">
        <v>1</v>
      </c>
      <c r="N15" t="str">
        <v>Permanent</v>
      </c>
      <c r="O15" t="str">
        <v>Columbus, USA</v>
      </c>
      <c r="P15" t="str">
        <v>Full time</v>
      </c>
    </row>
    <row r="16" spans="1:16" x14ac:dyDescent="0.35">
      <c r="D16" t="str">
        <v>SQ01620</v>
      </c>
      <c r="E16" t="str">
        <v>Westbrook</v>
      </c>
      <c r="F16" t="str">
        <v>Brandino</v>
      </c>
      <c r="G16" t="str">
        <v>Male</v>
      </c>
      <c r="H16" t="str">
        <v>Legal</v>
      </c>
      <c r="I16">
        <v>113616.23</v>
      </c>
      <c r="J16" t="str">
        <v>Above 100k</v>
      </c>
      <c r="K16">
        <v>43255</v>
      </c>
      <c r="L16">
        <v>6.8</v>
      </c>
      <c r="M16">
        <v>1</v>
      </c>
      <c r="N16" t="str">
        <v>Permanent</v>
      </c>
      <c r="O16" t="str">
        <v>Remote</v>
      </c>
      <c r="P16" t="str">
        <v>Full time</v>
      </c>
    </row>
    <row r="17" spans="4:16" x14ac:dyDescent="0.35">
      <c r="D17" t="str">
        <v>VT04681</v>
      </c>
      <c r="E17" t="str">
        <v>Nickolai</v>
      </c>
      <c r="F17" t="str">
        <v>Artin</v>
      </c>
      <c r="G17" t="str">
        <v>Female</v>
      </c>
      <c r="H17" t="str">
        <v>Product Management</v>
      </c>
      <c r="I17">
        <v>110906.35</v>
      </c>
      <c r="J17" t="str">
        <v>Above 100k</v>
      </c>
      <c r="K17">
        <v>43434</v>
      </c>
      <c r="L17">
        <v>6.3095890410958901</v>
      </c>
      <c r="M17">
        <v>1</v>
      </c>
      <c r="N17" t="str">
        <v>Temporary</v>
      </c>
      <c r="O17" t="str">
        <v>Wellington, New Zealand</v>
      </c>
      <c r="P17" t="str">
        <v>Full time</v>
      </c>
    </row>
    <row r="18" spans="4:16" x14ac:dyDescent="0.35">
      <c r="D18" t="str">
        <v>TN04246</v>
      </c>
      <c r="E18" t="str">
        <v>Shaylyn</v>
      </c>
      <c r="F18" t="str">
        <v>Ransbury</v>
      </c>
      <c r="G18" t="str">
        <v>Female</v>
      </c>
      <c r="H18" t="str">
        <v>Support</v>
      </c>
      <c r="I18">
        <v>100371.31</v>
      </c>
      <c r="J18" t="str">
        <v>Above 100k</v>
      </c>
      <c r="K18">
        <v>44067</v>
      </c>
      <c r="L18">
        <v>4.5753424657534243</v>
      </c>
      <c r="M18">
        <v>0.8</v>
      </c>
      <c r="N18" t="str">
        <v>Fixed Term</v>
      </c>
      <c r="O18" t="str">
        <v>Auckland, New Zealand</v>
      </c>
      <c r="P18" t="str">
        <v>Part time</v>
      </c>
    </row>
    <row r="19" spans="4:16" x14ac:dyDescent="0.35">
      <c r="D19" t="str">
        <v>VT02801</v>
      </c>
      <c r="E19" t="str">
        <v>Shellysheldon</v>
      </c>
      <c r="F19" t="str">
        <v>Mahady</v>
      </c>
      <c r="G19" t="str">
        <v>Male</v>
      </c>
      <c r="H19" t="str">
        <v>Training</v>
      </c>
      <c r="I19">
        <v>114691.03</v>
      </c>
      <c r="J19" t="str">
        <v>Above 100k</v>
      </c>
      <c r="K19">
        <v>44039</v>
      </c>
      <c r="L19">
        <v>4.6520547945205477</v>
      </c>
      <c r="M19">
        <v>1</v>
      </c>
      <c r="N19" t="str">
        <v>Temporary</v>
      </c>
      <c r="O19" t="str">
        <v>Wellington, New Zealand</v>
      </c>
      <c r="P19" t="str">
        <v>Full time</v>
      </c>
    </row>
    <row r="20" spans="4:16" x14ac:dyDescent="0.35">
      <c r="D20" t="str">
        <v>PR02208</v>
      </c>
      <c r="E20" t="str">
        <v>Gowri</v>
      </c>
      <c r="F20" t="str">
        <v>Sankar Chakrala</v>
      </c>
      <c r="G20" t="str">
        <v>Female</v>
      </c>
      <c r="H20" t="str">
        <v>Training</v>
      </c>
      <c r="I20">
        <v>102934.09</v>
      </c>
      <c r="J20" t="str">
        <v>Above 100k</v>
      </c>
      <c r="K20">
        <v>44315</v>
      </c>
      <c r="L20">
        <v>3.8958904109589043</v>
      </c>
      <c r="M20">
        <v>1</v>
      </c>
      <c r="N20" t="str">
        <v>Permanent</v>
      </c>
      <c r="O20" t="str">
        <v>Hyderabad, India</v>
      </c>
      <c r="P20" t="str">
        <v>Full time</v>
      </c>
    </row>
    <row r="21" spans="4:16" x14ac:dyDescent="0.35">
      <c r="D21" t="str">
        <v>VT04093</v>
      </c>
      <c r="E21" t="str">
        <v>Prasanna</v>
      </c>
      <c r="F21" t="str">
        <v>Lakshmi Payasam</v>
      </c>
      <c r="G21" t="str">
        <v>Female</v>
      </c>
      <c r="H21" t="str">
        <v>Training</v>
      </c>
      <c r="I21">
        <v>116767.63</v>
      </c>
      <c r="J21" t="str">
        <v>Above 100k</v>
      </c>
      <c r="K21">
        <v>43949</v>
      </c>
      <c r="L21">
        <v>4.8986301369863012</v>
      </c>
      <c r="M21">
        <v>0.4</v>
      </c>
      <c r="N21" t="str">
        <v>Temporary</v>
      </c>
      <c r="O21" t="str">
        <v>Chennai, India</v>
      </c>
      <c r="P21" t="str">
        <v>Part time</v>
      </c>
    </row>
    <row r="22" spans="4:16" x14ac:dyDescent="0.35">
      <c r="D22" t="str">
        <v>VT03421</v>
      </c>
      <c r="E22" t="str">
        <v>Alic</v>
      </c>
      <c r="F22" t="str">
        <v>Bagg</v>
      </c>
      <c r="G22" t="str">
        <v>Male</v>
      </c>
      <c r="H22" t="str">
        <v>Legal</v>
      </c>
      <c r="I22">
        <v>113747.56</v>
      </c>
      <c r="J22" t="str">
        <v>Above 100k</v>
      </c>
      <c r="K22">
        <v>44270</v>
      </c>
      <c r="L22">
        <v>4.0191780821917806</v>
      </c>
      <c r="M22">
        <v>0.7</v>
      </c>
      <c r="N22" t="str">
        <v>Temporary</v>
      </c>
      <c r="O22" t="str">
        <v>Columbus, USA</v>
      </c>
      <c r="P22" t="str">
        <v>Part time</v>
      </c>
    </row>
    <row r="23" spans="4:16" x14ac:dyDescent="0.35">
      <c r="D23" t="str">
        <v>VT02491</v>
      </c>
      <c r="E23" t="str">
        <v>Alexis</v>
      </c>
      <c r="F23" t="str">
        <v>Gotfrey</v>
      </c>
      <c r="G23" t="str">
        <v>Male</v>
      </c>
      <c r="H23" t="str">
        <v>Engineering</v>
      </c>
      <c r="I23">
        <v>114465.93</v>
      </c>
      <c r="J23" t="str">
        <v>Above 100k</v>
      </c>
      <c r="K23">
        <v>43291</v>
      </c>
      <c r="L23">
        <v>6.7013698630136984</v>
      </c>
      <c r="M23">
        <v>1</v>
      </c>
      <c r="N23" t="str">
        <v>Temporary</v>
      </c>
      <c r="O23" t="str">
        <v>Wellington, New Zealand</v>
      </c>
      <c r="P23" t="str">
        <v>Full time</v>
      </c>
    </row>
    <row r="24" spans="4:16" x14ac:dyDescent="0.35">
      <c r="D24" t="str">
        <v>TN04058</v>
      </c>
      <c r="E24" t="str">
        <v>Subbarao</v>
      </c>
      <c r="F24" t="str">
        <v>Malladi</v>
      </c>
      <c r="G24" t="str">
        <v>Male</v>
      </c>
      <c r="H24" t="str">
        <v>Product Management</v>
      </c>
      <c r="I24">
        <v>106775.14</v>
      </c>
      <c r="J24" t="str">
        <v>Above 100k</v>
      </c>
      <c r="K24">
        <v>43563</v>
      </c>
      <c r="L24">
        <v>5.956164383561644</v>
      </c>
      <c r="M24">
        <v>1</v>
      </c>
      <c r="N24" t="str">
        <v>Fixed Term</v>
      </c>
      <c r="O24" t="str">
        <v>Hyderabad, India</v>
      </c>
      <c r="P24" t="str">
        <v>Full time</v>
      </c>
    </row>
    <row r="25" spans="4:16" x14ac:dyDescent="0.35">
      <c r="D25" t="str">
        <v>PR01159</v>
      </c>
      <c r="E25" t="str">
        <v>Mollie</v>
      </c>
      <c r="F25" t="str">
        <v>Hanway</v>
      </c>
      <c r="G25" t="str">
        <v>Male</v>
      </c>
      <c r="H25" t="str">
        <v>Engineering</v>
      </c>
      <c r="I25">
        <v>112645.99</v>
      </c>
      <c r="J25" t="str">
        <v>Above 100k</v>
      </c>
      <c r="K25">
        <v>43759</v>
      </c>
      <c r="L25">
        <v>5.419178082191781</v>
      </c>
      <c r="M25">
        <v>0.6</v>
      </c>
      <c r="N25" t="str">
        <v>Permanent</v>
      </c>
      <c r="O25" t="str">
        <v>Seattle, USA</v>
      </c>
      <c r="P25" t="str">
        <v>Part time</v>
      </c>
    </row>
    <row r="26" spans="4:16" x14ac:dyDescent="0.35">
      <c r="D26" t="str">
        <v>SQ03476</v>
      </c>
      <c r="E26" t="str">
        <v>Ramalingam</v>
      </c>
      <c r="F26" t="str">
        <v>Kothapeta</v>
      </c>
      <c r="G26" t="str">
        <v>Missing</v>
      </c>
      <c r="H26" t="str">
        <v>Accounting</v>
      </c>
      <c r="I26">
        <v>107107.6</v>
      </c>
      <c r="J26" t="str">
        <v>Above 100k</v>
      </c>
      <c r="K26">
        <v>43325</v>
      </c>
      <c r="L26">
        <v>6.6082191780821917</v>
      </c>
      <c r="M26">
        <v>0.9</v>
      </c>
      <c r="N26" t="str">
        <v>Permanent</v>
      </c>
      <c r="O26" t="str">
        <v>Chennai, India</v>
      </c>
      <c r="P26" t="str">
        <v>Part time</v>
      </c>
    </row>
    <row r="27" spans="4:16" x14ac:dyDescent="0.35">
      <c r="D27" t="str">
        <v>VT01684</v>
      </c>
      <c r="E27" t="str">
        <v>Audry</v>
      </c>
      <c r="F27" t="str">
        <v>Yu</v>
      </c>
      <c r="G27" t="str">
        <v>Female</v>
      </c>
      <c r="H27" t="str">
        <v>Training</v>
      </c>
      <c r="I27">
        <v>101187.36</v>
      </c>
      <c r="J27" t="str">
        <v>Above 100k</v>
      </c>
      <c r="K27">
        <v>43258</v>
      </c>
      <c r="L27">
        <v>6.7917808219178086</v>
      </c>
      <c r="M27">
        <v>1</v>
      </c>
      <c r="N27" t="str">
        <v>Fixed Term</v>
      </c>
      <c r="O27" t="str">
        <v>Columbus, USA</v>
      </c>
      <c r="P27" t="str">
        <v>Full time</v>
      </c>
    </row>
    <row r="28" spans="4:16" x14ac:dyDescent="0.35">
      <c r="D28" t="str">
        <v>TN04740</v>
      </c>
      <c r="E28" t="str">
        <v>Tristam</v>
      </c>
      <c r="F28" t="str">
        <v>Cuming</v>
      </c>
      <c r="G28" t="str">
        <v>Female</v>
      </c>
      <c r="H28" t="str">
        <v>Support</v>
      </c>
      <c r="I28">
        <v>104038.9</v>
      </c>
      <c r="J28" t="str">
        <v>Above 100k</v>
      </c>
      <c r="K28">
        <v>43815</v>
      </c>
      <c r="L28">
        <v>5.2657534246575342</v>
      </c>
      <c r="M28">
        <v>1</v>
      </c>
      <c r="N28" t="str">
        <v>Fixed Term</v>
      </c>
      <c r="O28" t="str">
        <v>Remote</v>
      </c>
      <c r="P28" t="str">
        <v>Full time</v>
      </c>
    </row>
    <row r="29" spans="4:16" x14ac:dyDescent="0.35">
      <c r="D29" t="str">
        <v>VT01893</v>
      </c>
      <c r="E29" t="str">
        <v>Lindy</v>
      </c>
      <c r="F29" t="str">
        <v>Guillet</v>
      </c>
      <c r="G29" t="str">
        <v>Male</v>
      </c>
      <c r="H29" t="str">
        <v>Training</v>
      </c>
      <c r="I29">
        <v>112778.28</v>
      </c>
      <c r="J29" t="str">
        <v>Above 100k</v>
      </c>
      <c r="K29">
        <v>43250</v>
      </c>
      <c r="L29">
        <v>6.8136986301369866</v>
      </c>
      <c r="M29">
        <v>1</v>
      </c>
      <c r="N29" t="str">
        <v>Fixed Term</v>
      </c>
      <c r="O29" t="str">
        <v>Remote</v>
      </c>
      <c r="P29" t="str">
        <v>Full time</v>
      </c>
    </row>
    <row r="30" spans="4:16" x14ac:dyDescent="0.35">
      <c r="D30" t="str">
        <v>PR02010</v>
      </c>
      <c r="E30" t="str">
        <v>Prerana</v>
      </c>
      <c r="F30" t="str">
        <v>Nishita</v>
      </c>
      <c r="G30" t="str">
        <v>Male</v>
      </c>
      <c r="H30" t="str">
        <v>Product Management</v>
      </c>
      <c r="I30">
        <v>115191.38</v>
      </c>
      <c r="J30" t="str">
        <v>Above 100k</v>
      </c>
      <c r="K30">
        <v>44004</v>
      </c>
      <c r="L30">
        <v>4.7479452054794518</v>
      </c>
      <c r="M30">
        <v>1</v>
      </c>
      <c r="N30" t="str">
        <v>Permanent</v>
      </c>
      <c r="O30" t="str">
        <v>Hyderabad, India</v>
      </c>
      <c r="P30" t="str">
        <v>Full time</v>
      </c>
    </row>
    <row r="31" spans="4:16" x14ac:dyDescent="0.35">
      <c r="D31" t="str">
        <v>SQ00498</v>
      </c>
      <c r="E31" t="str">
        <v>Amery</v>
      </c>
      <c r="F31" t="str">
        <v>Ofer</v>
      </c>
      <c r="G31" t="str">
        <v>Female</v>
      </c>
      <c r="H31" t="str">
        <v>Legal</v>
      </c>
      <c r="I31">
        <v>111049.84</v>
      </c>
      <c r="J31" t="str">
        <v>Above 100k</v>
      </c>
      <c r="K31">
        <v>44393</v>
      </c>
      <c r="L31">
        <v>3.6821917808219178</v>
      </c>
      <c r="M31">
        <v>1</v>
      </c>
      <c r="N31" t="str">
        <v>Permanent</v>
      </c>
      <c r="O31" t="str">
        <v>Wellington, New Zealand</v>
      </c>
      <c r="P31" t="str">
        <v>Full time</v>
      </c>
    </row>
    <row r="32" spans="4:16" x14ac:dyDescent="0.35">
      <c r="D32" t="str">
        <v>TN04058</v>
      </c>
      <c r="E32" t="str">
        <v>Vasu</v>
      </c>
      <c r="F32" t="str">
        <v>Nandin</v>
      </c>
      <c r="G32" t="str">
        <v>Male</v>
      </c>
      <c r="H32" t="str">
        <v>Product Management</v>
      </c>
      <c r="I32">
        <v>106775.14</v>
      </c>
      <c r="J32" t="str">
        <v>Above 100k</v>
      </c>
      <c r="K32">
        <v>43563</v>
      </c>
      <c r="L32">
        <v>5.956164383561644</v>
      </c>
      <c r="M32">
        <v>1</v>
      </c>
      <c r="N32" t="str">
        <v>Fixed Term</v>
      </c>
      <c r="O32" t="str">
        <v>Hyderabad, India</v>
      </c>
      <c r="P32" t="str">
        <v>Full time</v>
      </c>
    </row>
    <row r="33" spans="4:16" x14ac:dyDescent="0.35">
      <c r="D33" t="str">
        <v>SQ04603</v>
      </c>
      <c r="E33" t="str">
        <v>Natalee</v>
      </c>
      <c r="F33" t="str">
        <v>Craiker</v>
      </c>
      <c r="G33" t="str">
        <v>Male</v>
      </c>
      <c r="H33" t="str">
        <v>Product Management</v>
      </c>
      <c r="I33">
        <v>111229.47</v>
      </c>
      <c r="J33" t="str">
        <v>Above 100k</v>
      </c>
      <c r="K33">
        <v>43402</v>
      </c>
      <c r="L33">
        <v>6.397260273972603</v>
      </c>
      <c r="M33">
        <v>1</v>
      </c>
      <c r="N33" t="str">
        <v>Permanent</v>
      </c>
      <c r="O33" t="str">
        <v>Remote</v>
      </c>
      <c r="P33" t="str">
        <v>Full time</v>
      </c>
    </row>
    <row r="34" spans="4:16" x14ac:dyDescent="0.35">
      <c r="D34" t="str">
        <v>VT04028</v>
      </c>
      <c r="E34" t="str">
        <v>Michale</v>
      </c>
      <c r="F34" t="str">
        <v>Rolf</v>
      </c>
      <c r="G34" t="str">
        <v>Male</v>
      </c>
      <c r="H34" t="str">
        <v>Services</v>
      </c>
      <c r="I34">
        <v>111815.49</v>
      </c>
      <c r="J34" t="str">
        <v>Above 100k</v>
      </c>
      <c r="K34">
        <v>43895</v>
      </c>
      <c r="L34">
        <v>5.0465753424657533</v>
      </c>
      <c r="M34">
        <v>0.7</v>
      </c>
      <c r="N34" t="str">
        <v>Temporary</v>
      </c>
      <c r="O34" t="str">
        <v>Remote</v>
      </c>
      <c r="P34" t="str">
        <v>Part time</v>
      </c>
    </row>
    <row r="35" spans="4:16" x14ac:dyDescent="0.35">
      <c r="D35" t="str">
        <v>VT04028</v>
      </c>
      <c r="E35" t="str">
        <v>Michale</v>
      </c>
      <c r="F35" t="str">
        <v>Rolf</v>
      </c>
      <c r="G35" t="str">
        <v>Male</v>
      </c>
      <c r="H35" t="str">
        <v>Services</v>
      </c>
      <c r="I35">
        <v>111815.49</v>
      </c>
      <c r="J35" t="str">
        <v>Above 100k</v>
      </c>
      <c r="K35">
        <v>43895</v>
      </c>
      <c r="L35">
        <v>5.0465753424657533</v>
      </c>
      <c r="M35">
        <v>0.7</v>
      </c>
      <c r="N35" t="str">
        <v>Temporary</v>
      </c>
      <c r="O35" t="str">
        <v>Remote</v>
      </c>
      <c r="P35" t="str">
        <v>Part time</v>
      </c>
    </row>
    <row r="36" spans="4:16" x14ac:dyDescent="0.35">
      <c r="D36" t="str">
        <v>SQ00022</v>
      </c>
      <c r="E36" t="str">
        <v>Carlin</v>
      </c>
      <c r="F36" t="str">
        <v>Demke</v>
      </c>
      <c r="G36" t="str">
        <v>Male</v>
      </c>
      <c r="H36" t="str">
        <v>Business Development</v>
      </c>
      <c r="I36">
        <v>110042.37</v>
      </c>
      <c r="J36" t="str">
        <v>Above 100k</v>
      </c>
      <c r="K36">
        <v>43914</v>
      </c>
      <c r="L36">
        <v>4.9945205479452053</v>
      </c>
      <c r="M36">
        <v>1</v>
      </c>
      <c r="N36" t="str">
        <v>Permanent</v>
      </c>
      <c r="O36" t="str">
        <v>Columbus, USA</v>
      </c>
      <c r="P36" t="str">
        <v>Full time</v>
      </c>
    </row>
    <row r="37" spans="4:16" x14ac:dyDescent="0.35">
      <c r="D37" t="str">
        <v>SQ03116</v>
      </c>
      <c r="E37" t="str">
        <v>Syd</v>
      </c>
      <c r="F37" t="str">
        <v>Fearn</v>
      </c>
      <c r="G37" t="str">
        <v>Male</v>
      </c>
      <c r="H37" t="str">
        <v>Engineering</v>
      </c>
      <c r="I37">
        <v>108872.77</v>
      </c>
      <c r="J37" t="str">
        <v>Above 100k</v>
      </c>
      <c r="K37">
        <v>43521</v>
      </c>
      <c r="L37">
        <v>6.0712328767123287</v>
      </c>
      <c r="M37">
        <v>1</v>
      </c>
      <c r="N37" t="str">
        <v>Permanent</v>
      </c>
      <c r="O37" t="str">
        <v>Remote</v>
      </c>
      <c r="P37" t="str">
        <v>Full time</v>
      </c>
    </row>
    <row r="38" spans="4:16" x14ac:dyDescent="0.35">
      <c r="D38" t="str">
        <v>VT04552</v>
      </c>
      <c r="E38" t="str">
        <v>Theresita</v>
      </c>
      <c r="F38" t="str">
        <v>Chasmer</v>
      </c>
      <c r="G38" t="str">
        <v>Female</v>
      </c>
      <c r="H38" t="str">
        <v>Product Management</v>
      </c>
      <c r="I38">
        <v>106665.67</v>
      </c>
      <c r="J38" t="str">
        <v>Above 100k</v>
      </c>
      <c r="K38">
        <v>43311</v>
      </c>
      <c r="L38">
        <v>6.646575342465753</v>
      </c>
      <c r="M38">
        <v>1</v>
      </c>
      <c r="N38" t="str">
        <v>Temporary</v>
      </c>
      <c r="O38" t="str">
        <v>Columbus, USA</v>
      </c>
      <c r="P38" t="str">
        <v>Full time</v>
      </c>
    </row>
    <row r="39" spans="4:16" x14ac:dyDescent="0.35">
      <c r="D39" t="str">
        <v>SQ04665</v>
      </c>
      <c r="E39" t="str">
        <v>Collin</v>
      </c>
      <c r="F39" t="str">
        <v>Jagson</v>
      </c>
      <c r="G39" t="str">
        <v>Male</v>
      </c>
      <c r="H39" t="str">
        <v>Services</v>
      </c>
      <c r="I39">
        <v>100424.23</v>
      </c>
      <c r="J39" t="str">
        <v>Above 100k</v>
      </c>
      <c r="K39">
        <v>43801</v>
      </c>
      <c r="L39">
        <v>5.3041095890410963</v>
      </c>
      <c r="M39">
        <v>1</v>
      </c>
      <c r="N39" t="str">
        <v>Permanent</v>
      </c>
      <c r="O39" t="str">
        <v>Auckland, New Zealand</v>
      </c>
      <c r="P39" t="str">
        <v>Full time</v>
      </c>
    </row>
    <row r="40" spans="4:16" x14ac:dyDescent="0.35">
      <c r="D40" t="str">
        <v>VT01893</v>
      </c>
      <c r="E40" t="str">
        <v>Lindy</v>
      </c>
      <c r="F40" t="str">
        <v>Guillet</v>
      </c>
      <c r="G40" t="str">
        <v>Male</v>
      </c>
      <c r="H40" t="str">
        <v>Training</v>
      </c>
      <c r="I40">
        <v>112778.28</v>
      </c>
      <c r="J40" t="str">
        <v>Above 100k</v>
      </c>
      <c r="K40">
        <v>43250</v>
      </c>
      <c r="L40">
        <v>6.8136986301369866</v>
      </c>
      <c r="M40">
        <v>1</v>
      </c>
      <c r="N40" t="str">
        <v>Fixed Term</v>
      </c>
      <c r="O40" t="str">
        <v>Remote</v>
      </c>
      <c r="P40" t="str">
        <v>Full time</v>
      </c>
    </row>
    <row r="41" spans="4:16" x14ac:dyDescent="0.35">
      <c r="D41" t="str">
        <v>PR03886</v>
      </c>
      <c r="E41" t="str">
        <v>Edd</v>
      </c>
      <c r="F41" t="str">
        <v>MacKnockiter</v>
      </c>
      <c r="G41" t="str">
        <v>Male</v>
      </c>
      <c r="H41" t="str">
        <v>Accounting</v>
      </c>
      <c r="I41">
        <v>119022.49</v>
      </c>
      <c r="J41" t="str">
        <v>Above 100k</v>
      </c>
      <c r="K41">
        <v>44431</v>
      </c>
      <c r="L41">
        <v>3.5780821917808221</v>
      </c>
      <c r="M41">
        <v>1</v>
      </c>
      <c r="N41" t="str">
        <v>Permanent</v>
      </c>
      <c r="O41" t="str">
        <v>Auckland, New Zealand</v>
      </c>
      <c r="P41" t="str">
        <v>Full time</v>
      </c>
    </row>
    <row r="42" spans="4:16" x14ac:dyDescent="0.35">
      <c r="D42" t="str">
        <v>PR00746</v>
      </c>
      <c r="E42" t="str">
        <v>Hogan</v>
      </c>
      <c r="F42" t="str">
        <v>Iles</v>
      </c>
      <c r="G42" t="str">
        <v>Female</v>
      </c>
      <c r="H42" t="str">
        <v>Accounting</v>
      </c>
      <c r="I42">
        <v>114177.23</v>
      </c>
      <c r="J42" t="str">
        <v>Above 100k</v>
      </c>
      <c r="K42">
        <v>43908</v>
      </c>
      <c r="L42">
        <v>5.0109589041095894</v>
      </c>
      <c r="M42">
        <v>1</v>
      </c>
      <c r="N42" t="str">
        <v>Permanent</v>
      </c>
      <c r="O42" t="str">
        <v>Wellington, New Zealand</v>
      </c>
      <c r="P42" t="str">
        <v>Full time</v>
      </c>
    </row>
    <row r="43" spans="4:16" x14ac:dyDescent="0.35">
      <c r="D43" t="str">
        <v>SQ03387</v>
      </c>
      <c r="E43" t="str">
        <v>Robinia</v>
      </c>
      <c r="F43" t="str">
        <v>Scholling</v>
      </c>
      <c r="G43" t="str">
        <v>Female</v>
      </c>
      <c r="H43" t="str">
        <v>Human Resources</v>
      </c>
      <c r="I43">
        <v>100731.95</v>
      </c>
      <c r="J43" t="str">
        <v>Above 100k</v>
      </c>
      <c r="K43">
        <v>43936</v>
      </c>
      <c r="L43">
        <v>4.934246575342466</v>
      </c>
      <c r="M43">
        <v>1</v>
      </c>
      <c r="N43" t="str">
        <v>Permanent</v>
      </c>
      <c r="O43" t="str">
        <v>Auckland, New Zealand</v>
      </c>
      <c r="P43" t="str">
        <v>Full time</v>
      </c>
    </row>
    <row r="44" spans="4:16" x14ac:dyDescent="0.35">
      <c r="D44" t="str">
        <v>SQ02703</v>
      </c>
      <c r="E44" t="str">
        <v>Deepit</v>
      </c>
      <c r="F44" t="str">
        <v>Ranjana</v>
      </c>
      <c r="G44" t="str">
        <v>Female</v>
      </c>
      <c r="H44" t="str">
        <v>Marketing</v>
      </c>
      <c r="I44">
        <v>104903.79</v>
      </c>
      <c r="J44" t="str">
        <v>Above 100k</v>
      </c>
      <c r="K44">
        <v>43649</v>
      </c>
      <c r="L44">
        <v>5.720547945205479</v>
      </c>
      <c r="M44">
        <v>1</v>
      </c>
      <c r="N44" t="str">
        <v>Permanent</v>
      </c>
      <c r="O44" t="str">
        <v>Chennai, India</v>
      </c>
      <c r="P44" t="str">
        <v>Full time</v>
      </c>
    </row>
    <row r="45" spans="4:16" x14ac:dyDescent="0.35">
      <c r="D45" t="str">
        <v>SQ03733</v>
      </c>
      <c r="E45" t="str">
        <v>Revkah</v>
      </c>
      <c r="F45" t="str">
        <v>Antonacci</v>
      </c>
      <c r="G45" t="str">
        <v>Male</v>
      </c>
      <c r="H45" t="str">
        <v>Engineering</v>
      </c>
      <c r="I45">
        <v>109143.17</v>
      </c>
      <c r="J45" t="str">
        <v>Above 100k</v>
      </c>
      <c r="K45">
        <v>43945</v>
      </c>
      <c r="L45">
        <v>4.9095890410958907</v>
      </c>
      <c r="M45">
        <v>1</v>
      </c>
      <c r="N45" t="str">
        <v>Permanent</v>
      </c>
      <c r="O45" t="str">
        <v>Wellington, New Zealand</v>
      </c>
      <c r="P45" t="str">
        <v>Full time</v>
      </c>
    </row>
    <row r="46" spans="4:16" x14ac:dyDescent="0.35">
      <c r="D46" t="str">
        <v>TN00579</v>
      </c>
      <c r="E46" t="str">
        <v>Rafaelita</v>
      </c>
      <c r="F46" t="str">
        <v>Blaksland</v>
      </c>
      <c r="G46" t="str">
        <v>Female</v>
      </c>
      <c r="H46" t="str">
        <v>Services</v>
      </c>
      <c r="I46">
        <v>109163.39</v>
      </c>
      <c r="J46" t="str">
        <v>Above 100k</v>
      </c>
      <c r="K46">
        <v>44019</v>
      </c>
      <c r="L46">
        <v>4.7068493150684931</v>
      </c>
      <c r="M46">
        <v>0.8</v>
      </c>
      <c r="N46" t="str">
        <v>Permanent</v>
      </c>
      <c r="O46" t="str">
        <v>Seattle, USA</v>
      </c>
      <c r="P46" t="str">
        <v>Part time</v>
      </c>
    </row>
    <row r="47" spans="4:16" x14ac:dyDescent="0.35">
      <c r="D47" t="str">
        <v>SQ02174</v>
      </c>
      <c r="E47" t="str">
        <v>Sidoney</v>
      </c>
      <c r="F47" t="str">
        <v>Yitzhok</v>
      </c>
      <c r="G47" t="str">
        <v>Female</v>
      </c>
      <c r="H47" t="str">
        <v>Engineering</v>
      </c>
      <c r="I47">
        <v>118442.54</v>
      </c>
      <c r="J47" t="str">
        <v>Above 100k</v>
      </c>
      <c r="K47">
        <v>44193</v>
      </c>
      <c r="L47">
        <v>4.2301369863013702</v>
      </c>
      <c r="M47">
        <v>1</v>
      </c>
      <c r="N47" t="str">
        <v>Permanent</v>
      </c>
      <c r="O47" t="str">
        <v>Auckland, New Zealand</v>
      </c>
      <c r="P47" t="str">
        <v>Full time</v>
      </c>
    </row>
    <row r="48" spans="4:16" x14ac:dyDescent="0.35">
      <c r="D48" t="str">
        <v>VT01762</v>
      </c>
      <c r="E48" t="str">
        <v>Geena</v>
      </c>
      <c r="F48" t="str">
        <v>Raghavanpillai</v>
      </c>
      <c r="G48" t="str">
        <v>Male</v>
      </c>
      <c r="H48" t="str">
        <v>Accounting</v>
      </c>
      <c r="I48">
        <v>102515.81</v>
      </c>
      <c r="J48" t="str">
        <v>Above 100k</v>
      </c>
      <c r="K48">
        <v>43902</v>
      </c>
      <c r="L48">
        <v>5.0273972602739727</v>
      </c>
      <c r="M48">
        <v>1</v>
      </c>
      <c r="N48" t="str">
        <v>Fixed Term</v>
      </c>
      <c r="O48" t="str">
        <v>Chennai, India</v>
      </c>
      <c r="P48" t="str">
        <v>Full time</v>
      </c>
    </row>
    <row r="49" spans="4:16" x14ac:dyDescent="0.35">
      <c r="D49" t="str">
        <v>VT04093</v>
      </c>
      <c r="E49" t="str">
        <v>Baruna</v>
      </c>
      <c r="F49" t="str">
        <v>Ogale</v>
      </c>
      <c r="G49" t="str">
        <v>Female</v>
      </c>
      <c r="H49" t="str">
        <v>Training</v>
      </c>
      <c r="I49">
        <v>116767.63</v>
      </c>
      <c r="J49" t="str">
        <v>Above 100k</v>
      </c>
      <c r="K49">
        <v>43949</v>
      </c>
      <c r="L49">
        <v>4.8986301369863012</v>
      </c>
      <c r="M49">
        <v>0.4</v>
      </c>
      <c r="N49" t="str">
        <v>Temporary</v>
      </c>
      <c r="O49" t="str">
        <v>Chennai, India</v>
      </c>
      <c r="P49" t="str">
        <v>Part time</v>
      </c>
    </row>
    <row r="50" spans="4:16" x14ac:dyDescent="0.35">
      <c r="D50" t="str">
        <v>SQ03491</v>
      </c>
      <c r="E50" t="str">
        <v>Freda</v>
      </c>
      <c r="F50" t="str">
        <v>Legan</v>
      </c>
      <c r="G50" t="str">
        <v>Female</v>
      </c>
      <c r="H50" t="str">
        <v>Sales</v>
      </c>
      <c r="I50">
        <v>102129.37</v>
      </c>
      <c r="J50" t="str">
        <v>Above 100k</v>
      </c>
      <c r="K50">
        <v>44396</v>
      </c>
      <c r="L50">
        <v>3.6739726027397261</v>
      </c>
      <c r="M50">
        <v>1</v>
      </c>
      <c r="N50" t="str">
        <v>Permanent</v>
      </c>
      <c r="O50" t="str">
        <v>Columbus, USA</v>
      </c>
      <c r="P50" t="str">
        <v>Full time</v>
      </c>
    </row>
    <row r="51" spans="4:16" x14ac:dyDescent="0.35">
      <c r="D51" t="str">
        <v>VT04350</v>
      </c>
      <c r="E51" t="str">
        <v>Kulbhushan</v>
      </c>
      <c r="F51" t="str">
        <v>Moorthy</v>
      </c>
      <c r="G51" t="str">
        <v>Male</v>
      </c>
      <c r="H51" t="str">
        <v>Business Development</v>
      </c>
      <c r="I51">
        <v>106400.02</v>
      </c>
      <c r="J51" t="str">
        <v>Above 100k</v>
      </c>
      <c r="K51">
        <v>44021</v>
      </c>
      <c r="L51">
        <v>4.7013698630136984</v>
      </c>
      <c r="M51">
        <v>1</v>
      </c>
      <c r="N51" t="str">
        <v>Temporary</v>
      </c>
      <c r="O51" t="str">
        <v>Chennai, India</v>
      </c>
      <c r="P51" t="str">
        <v>Full time</v>
      </c>
    </row>
    <row r="52" spans="4:16" x14ac:dyDescent="0.35">
      <c r="D52" t="str">
        <v>SQ02035</v>
      </c>
      <c r="E52" t="str">
        <v>Anni</v>
      </c>
      <c r="F52" t="str">
        <v>Izzard</v>
      </c>
      <c r="G52" t="str">
        <v>Male</v>
      </c>
      <c r="H52" t="str">
        <v>Human Resources</v>
      </c>
      <c r="I52">
        <v>103494.94</v>
      </c>
      <c r="J52" t="str">
        <v>Above 100k</v>
      </c>
      <c r="K52">
        <v>43256</v>
      </c>
      <c r="L52">
        <v>6.7972602739726025</v>
      </c>
      <c r="M52">
        <v>1</v>
      </c>
      <c r="N52" t="str">
        <v>Permanent</v>
      </c>
      <c r="O52" t="str">
        <v>Remote</v>
      </c>
      <c r="P52" t="str">
        <v>Full time</v>
      </c>
    </row>
    <row r="53" spans="4:16" x14ac:dyDescent="0.35">
      <c r="D53" t="str">
        <v>SQ02035</v>
      </c>
      <c r="E53" t="str">
        <v>Anni</v>
      </c>
      <c r="F53" t="str">
        <v>Izzard</v>
      </c>
      <c r="G53" t="str">
        <v>Male</v>
      </c>
      <c r="H53" t="str">
        <v>Human Resources</v>
      </c>
      <c r="I53">
        <v>103494.94</v>
      </c>
      <c r="J53" t="str">
        <v>Above 100k</v>
      </c>
      <c r="K53">
        <v>43256</v>
      </c>
      <c r="L53">
        <v>6.7972602739726025</v>
      </c>
      <c r="M53">
        <v>1</v>
      </c>
      <c r="N53" t="str">
        <v>Permanent</v>
      </c>
      <c r="O53" t="str">
        <v>Remote</v>
      </c>
      <c r="P53" t="str">
        <v>Full time</v>
      </c>
    </row>
    <row r="54" spans="4:16" x14ac:dyDescent="0.35">
      <c r="D54" t="str">
        <v>VT04350</v>
      </c>
      <c r="E54" t="str">
        <v>Lalit</v>
      </c>
      <c r="F54" t="str">
        <v>Kothari</v>
      </c>
      <c r="G54" t="str">
        <v>Male</v>
      </c>
      <c r="H54" t="str">
        <v>Business Development</v>
      </c>
      <c r="I54">
        <v>106400.02</v>
      </c>
      <c r="J54" t="str">
        <v>Above 100k</v>
      </c>
      <c r="K54">
        <v>44021</v>
      </c>
      <c r="L54">
        <v>4.7013698630136984</v>
      </c>
      <c r="M54">
        <v>1</v>
      </c>
      <c r="N54" t="str">
        <v>Temporary</v>
      </c>
      <c r="O54" t="str">
        <v>Chennai, India</v>
      </c>
      <c r="P54" t="str">
        <v>Full time</v>
      </c>
    </row>
    <row r="55" spans="4:16" x14ac:dyDescent="0.35">
      <c r="D55" t="str">
        <v>SQ02624</v>
      </c>
      <c r="E55" t="str">
        <v>Gwenneth</v>
      </c>
      <c r="F55" t="str">
        <v>Fealey</v>
      </c>
      <c r="G55" t="str">
        <v>Female</v>
      </c>
      <c r="H55" t="str">
        <v>Engineering</v>
      </c>
      <c r="I55">
        <v>114772.32</v>
      </c>
      <c r="J55" t="str">
        <v>Above 100k</v>
      </c>
      <c r="K55">
        <v>44251</v>
      </c>
      <c r="L55">
        <v>4.0712328767123287</v>
      </c>
      <c r="M55">
        <v>1</v>
      </c>
      <c r="N55" t="str">
        <v>Permanent</v>
      </c>
      <c r="O55" t="str">
        <v>Columbus, USA</v>
      </c>
      <c r="P55" t="str">
        <v>Full time</v>
      </c>
    </row>
    <row r="56" spans="4:16" x14ac:dyDescent="0.35">
      <c r="D56" t="str">
        <v>VT03421</v>
      </c>
      <c r="E56" t="str">
        <v>Alic</v>
      </c>
      <c r="F56" t="str">
        <v>Bagg</v>
      </c>
      <c r="G56" t="str">
        <v>Male</v>
      </c>
      <c r="H56" t="str">
        <v>Legal</v>
      </c>
      <c r="I56">
        <v>113747.56</v>
      </c>
      <c r="J56" t="str">
        <v>Above 100k</v>
      </c>
      <c r="K56">
        <v>44270</v>
      </c>
      <c r="L56">
        <v>4.0191780821917806</v>
      </c>
      <c r="M56">
        <v>0.7</v>
      </c>
      <c r="N56" t="str">
        <v>Temporary</v>
      </c>
      <c r="O56" t="str">
        <v>Columbus, USA</v>
      </c>
      <c r="P56" t="str">
        <v>Part time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371EB-F507-42D4-9EC0-4261CD564973}">
  <dimension ref="A1:N25"/>
  <sheetViews>
    <sheetView workbookViewId="0">
      <selection activeCell="F8" sqref="F8"/>
    </sheetView>
  </sheetViews>
  <sheetFormatPr defaultRowHeight="14.5" x14ac:dyDescent="0.35"/>
  <cols>
    <col min="5" max="5" width="13.81640625" customWidth="1"/>
    <col min="6" max="6" width="21.90625" customWidth="1"/>
    <col min="7" max="7" width="13.26953125" customWidth="1"/>
    <col min="8" max="8" width="14.1796875" customWidth="1"/>
    <col min="12" max="12" width="17.7265625" customWidth="1"/>
    <col min="13" max="13" width="23.08984375" customWidth="1"/>
  </cols>
  <sheetData>
    <row r="1" spans="1:14" x14ac:dyDescent="0.35">
      <c r="A1" t="s">
        <v>915</v>
      </c>
      <c r="E1" t="s">
        <v>916</v>
      </c>
    </row>
    <row r="3" spans="1:14" x14ac:dyDescent="0.35">
      <c r="E3" s="20" t="s">
        <v>917</v>
      </c>
    </row>
    <row r="4" spans="1:14" x14ac:dyDescent="0.35">
      <c r="B4" t="s">
        <v>918</v>
      </c>
      <c r="F4" t="s">
        <v>919</v>
      </c>
      <c r="K4">
        <v>100000</v>
      </c>
    </row>
    <row r="7" spans="1:14" x14ac:dyDescent="0.35">
      <c r="B7" s="22" t="str" cm="1">
        <f t="array" ref="B7:N7">Staff[#Headers]</f>
        <v>Emp ID</v>
      </c>
      <c r="C7" s="22" t="str">
        <v>FirstName</v>
      </c>
      <c r="D7" s="22" t="str">
        <v>LastName</v>
      </c>
      <c r="E7" s="22" t="str">
        <v>Gender</v>
      </c>
      <c r="F7" s="22" t="str">
        <v>Department</v>
      </c>
      <c r="G7" s="22" t="str">
        <v>Salary</v>
      </c>
      <c r="H7" s="22" t="str">
        <v>Salary Bucket</v>
      </c>
      <c r="I7" s="22" t="str">
        <v>Start Date</v>
      </c>
      <c r="J7" s="22" t="str">
        <v>Age</v>
      </c>
      <c r="K7" s="22" t="str">
        <v>FTE</v>
      </c>
      <c r="L7" s="22" t="str">
        <v>Employee type</v>
      </c>
      <c r="M7" s="22" t="str">
        <v>Work location</v>
      </c>
      <c r="N7" s="22" t="str">
        <v>Work Type</v>
      </c>
    </row>
    <row r="8" spans="1:14" x14ac:dyDescent="0.35">
      <c r="B8" t="str" cm="1">
        <f t="array" ref="B8:G25">_xlfn._xlws.FILTER(Staff[[Emp ID]:[Salary]], (Staff[Salary]&gt;K4)*(Staff[Gender]="Female"))</f>
        <v>SQ04612</v>
      </c>
      <c r="C8" t="str">
        <v>Mick</v>
      </c>
      <c r="D8" t="str">
        <v>Spraberry</v>
      </c>
      <c r="E8" t="str">
        <v>Female</v>
      </c>
      <c r="F8" t="str">
        <v>Services</v>
      </c>
      <c r="G8">
        <v>120000</v>
      </c>
    </row>
    <row r="9" spans="1:14" x14ac:dyDescent="0.35">
      <c r="B9" t="str">
        <v>TN01281</v>
      </c>
      <c r="C9" t="str">
        <v>Cletus</v>
      </c>
      <c r="D9" t="str">
        <v>McGarahan</v>
      </c>
      <c r="E9" t="str">
        <v>Female</v>
      </c>
      <c r="F9" t="str">
        <v>Engineering</v>
      </c>
      <c r="G9">
        <v>114425.19</v>
      </c>
    </row>
    <row r="10" spans="1:14" x14ac:dyDescent="0.35">
      <c r="B10" t="str">
        <v>VT04681</v>
      </c>
      <c r="C10" t="str">
        <v>Nickolai</v>
      </c>
      <c r="D10" t="str">
        <v>Artin</v>
      </c>
      <c r="E10" t="str">
        <v>Female</v>
      </c>
      <c r="F10" t="str">
        <v>Product Management</v>
      </c>
      <c r="G10">
        <v>110906.35</v>
      </c>
    </row>
    <row r="11" spans="1:14" x14ac:dyDescent="0.35">
      <c r="B11" t="str">
        <v>TN04246</v>
      </c>
      <c r="C11" t="str">
        <v>Shaylyn</v>
      </c>
      <c r="D11" t="str">
        <v>Ransbury</v>
      </c>
      <c r="E11" t="str">
        <v>Female</v>
      </c>
      <c r="F11" t="str">
        <v>Support</v>
      </c>
      <c r="G11">
        <v>100371.31</v>
      </c>
    </row>
    <row r="12" spans="1:14" x14ac:dyDescent="0.35">
      <c r="B12" t="str">
        <v>PR02208</v>
      </c>
      <c r="C12" t="str">
        <v>Gowri</v>
      </c>
      <c r="D12" t="str">
        <v>Sankar Chakrala</v>
      </c>
      <c r="E12" t="str">
        <v>Female</v>
      </c>
      <c r="F12" t="str">
        <v>Training</v>
      </c>
      <c r="G12">
        <v>102934.09</v>
      </c>
    </row>
    <row r="13" spans="1:14" x14ac:dyDescent="0.35">
      <c r="B13" t="str">
        <v>VT04093</v>
      </c>
      <c r="C13" t="str">
        <v>Prasanna</v>
      </c>
      <c r="D13" t="str">
        <v>Lakshmi Payasam</v>
      </c>
      <c r="E13" t="str">
        <v>Female</v>
      </c>
      <c r="F13" t="str">
        <v>Training</v>
      </c>
      <c r="G13">
        <v>116767.63</v>
      </c>
    </row>
    <row r="14" spans="1:14" x14ac:dyDescent="0.35">
      <c r="B14" t="str">
        <v>VT01684</v>
      </c>
      <c r="C14" t="str">
        <v>Audry</v>
      </c>
      <c r="D14" t="str">
        <v>Yu</v>
      </c>
      <c r="E14" t="str">
        <v>Female</v>
      </c>
      <c r="F14" t="str">
        <v>Training</v>
      </c>
      <c r="G14">
        <v>101187.36</v>
      </c>
    </row>
    <row r="15" spans="1:14" x14ac:dyDescent="0.35">
      <c r="B15" t="str">
        <v>TN04740</v>
      </c>
      <c r="C15" t="str">
        <v>Tristam</v>
      </c>
      <c r="D15" t="str">
        <v>Cuming</v>
      </c>
      <c r="E15" t="str">
        <v>Female</v>
      </c>
      <c r="F15" t="str">
        <v>Support</v>
      </c>
      <c r="G15">
        <v>104038.9</v>
      </c>
    </row>
    <row r="16" spans="1:14" x14ac:dyDescent="0.35">
      <c r="B16" t="str">
        <v>SQ00498</v>
      </c>
      <c r="C16" t="str">
        <v>Amery</v>
      </c>
      <c r="D16" t="str">
        <v>Ofer</v>
      </c>
      <c r="E16" t="str">
        <v>Female</v>
      </c>
      <c r="F16" t="str">
        <v>Legal</v>
      </c>
      <c r="G16">
        <v>111049.84</v>
      </c>
    </row>
    <row r="17" spans="2:7" x14ac:dyDescent="0.35">
      <c r="B17" t="str">
        <v>VT04552</v>
      </c>
      <c r="C17" t="str">
        <v>Theresita</v>
      </c>
      <c r="D17" t="str">
        <v>Chasmer</v>
      </c>
      <c r="E17" t="str">
        <v>Female</v>
      </c>
      <c r="F17" t="str">
        <v>Product Management</v>
      </c>
      <c r="G17">
        <v>106665.67</v>
      </c>
    </row>
    <row r="18" spans="2:7" x14ac:dyDescent="0.35">
      <c r="B18" t="str">
        <v>PR00746</v>
      </c>
      <c r="C18" t="str">
        <v>Hogan</v>
      </c>
      <c r="D18" t="str">
        <v>Iles</v>
      </c>
      <c r="E18" t="str">
        <v>Female</v>
      </c>
      <c r="F18" t="str">
        <v>Accounting</v>
      </c>
      <c r="G18">
        <v>114177.23</v>
      </c>
    </row>
    <row r="19" spans="2:7" x14ac:dyDescent="0.35">
      <c r="B19" t="str">
        <v>SQ03387</v>
      </c>
      <c r="C19" t="str">
        <v>Robinia</v>
      </c>
      <c r="D19" t="str">
        <v>Scholling</v>
      </c>
      <c r="E19" t="str">
        <v>Female</v>
      </c>
      <c r="F19" t="str">
        <v>Human Resources</v>
      </c>
      <c r="G19">
        <v>100731.95</v>
      </c>
    </row>
    <row r="20" spans="2:7" x14ac:dyDescent="0.35">
      <c r="B20" t="str">
        <v>SQ02703</v>
      </c>
      <c r="C20" t="str">
        <v>Deepit</v>
      </c>
      <c r="D20" t="str">
        <v>Ranjana</v>
      </c>
      <c r="E20" t="str">
        <v>Female</v>
      </c>
      <c r="F20" t="str">
        <v>Marketing</v>
      </c>
      <c r="G20">
        <v>104903.79</v>
      </c>
    </row>
    <row r="21" spans="2:7" x14ac:dyDescent="0.35">
      <c r="B21" t="str">
        <v>TN00579</v>
      </c>
      <c r="C21" t="str">
        <v>Rafaelita</v>
      </c>
      <c r="D21" t="str">
        <v>Blaksland</v>
      </c>
      <c r="E21" t="str">
        <v>Female</v>
      </c>
      <c r="F21" t="str">
        <v>Services</v>
      </c>
      <c r="G21">
        <v>109163.39</v>
      </c>
    </row>
    <row r="22" spans="2:7" x14ac:dyDescent="0.35">
      <c r="B22" t="str">
        <v>SQ02174</v>
      </c>
      <c r="C22" t="str">
        <v>Sidoney</v>
      </c>
      <c r="D22" t="str">
        <v>Yitzhok</v>
      </c>
      <c r="E22" t="str">
        <v>Female</v>
      </c>
      <c r="F22" t="str">
        <v>Engineering</v>
      </c>
      <c r="G22">
        <v>118442.54</v>
      </c>
    </row>
    <row r="23" spans="2:7" x14ac:dyDescent="0.35">
      <c r="B23" t="str">
        <v>VT04093</v>
      </c>
      <c r="C23" t="str">
        <v>Baruna</v>
      </c>
      <c r="D23" t="str">
        <v>Ogale</v>
      </c>
      <c r="E23" t="str">
        <v>Female</v>
      </c>
      <c r="F23" t="str">
        <v>Training</v>
      </c>
      <c r="G23">
        <v>116767.63</v>
      </c>
    </row>
    <row r="24" spans="2:7" x14ac:dyDescent="0.35">
      <c r="B24" t="str">
        <v>SQ03491</v>
      </c>
      <c r="C24" t="str">
        <v>Freda</v>
      </c>
      <c r="D24" t="str">
        <v>Legan</v>
      </c>
      <c r="E24" t="str">
        <v>Female</v>
      </c>
      <c r="F24" t="str">
        <v>Sales</v>
      </c>
      <c r="G24">
        <v>102129.37</v>
      </c>
    </row>
    <row r="25" spans="2:7" x14ac:dyDescent="0.35">
      <c r="B25" t="str">
        <v>SQ02624</v>
      </c>
      <c r="C25" t="str">
        <v>Gwenneth</v>
      </c>
      <c r="D25" t="str">
        <v>Fealey</v>
      </c>
      <c r="E25" t="str">
        <v>Female</v>
      </c>
      <c r="F25" t="str">
        <v>Engineering</v>
      </c>
      <c r="G25">
        <v>114772.32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8616FC-1429-4519-8EFE-89182D36A5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Medals</vt:lpstr>
      <vt:lpstr>Staff</vt:lpstr>
      <vt:lpstr>Sheet10</vt:lpstr>
      <vt:lpstr>Sheet7</vt:lpstr>
      <vt:lpstr>Sheet8</vt:lpstr>
      <vt:lpstr>Sheet9</vt:lpstr>
      <vt:lpstr>Sheet1</vt:lpstr>
      <vt:lpstr>Sheet2</vt:lpstr>
      <vt:lpstr>Sheet5</vt:lpstr>
      <vt:lpstr>Sheet6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Gottemukkula</dc:creator>
  <cp:lastModifiedBy>Akhila Gottemukkula</cp:lastModifiedBy>
  <dcterms:created xsi:type="dcterms:W3CDTF">2025-03-21T05:22:15Z</dcterms:created>
  <dcterms:modified xsi:type="dcterms:W3CDTF">2025-03-23T01:38:17Z</dcterms:modified>
</cp:coreProperties>
</file>