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ichData/richValueRel.xml" ContentType="application/vnd.ms-excel.richvaluerel+xml"/>
  <Override PartName="/xl/persons/person.xml" ContentType="application/vnd.ms-excel.person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HARI PRIYA\Downloads\"/>
    </mc:Choice>
  </mc:AlternateContent>
  <xr:revisionPtr revIDLastSave="0" documentId="8_{58108F56-FCBC-48C1-87E0-277EAE57B112}" xr6:coauthVersionLast="47" xr6:coauthVersionMax="47" xr10:uidLastSave="{00000000-0000-0000-0000-000000000000}"/>
  <bookViews>
    <workbookView xWindow="-108" yWindow="-108" windowWidth="23256" windowHeight="12576" xr2:uid="{369C2E72-C42C-47E9-B4AA-6AAADD99EA75}"/>
  </bookViews>
  <sheets>
    <sheet name="3 Statement Model" sheetId="1" r:id="rId1"/>
  </sheets>
  <definedNames>
    <definedName name="_Order1" hidden="1">255</definedName>
    <definedName name="CurrentMonth">#REF!</definedName>
    <definedName name="fafa" hidden="1">{"razones",#N/A,TRUE,"Razones";"balance",#N/A,TRUE,"Balance";"resultados",#N/A,TRUE,"Resultados";"flujo",#N/A,TRUE,"Flujo";"ingresos",#N/A,TRUE,"Ingresos";"costo",#N/A,TRUE,"Costo";"gastos",#N/A,TRUE,"Gastos";"datos",#N/A,TRUE,"Datos";"financieros",#N/A,TRUE,"Financieros"}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42186.5323148148</definedName>
    <definedName name="IQ_QTD" hidden="1">750000</definedName>
    <definedName name="IQ_TODAY" hidden="1">0</definedName>
    <definedName name="IQ_YTDMONTH" hidden="1">130000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s" hidden="1">{"razones",#N/A,TRUE,"Razones";"balance",#N/A,TRUE,"Balance";"resultados",#N/A,TRUE,"Resultados";"flujo",#N/A,TRUE,"Flujo";"ingresos",#N/A,TRUE,"Ingresos";"costo",#N/A,TRUE,"Costo";"gastos",#N/A,TRUE,"Gastos";"datos",#N/A,TRUE,"Datos";"financieros",#N/A,TRUE,"Financieros"}</definedName>
    <definedName name="StartDate">44227</definedName>
    <definedName name="wrn.reporte." hidden="1">{"razones",#N/A,TRUE,"Razones";"balance",#N/A,TRUE,"Balance";"resultados",#N/A,TRUE,"Resultados";"flujo",#N/A,TRUE,"Flujo";"ingresos",#N/A,TRUE,"Ingresos";"costo",#N/A,TRUE,"Costo";"gastos",#N/A,TRUE,"Gastos";"datos",#N/A,TRUE,"Datos";"financieros",#N/A,TRUE,"Financieros"}</definedName>
  </definedName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13" i="1"/>
  <c r="D7" i="1"/>
  <c r="E7" i="1"/>
  <c r="M33" i="1"/>
  <c r="N33" i="1" s="1"/>
  <c r="N32" i="1"/>
  <c r="M29" i="1"/>
  <c r="N29" i="1" s="1"/>
  <c r="O29" i="1" s="1"/>
  <c r="M28" i="1"/>
  <c r="N28" i="1" s="1"/>
  <c r="N25" i="1"/>
  <c r="T16" i="1"/>
  <c r="T15" i="1"/>
  <c r="N18" i="1"/>
  <c r="N14" i="1"/>
  <c r="M19" i="1"/>
  <c r="G28" i="1"/>
  <c r="F28" i="1"/>
  <c r="E28" i="1"/>
  <c r="G20" i="1"/>
  <c r="F20" i="1"/>
  <c r="E20" i="1"/>
  <c r="G12" i="1"/>
  <c r="F12" i="1"/>
  <c r="E12" i="1"/>
  <c r="G7" i="1"/>
  <c r="F7" i="1"/>
  <c r="S12" i="1"/>
  <c r="S13" i="1"/>
  <c r="S14" i="1"/>
  <c r="T14" i="1"/>
  <c r="S15" i="1"/>
  <c r="S16" i="1"/>
  <c r="S17" i="1"/>
  <c r="S21" i="1"/>
  <c r="S22" i="1"/>
  <c r="T22" i="1"/>
  <c r="S23" i="1"/>
  <c r="S26" i="1"/>
  <c r="S27" i="1"/>
  <c r="S28" i="1"/>
  <c r="S29" i="1"/>
  <c r="S33" i="1"/>
  <c r="L9" i="1"/>
  <c r="L26" i="1"/>
  <c r="D28" i="1"/>
  <c r="D20" i="1"/>
  <c r="D12" i="1"/>
  <c r="M17" i="1" l="1"/>
  <c r="N24" i="1"/>
  <c r="O24" i="1" s="1"/>
  <c r="T17" i="1"/>
  <c r="V22" i="1"/>
  <c r="L17" i="1"/>
  <c r="M26" i="1"/>
  <c r="M22" i="1"/>
  <c r="M21" i="1" s="1"/>
  <c r="S10" i="1"/>
  <c r="T21" i="1"/>
  <c r="T20" i="1" s="1"/>
  <c r="T13" i="1"/>
  <c r="M9" i="1"/>
  <c r="U12" i="1"/>
  <c r="O32" i="1"/>
  <c r="O33" i="1"/>
  <c r="O28" i="1"/>
  <c r="V17" i="1"/>
  <c r="U17" i="1"/>
  <c r="N23" i="1"/>
  <c r="O18" i="1"/>
  <c r="U21" i="1"/>
  <c r="V21" i="1"/>
  <c r="V13" i="1"/>
  <c r="U13" i="1"/>
  <c r="V14" i="1"/>
  <c r="U14" i="1"/>
  <c r="T12" i="1"/>
  <c r="S9" i="1"/>
  <c r="E17" i="1"/>
  <c r="E18" i="1" s="1"/>
  <c r="U10" i="1"/>
  <c r="N16" i="1"/>
  <c r="U9" i="1" s="1"/>
  <c r="M13" i="1"/>
  <c r="F17" i="1"/>
  <c r="F26" i="1" s="1"/>
  <c r="F35" i="1" s="1"/>
  <c r="U8" i="1" s="1"/>
  <c r="G17" i="1"/>
  <c r="G26" i="1" s="1"/>
  <c r="G35" i="1" s="1"/>
  <c r="V8" i="1" s="1"/>
  <c r="S20" i="1"/>
  <c r="S25" i="1"/>
  <c r="T10" i="1"/>
  <c r="T9" i="1"/>
  <c r="S18" i="1"/>
  <c r="L21" i="1"/>
  <c r="D17" i="1"/>
  <c r="T25" i="1" l="1"/>
  <c r="N13" i="1"/>
  <c r="O16" i="1"/>
  <c r="V9" i="1" s="1"/>
  <c r="U25" i="1"/>
  <c r="E26" i="1"/>
  <c r="E35" i="1" s="1"/>
  <c r="T8" i="1" s="1"/>
  <c r="T7" i="1" s="1"/>
  <c r="U22" i="1"/>
  <c r="U20" i="1" s="1"/>
  <c r="N26" i="1"/>
  <c r="N9" i="1"/>
  <c r="V12" i="1"/>
  <c r="O26" i="1"/>
  <c r="V25" i="1"/>
  <c r="U15" i="1"/>
  <c r="N22" i="1"/>
  <c r="O23" i="1"/>
  <c r="V20" i="1"/>
  <c r="F18" i="1"/>
  <c r="G18" i="1"/>
  <c r="O17" i="1"/>
  <c r="N17" i="1"/>
  <c r="D26" i="1"/>
  <c r="D35" i="1" s="1"/>
  <c r="D18" i="1"/>
  <c r="T31" i="1" l="1"/>
  <c r="O13" i="1"/>
  <c r="N21" i="1"/>
  <c r="V10" i="1"/>
  <c r="O9" i="1"/>
  <c r="O22" i="1"/>
  <c r="O21" i="1" s="1"/>
  <c r="V15" i="1"/>
  <c r="L34" i="1"/>
  <c r="M34" i="1" s="1"/>
  <c r="N34" i="1" s="1"/>
  <c r="O34" i="1" s="1"/>
  <c r="S8" i="1"/>
  <c r="S7" i="1" s="1"/>
  <c r="S31" i="1" s="1"/>
  <c r="S34" i="1" s="1"/>
  <c r="U7" i="1"/>
  <c r="U31" i="1" s="1"/>
  <c r="T33" i="1" l="1"/>
  <c r="T34" i="1" s="1"/>
  <c r="M8" i="1" s="1"/>
  <c r="M7" i="1" s="1"/>
  <c r="L8" i="1"/>
  <c r="L7" i="1" s="1"/>
  <c r="V7" i="1"/>
  <c r="V31" i="1" s="1"/>
  <c r="L31" i="1"/>
  <c r="U33" i="1" l="1"/>
  <c r="U34" i="1" s="1"/>
  <c r="N8" i="1" s="1"/>
  <c r="N7" i="1" s="1"/>
  <c r="S36" i="1"/>
  <c r="L36" i="1"/>
  <c r="M31" i="1"/>
  <c r="M36" i="1" s="1"/>
  <c r="T36" i="1"/>
  <c r="V33" i="1" l="1"/>
  <c r="V34" i="1" s="1"/>
  <c r="O8" i="1" s="1"/>
  <c r="O7" i="1" s="1"/>
  <c r="O31" i="1"/>
  <c r="N31" i="1"/>
  <c r="N36" i="1" s="1"/>
  <c r="U36" i="1"/>
  <c r="O36" i="1" l="1"/>
  <c r="V36" i="1"/>
</calcChain>
</file>

<file path=xl/sharedStrings.xml><?xml version="1.0" encoding="utf-8"?>
<sst xmlns="http://schemas.openxmlformats.org/spreadsheetml/2006/main" count="85" uniqueCount="61">
  <si>
    <t>Q1 2025</t>
  </si>
  <si>
    <t>Q2 2025</t>
  </si>
  <si>
    <t>Q3 2025</t>
  </si>
  <si>
    <t>Q4 2025</t>
  </si>
  <si>
    <t>Revenue</t>
  </si>
  <si>
    <t>Assets</t>
  </si>
  <si>
    <t>Cash from Operating Activities</t>
  </si>
  <si>
    <t>Implementation Fees</t>
  </si>
  <si>
    <t>Cash &amp; Cash Equivalents</t>
  </si>
  <si>
    <t>Net Income</t>
  </si>
  <si>
    <t>MRR</t>
  </si>
  <si>
    <t>Current Assets</t>
  </si>
  <si>
    <t>Depreciation</t>
  </si>
  <si>
    <t>Product Revenue</t>
  </si>
  <si>
    <t>Accounts Receivable</t>
  </si>
  <si>
    <t>Amortization</t>
  </si>
  <si>
    <t>Inventory</t>
  </si>
  <si>
    <t>Cost of Goods Sold</t>
  </si>
  <si>
    <t>Prepaid Expenses</t>
  </si>
  <si>
    <t>Hosting &amp; Servers</t>
  </si>
  <si>
    <t>Fixed Assets</t>
  </si>
  <si>
    <t>Product Costs</t>
  </si>
  <si>
    <t>Laptops &amp; computers</t>
  </si>
  <si>
    <t>Customer Support</t>
  </si>
  <si>
    <t>Furniture</t>
  </si>
  <si>
    <t>Accounts Payable</t>
  </si>
  <si>
    <t>Accumulated Depreciation</t>
  </si>
  <si>
    <t>Credit Cards</t>
  </si>
  <si>
    <t>Gross Profit</t>
  </si>
  <si>
    <t>Intangible Assets</t>
  </si>
  <si>
    <t>Deferred Revenue</t>
  </si>
  <si>
    <t>Gross Margin</t>
  </si>
  <si>
    <t>Goodwill</t>
  </si>
  <si>
    <t>Accrued Interest</t>
  </si>
  <si>
    <t>Accumulated Amortization</t>
  </si>
  <si>
    <t>Operating Expenses</t>
  </si>
  <si>
    <t>Cash from Investing Activities</t>
  </si>
  <si>
    <t>General &amp; Administrative</t>
  </si>
  <si>
    <t>Liabilities</t>
  </si>
  <si>
    <t>Sales &amp; Marketing</t>
  </si>
  <si>
    <t>Current Liabilities</t>
  </si>
  <si>
    <t>Research &amp; Development</t>
  </si>
  <si>
    <t>Customer Success</t>
  </si>
  <si>
    <t>Cash from Financing Activities</t>
  </si>
  <si>
    <t>Net Operating Income</t>
  </si>
  <si>
    <t>Long Term Liabilities</t>
  </si>
  <si>
    <t>Common Stock</t>
  </si>
  <si>
    <t>Line of Credit</t>
  </si>
  <si>
    <t>Preferred Stock</t>
  </si>
  <si>
    <t>Other Income / Expense</t>
  </si>
  <si>
    <t>Convertible Notes</t>
  </si>
  <si>
    <t>Interest Income</t>
  </si>
  <si>
    <t>Interest Expense</t>
  </si>
  <si>
    <t>Depreciation Expense</t>
  </si>
  <si>
    <t>Owners Equity</t>
  </si>
  <si>
    <t>Total Cash Flows</t>
  </si>
  <si>
    <t>Amortization Expense</t>
  </si>
  <si>
    <t>Beginning Cash</t>
  </si>
  <si>
    <t>Retained Earnings</t>
  </si>
  <si>
    <t>Ending Cash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</si>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</sst>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u val="singleAccounting"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 val="doubleAccounting"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D9A2"/>
        <bgColor indexed="64"/>
      </patternFill>
    </fill>
    <fill>
      <patternFill patternType="solid">
        <fgColor rgb="FFEAE9C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0" fontId="12" fillId="0" borderId="0"/>
  </cellStyleXfs>
  <cellXfs count="29">
    <xf numFmtId="0" fontId="0" fillId="0" borderId="0" xfId="0"/>
    <xf numFmtId="0" fontId="4" fillId="2" borderId="0" xfId="0" applyFont="1" applyFill="1"/>
    <xf numFmtId="0" fontId="4" fillId="3" borderId="0" xfId="0" applyFont="1" applyFill="1"/>
    <xf numFmtId="0" fontId="4" fillId="0" borderId="0" xfId="0" applyFont="1"/>
    <xf numFmtId="0" fontId="3" fillId="4" borderId="0" xfId="0" applyFont="1" applyFill="1"/>
    <xf numFmtId="0" fontId="3" fillId="0" borderId="0" xfId="0" applyFont="1"/>
    <xf numFmtId="164" fontId="5" fillId="0" borderId="0" xfId="0" applyNumberFormat="1" applyFont="1"/>
    <xf numFmtId="0" fontId="0" fillId="4" borderId="0" xfId="0" applyFill="1" applyAlignment="1">
      <alignment horizontal="left" indent="1"/>
    </xf>
    <xf numFmtId="164" fontId="0" fillId="0" borderId="0" xfId="1" applyNumberFormat="1" applyFont="1"/>
    <xf numFmtId="0" fontId="0" fillId="4" borderId="0" xfId="0" applyFill="1"/>
    <xf numFmtId="164" fontId="0" fillId="0" borderId="0" xfId="0" applyNumberFormat="1"/>
    <xf numFmtId="0" fontId="6" fillId="4" borderId="0" xfId="0" applyFont="1" applyFill="1" applyAlignment="1">
      <alignment horizontal="left" indent="1"/>
    </xf>
    <xf numFmtId="0" fontId="6" fillId="0" borderId="0" xfId="0" applyFont="1"/>
    <xf numFmtId="9" fontId="6" fillId="0" borderId="0" xfId="2" applyFont="1"/>
    <xf numFmtId="164" fontId="7" fillId="0" borderId="0" xfId="0" applyNumberFormat="1" applyFont="1"/>
    <xf numFmtId="0" fontId="3" fillId="2" borderId="0" xfId="0" applyFont="1" applyFill="1"/>
    <xf numFmtId="0" fontId="8" fillId="3" borderId="0" xfId="0" applyFont="1" applyFill="1"/>
    <xf numFmtId="0" fontId="0" fillId="5" borderId="0" xfId="0" applyFill="1"/>
    <xf numFmtId="164" fontId="3" fillId="0" borderId="0" xfId="1" applyNumberFormat="1" applyFont="1"/>
    <xf numFmtId="0" fontId="3" fillId="5" borderId="0" xfId="0" applyFont="1" applyFill="1"/>
    <xf numFmtId="0" fontId="3" fillId="4" borderId="0" xfId="0" applyFont="1" applyFill="1" applyAlignment="1">
      <alignment horizontal="left"/>
    </xf>
    <xf numFmtId="0" fontId="2" fillId="4" borderId="0" xfId="0" applyFont="1" applyFill="1"/>
    <xf numFmtId="0" fontId="2" fillId="0" borderId="0" xfId="0" applyFont="1"/>
    <xf numFmtId="164" fontId="2" fillId="0" borderId="0" xfId="0" applyNumberFormat="1" applyFont="1"/>
    <xf numFmtId="164" fontId="5" fillId="0" borderId="0" xfId="1" applyNumberFormat="1" applyFont="1"/>
    <xf numFmtId="164" fontId="3" fillId="0" borderId="0" xfId="0" applyNumberFormat="1" applyFont="1"/>
    <xf numFmtId="0" fontId="9" fillId="3" borderId="0" xfId="0" applyFont="1" applyFill="1" applyAlignment="1">
      <alignment horizontal="center"/>
    </xf>
    <xf numFmtId="164" fontId="0" fillId="6" borderId="0" xfId="1" applyNumberFormat="1" applyFont="1" applyFill="1"/>
    <xf numFmtId="164" fontId="0" fillId="6" borderId="0" xfId="0" applyNumberFormat="1" applyFill="1"/>
  </cellXfs>
  <cellStyles count="6">
    <cellStyle name="Comma" xfId="1" builtinId="3"/>
    <cellStyle name="Hyperlink 2" xfId="4" xr:uid="{3596714D-4ABE-463B-B0D4-12BC78B49D49}"/>
    <cellStyle name="Normal" xfId="0" builtinId="0"/>
    <cellStyle name="Normal 2" xfId="5" xr:uid="{BCCE88B9-FB93-4E64-B896-58E599704522}"/>
    <cellStyle name="Normal 2 3" xfId="3" xr:uid="{9F1345D6-C7B7-43B6-8AEC-E92D02AD2E9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13" Type="http://schemas.microsoft.com/office/2017/06/relationships/rdRichValue" Target="richData/rdrichvalue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microsoft.com/office/2017/06/relationships/rdRichValueTypes" Target="richData/rdRichValueTypes.xml"/><Relationship Id="rId5" Type="http://schemas.openxmlformats.org/officeDocument/2006/relationships/calcChain" Target="calcChain.xml"/><Relationship Id="rId10" Type="http://schemas.microsoft.com/office/2017/06/relationships/rdRichValueStructure" Target="richData/rdrichvaluestructure.xml"/><Relationship Id="rId4" Type="http://schemas.openxmlformats.org/officeDocument/2006/relationships/sharedStrings" Target="sharedStrings.xml"/><Relationship Id="rId9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0</xdr:row>
      <xdr:rowOff>152409</xdr:rowOff>
    </xdr:from>
    <xdr:to>
      <xdr:col>6</xdr:col>
      <xdr:colOff>417940</xdr:colOff>
      <xdr:row>4</xdr:row>
      <xdr:rowOff>103641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A7D356-4101-4C9D-B9C4-F6A498D67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1" y="152409"/>
          <a:ext cx="4462889" cy="713232"/>
        </a:xfrm>
        <a:prstGeom prst="rect">
          <a:avLst/>
        </a:prstGeom>
      </xdr:spPr>
    </xdr:pic>
    <xdr:clientData/>
  </xdr:twoCellAnchor>
  <xdr:oneCellAnchor>
    <xdr:from>
      <xdr:col>8</xdr:col>
      <xdr:colOff>51289</xdr:colOff>
      <xdr:row>0</xdr:row>
      <xdr:rowOff>152409</xdr:rowOff>
    </xdr:from>
    <xdr:ext cx="4308345" cy="713232"/>
    <xdr:pic>
      <xdr:nvPicPr>
        <xdr:cNvPr id="5" name="Picture 4">
          <a:extLst>
            <a:ext uri="{FF2B5EF4-FFF2-40B4-BE49-F238E27FC236}">
              <a16:creationId xmlns:a16="http://schemas.microsoft.com/office/drawing/2014/main" id="{FCDE6548-F621-4F30-9EAC-5A2CFE031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0450" y="152409"/>
          <a:ext cx="4308345" cy="713232"/>
        </a:xfrm>
        <a:prstGeom prst="rect">
          <a:avLst/>
        </a:prstGeom>
      </xdr:spPr>
    </xdr:pic>
    <xdr:clientData/>
  </xdr:oneCellAnchor>
  <xdr:oneCellAnchor>
    <xdr:from>
      <xdr:col>16</xdr:col>
      <xdr:colOff>13989</xdr:colOff>
      <xdr:row>0</xdr:row>
      <xdr:rowOff>152409</xdr:rowOff>
    </xdr:from>
    <xdr:ext cx="4748720" cy="713232"/>
    <xdr:pic>
      <xdr:nvPicPr>
        <xdr:cNvPr id="7" name="Picture 6">
          <a:extLst>
            <a:ext uri="{FF2B5EF4-FFF2-40B4-BE49-F238E27FC236}">
              <a16:creationId xmlns:a16="http://schemas.microsoft.com/office/drawing/2014/main" id="{50F41BDE-50D8-4764-873C-0CA37CF59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507" y="152409"/>
          <a:ext cx="4748720" cy="713232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0.png"/><Relationship Id="rId2" Type="http://schemas.openxmlformats.org/officeDocument/2006/relationships/image" Target="../media/image20.png"/><Relationship Id="rId1" Type="http://schemas.openxmlformats.org/officeDocument/2006/relationships/image" Target="../media/image10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CAE962F-5D87-481D-BBC3-093EAFC22CE5}">
  <we:reference id="wa200006775" version="1.2.2.6" store="en-US" storeType="OMEX"/>
  <we:alternateReferences>
    <we:reference id="wa200006775" version="1.2.2.6" store="WA20000677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A5E3-DB09-45C3-9A7B-EA3CD269F06C}">
  <sheetPr>
    <outlinePr summaryBelow="0" summaryRight="0"/>
  </sheetPr>
  <dimension ref="B6:V43"/>
  <sheetViews>
    <sheetView showGridLines="0" tabSelected="1" zoomScale="92" zoomScaleNormal="92" workbookViewId="0">
      <selection activeCell="O36" sqref="O36"/>
    </sheetView>
  </sheetViews>
  <sheetFormatPr defaultRowHeight="14.4" x14ac:dyDescent="0.3"/>
  <cols>
    <col min="1" max="1" width="2" customWidth="1"/>
    <col min="2" max="2" width="24.44140625" bestFit="1" customWidth="1"/>
    <col min="3" max="3" width="3.33203125" customWidth="1" collapsed="1"/>
    <col min="4" max="7" width="11" bestFit="1" customWidth="1"/>
    <col min="8" max="8" width="2.109375" customWidth="1"/>
    <col min="9" max="9" width="2.109375" style="5" customWidth="1"/>
    <col min="10" max="10" width="26.109375" bestFit="1" customWidth="1"/>
    <col min="11" max="11" width="2.5546875" customWidth="1" collapsed="1"/>
    <col min="12" max="15" width="11" bestFit="1" customWidth="1"/>
    <col min="16" max="16" width="2.33203125" customWidth="1"/>
    <col min="17" max="17" width="28.44140625" bestFit="1" customWidth="1"/>
    <col min="18" max="18" width="2" customWidth="1" collapsed="1"/>
    <col min="19" max="22" width="11" bestFit="1" customWidth="1"/>
  </cols>
  <sheetData>
    <row r="6" spans="2:22" s="3" customFormat="1" ht="21" x14ac:dyDescent="0.4">
      <c r="B6" s="1"/>
      <c r="C6" s="2"/>
      <c r="D6" s="26" t="s">
        <v>0</v>
      </c>
      <c r="E6" s="26" t="s">
        <v>1</v>
      </c>
      <c r="F6" s="26" t="s">
        <v>2</v>
      </c>
      <c r="G6" s="26" t="s">
        <v>3</v>
      </c>
      <c r="H6"/>
      <c r="I6" s="15"/>
      <c r="J6" s="1"/>
      <c r="K6" s="16"/>
      <c r="L6" s="26" t="s">
        <v>0</v>
      </c>
      <c r="M6" s="26" t="s">
        <v>1</v>
      </c>
      <c r="N6" s="26" t="s">
        <v>2</v>
      </c>
      <c r="O6" s="26" t="s">
        <v>3</v>
      </c>
      <c r="P6"/>
      <c r="Q6" s="1"/>
      <c r="R6" s="16"/>
      <c r="S6" s="26" t="s">
        <v>0</v>
      </c>
      <c r="T6" s="26" t="s">
        <v>1</v>
      </c>
      <c r="U6" s="26" t="s">
        <v>2</v>
      </c>
      <c r="V6" s="26" t="s">
        <v>3</v>
      </c>
    </row>
    <row r="7" spans="2:22" s="5" customFormat="1" ht="16.2" x14ac:dyDescent="0.45">
      <c r="B7" s="4" t="s">
        <v>4</v>
      </c>
      <c r="C7"/>
      <c r="D7" s="6">
        <f>SUM(D8:D10)</f>
        <v>100000</v>
      </c>
      <c r="E7" s="6">
        <f t="shared" ref="E7:G7" si="0">SUM(E8:E10)</f>
        <v>100000</v>
      </c>
      <c r="F7" s="6">
        <f t="shared" si="0"/>
        <v>77500</v>
      </c>
      <c r="G7" s="6">
        <f t="shared" si="0"/>
        <v>100000</v>
      </c>
      <c r="H7" s="17"/>
      <c r="I7" s="4" t="s">
        <v>5</v>
      </c>
      <c r="J7" s="9"/>
      <c r="K7"/>
      <c r="L7" s="6">
        <f>SUM(L9,L13,L17,L8)</f>
        <v>230942</v>
      </c>
      <c r="M7" s="6">
        <f t="shared" ref="M7:O7" si="1">SUM(M9,M13,M17,M8)</f>
        <v>415292</v>
      </c>
      <c r="N7" s="6">
        <f t="shared" si="1"/>
        <v>568938</v>
      </c>
      <c r="O7" s="6">
        <f t="shared" si="1"/>
        <v>752584</v>
      </c>
      <c r="P7"/>
      <c r="Q7" s="4" t="s">
        <v>6</v>
      </c>
      <c r="S7" s="24">
        <f>SUM(S8:S19)</f>
        <v>-23931</v>
      </c>
      <c r="T7" s="24">
        <f>SUM(T8:T19)</f>
        <v>80223</v>
      </c>
      <c r="U7" s="24">
        <f>SUM(U8:U19)</f>
        <v>8646</v>
      </c>
      <c r="V7" s="24">
        <f>SUM(V8:V19)</f>
        <v>28726</v>
      </c>
    </row>
    <row r="8" spans="2:22" x14ac:dyDescent="0.3">
      <c r="B8" s="7" t="s">
        <v>7</v>
      </c>
      <c r="D8" s="27">
        <v>20000</v>
      </c>
      <c r="E8" s="27">
        <v>15000</v>
      </c>
      <c r="F8" s="27">
        <v>25000</v>
      </c>
      <c r="G8" s="27">
        <v>10000</v>
      </c>
      <c r="H8" s="17"/>
      <c r="I8" s="4"/>
      <c r="J8" s="9" t="s">
        <v>8</v>
      </c>
      <c r="L8" s="8">
        <f>'3 Statement Model'!S34</f>
        <v>38539</v>
      </c>
      <c r="M8" s="8">
        <f>'3 Statement Model'!T34</f>
        <v>243292</v>
      </c>
      <c r="N8" s="8">
        <f>'3 Statement Model'!U34</f>
        <v>381938</v>
      </c>
      <c r="O8" s="8">
        <f>'3 Statement Model'!V34</f>
        <v>538664</v>
      </c>
      <c r="Q8" s="7" t="s">
        <v>9</v>
      </c>
      <c r="S8" s="10">
        <f>'3 Statement Model'!D35</f>
        <v>49000</v>
      </c>
      <c r="T8" s="10">
        <f>'3 Statement Model'!E35</f>
        <v>51000</v>
      </c>
      <c r="U8" s="10">
        <f>'3 Statement Model'!F35</f>
        <v>29500</v>
      </c>
      <c r="V8" s="10">
        <f>'3 Statement Model'!G35</f>
        <v>49500</v>
      </c>
    </row>
    <row r="9" spans="2:22" x14ac:dyDescent="0.3">
      <c r="B9" s="7" t="s">
        <v>10</v>
      </c>
      <c r="D9" s="27">
        <v>50000</v>
      </c>
      <c r="E9" s="27">
        <v>55000</v>
      </c>
      <c r="F9" s="27">
        <v>35000</v>
      </c>
      <c r="G9" s="27">
        <v>70000</v>
      </c>
      <c r="H9" s="17"/>
      <c r="I9" s="4"/>
      <c r="J9" s="4" t="s">
        <v>11</v>
      </c>
      <c r="L9" s="18">
        <f>SUM(L10:L12)</f>
        <v>127873</v>
      </c>
      <c r="M9" s="18">
        <f t="shared" ref="M9:O9" si="2">SUM(M10:M12)</f>
        <v>105000</v>
      </c>
      <c r="N9" s="18">
        <f t="shared" si="2"/>
        <v>120000</v>
      </c>
      <c r="O9" s="18">
        <f t="shared" si="2"/>
        <v>144920</v>
      </c>
      <c r="Q9" s="7" t="s">
        <v>12</v>
      </c>
      <c r="S9" s="8">
        <f>'3 Statement Model'!K16-'3 Statement Model'!L16</f>
        <v>2500</v>
      </c>
      <c r="T9" s="8">
        <f>'3 Statement Model'!L16-'3 Statement Model'!M16</f>
        <v>2500</v>
      </c>
      <c r="U9" s="8">
        <f>'3 Statement Model'!M16-'3 Statement Model'!N16</f>
        <v>-500</v>
      </c>
      <c r="V9" s="8">
        <f>'3 Statement Model'!N16-'3 Statement Model'!O16</f>
        <v>-500</v>
      </c>
    </row>
    <row r="10" spans="2:22" x14ac:dyDescent="0.3">
      <c r="B10" s="7" t="s">
        <v>13</v>
      </c>
      <c r="D10" s="27">
        <v>30000</v>
      </c>
      <c r="E10" s="27">
        <v>30000</v>
      </c>
      <c r="F10" s="27">
        <v>17500</v>
      </c>
      <c r="G10" s="27">
        <v>20000</v>
      </c>
      <c r="H10" s="17"/>
      <c r="I10" s="4"/>
      <c r="J10" s="7" t="s">
        <v>14</v>
      </c>
      <c r="L10" s="27">
        <v>21167</v>
      </c>
      <c r="M10" s="27">
        <v>10000</v>
      </c>
      <c r="N10" s="27">
        <v>5000</v>
      </c>
      <c r="O10" s="27">
        <v>7500</v>
      </c>
      <c r="Q10" s="7" t="s">
        <v>15</v>
      </c>
      <c r="S10" s="10">
        <f>'3 Statement Model'!K19-'3 Statement Model'!L19</f>
        <v>500</v>
      </c>
      <c r="T10" s="10">
        <f>'3 Statement Model'!L19-'3 Statement Model'!M19</f>
        <v>500</v>
      </c>
      <c r="U10" s="10">
        <f>'3 Statement Model'!M19-'3 Statement Model'!N19</f>
        <v>500</v>
      </c>
      <c r="V10" s="10">
        <f>'3 Statement Model'!N19-'3 Statement Model'!O19</f>
        <v>500</v>
      </c>
    </row>
    <row r="11" spans="2:22" x14ac:dyDescent="0.3">
      <c r="B11" s="7"/>
      <c r="H11" s="17"/>
      <c r="I11" s="4"/>
      <c r="J11" s="7" t="s">
        <v>16</v>
      </c>
      <c r="L11" s="27">
        <v>94361</v>
      </c>
      <c r="M11" s="27">
        <v>80000</v>
      </c>
      <c r="N11" s="27">
        <v>105000</v>
      </c>
      <c r="O11" s="27">
        <v>125420</v>
      </c>
      <c r="Q11" s="7"/>
      <c r="S11" s="10"/>
      <c r="T11" s="10"/>
      <c r="U11" s="10"/>
      <c r="V11" s="10"/>
    </row>
    <row r="12" spans="2:22" ht="16.2" x14ac:dyDescent="0.45">
      <c r="B12" s="4" t="s">
        <v>17</v>
      </c>
      <c r="D12" s="6">
        <f>SUM(D13:D16)</f>
        <v>5000</v>
      </c>
      <c r="E12" s="6">
        <f>SUM(E13:E16)</f>
        <v>9500</v>
      </c>
      <c r="F12" s="6">
        <f>SUM(F13:F16)</f>
        <v>5000</v>
      </c>
      <c r="G12" s="6">
        <f>SUM(G13:G16)</f>
        <v>5000</v>
      </c>
      <c r="H12" s="17"/>
      <c r="I12" s="4"/>
      <c r="J12" s="7" t="s">
        <v>18</v>
      </c>
      <c r="L12" s="27">
        <v>12345</v>
      </c>
      <c r="M12" s="27">
        <v>15000</v>
      </c>
      <c r="N12" s="27">
        <v>10000</v>
      </c>
      <c r="O12" s="27">
        <v>12000</v>
      </c>
      <c r="Q12" s="7" t="s">
        <v>14</v>
      </c>
      <c r="S12" s="8">
        <f>'3 Statement Model'!K10-'3 Statement Model'!L10</f>
        <v>-21167</v>
      </c>
      <c r="T12" s="8">
        <f>'3 Statement Model'!L10-'3 Statement Model'!M10</f>
        <v>11167</v>
      </c>
      <c r="U12" s="8">
        <f>'3 Statement Model'!M10-'3 Statement Model'!N10</f>
        <v>5000</v>
      </c>
      <c r="V12" s="8">
        <f>'3 Statement Model'!N10-'3 Statement Model'!O10</f>
        <v>-2500</v>
      </c>
    </row>
    <row r="13" spans="2:22" x14ac:dyDescent="0.3">
      <c r="B13" s="7" t="s">
        <v>19</v>
      </c>
      <c r="D13" s="27">
        <v>2500</v>
      </c>
      <c r="E13" s="27">
        <v>2500</v>
      </c>
      <c r="F13" s="27">
        <v>3000</v>
      </c>
      <c r="G13" s="27">
        <v>3000</v>
      </c>
      <c r="H13" s="19"/>
      <c r="I13" s="4"/>
      <c r="J13" s="4" t="s">
        <v>20</v>
      </c>
      <c r="K13" s="5"/>
      <c r="L13" s="18">
        <f>SUM(L14:L16)</f>
        <v>15030</v>
      </c>
      <c r="M13" s="18">
        <f t="shared" ref="M13:O13" si="3">SUM(M14:M16)</f>
        <v>18000</v>
      </c>
      <c r="N13" s="18">
        <f t="shared" si="3"/>
        <v>18500</v>
      </c>
      <c r="O13" s="18">
        <f t="shared" si="3"/>
        <v>21000</v>
      </c>
      <c r="Q13" s="7" t="s">
        <v>16</v>
      </c>
      <c r="S13" s="8">
        <f>'3 Statement Model'!K11-'3 Statement Model'!L11</f>
        <v>-94361</v>
      </c>
      <c r="T13" s="8">
        <f>'3 Statement Model'!L11-'3 Statement Model'!M11</f>
        <v>14361</v>
      </c>
      <c r="U13" s="8">
        <f>'3 Statement Model'!M11-'3 Statement Model'!N11</f>
        <v>-25000</v>
      </c>
      <c r="V13" s="8">
        <f>'3 Statement Model'!N11-'3 Statement Model'!O11</f>
        <v>-20420</v>
      </c>
    </row>
    <row r="14" spans="2:22" x14ac:dyDescent="0.3">
      <c r="B14" s="7" t="s">
        <v>21</v>
      </c>
      <c r="D14" s="27">
        <v>2000</v>
      </c>
      <c r="E14" s="27">
        <v>2000</v>
      </c>
      <c r="F14" s="27">
        <v>1000</v>
      </c>
      <c r="G14" s="27">
        <v>1000</v>
      </c>
      <c r="H14" s="17"/>
      <c r="I14" s="4"/>
      <c r="J14" s="7" t="s">
        <v>22</v>
      </c>
      <c r="L14" s="27">
        <v>8765</v>
      </c>
      <c r="M14" s="27">
        <v>3000</v>
      </c>
      <c r="N14" s="27">
        <f t="shared" ref="M14:O14" si="4">M14</f>
        <v>3000</v>
      </c>
      <c r="O14" s="27">
        <v>5000</v>
      </c>
      <c r="Q14" s="7" t="s">
        <v>18</v>
      </c>
      <c r="S14" s="8">
        <f>'3 Statement Model'!K12-'3 Statement Model'!L12</f>
        <v>-12345</v>
      </c>
      <c r="T14" s="8">
        <f>'3 Statement Model'!L12-'3 Statement Model'!M12</f>
        <v>-2655</v>
      </c>
      <c r="U14" s="8">
        <f>'3 Statement Model'!M12-'3 Statement Model'!N12</f>
        <v>5000</v>
      </c>
      <c r="V14" s="8">
        <f>'3 Statement Model'!N12-'3 Statement Model'!O12</f>
        <v>-2000</v>
      </c>
    </row>
    <row r="15" spans="2:22" x14ac:dyDescent="0.3">
      <c r="B15" s="7" t="s">
        <v>23</v>
      </c>
      <c r="D15" s="27">
        <v>500</v>
      </c>
      <c r="E15" s="27">
        <v>5000</v>
      </c>
      <c r="F15" s="27">
        <v>1000</v>
      </c>
      <c r="G15" s="27">
        <v>1000</v>
      </c>
      <c r="H15" s="17"/>
      <c r="I15" s="4"/>
      <c r="J15" s="7" t="s">
        <v>24</v>
      </c>
      <c r="L15" s="27">
        <v>8765</v>
      </c>
      <c r="M15" s="27">
        <v>20000</v>
      </c>
      <c r="N15" s="27">
        <v>20000</v>
      </c>
      <c r="O15" s="27">
        <v>20000</v>
      </c>
      <c r="Q15" s="7" t="s">
        <v>25</v>
      </c>
      <c r="S15" s="10">
        <f>'3 Statement Model'!L23-'3 Statement Model'!K23</f>
        <v>10584</v>
      </c>
      <c r="T15" s="10">
        <f>'3 Statement Model'!M23-'3 Statement Model'!L23</f>
        <v>9416</v>
      </c>
      <c r="U15" s="10">
        <f>'3 Statement Model'!N23-'3 Statement Model'!M23</f>
        <v>0</v>
      </c>
      <c r="V15" s="10">
        <f>'3 Statement Model'!O23-'3 Statement Model'!N23</f>
        <v>0</v>
      </c>
    </row>
    <row r="16" spans="2:22" x14ac:dyDescent="0.3">
      <c r="B16" s="9"/>
      <c r="H16" s="17"/>
      <c r="I16" s="4"/>
      <c r="J16" s="7" t="s">
        <v>26</v>
      </c>
      <c r="L16" s="27">
        <v>-2500</v>
      </c>
      <c r="M16" s="27">
        <v>-5000</v>
      </c>
      <c r="N16" s="27">
        <f>M16+F31</f>
        <v>-4500</v>
      </c>
      <c r="O16" s="27">
        <f>N16+G31</f>
        <v>-4000</v>
      </c>
      <c r="Q16" s="7" t="s">
        <v>27</v>
      </c>
      <c r="S16" s="10">
        <f>'3 Statement Model'!L24-'3 Statement Model'!K24</f>
        <v>16000</v>
      </c>
      <c r="T16" s="10">
        <f>'3 Statement Model'!M24-'3 Statement Model'!L24</f>
        <v>-11000</v>
      </c>
      <c r="U16" s="10">
        <v>-6000</v>
      </c>
      <c r="V16" s="10">
        <v>-1000</v>
      </c>
    </row>
    <row r="17" spans="2:22" ht="16.2" x14ac:dyDescent="0.45">
      <c r="B17" s="4" t="s">
        <v>28</v>
      </c>
      <c r="D17" s="6">
        <f>D7-D12</f>
        <v>95000</v>
      </c>
      <c r="E17" s="6">
        <f>E7-E12</f>
        <v>90500</v>
      </c>
      <c r="F17" s="6">
        <f>F7-F12</f>
        <v>72500</v>
      </c>
      <c r="G17" s="6">
        <f>G7-G12</f>
        <v>95000</v>
      </c>
      <c r="H17" s="19"/>
      <c r="I17" s="4"/>
      <c r="J17" s="20" t="s">
        <v>29</v>
      </c>
      <c r="K17" s="5"/>
      <c r="L17" s="18">
        <f>SUM(L18:L20)</f>
        <v>49500</v>
      </c>
      <c r="M17" s="18">
        <f t="shared" ref="M17:O17" si="5">SUM(M18:M20)</f>
        <v>49000</v>
      </c>
      <c r="N17" s="18">
        <f t="shared" si="5"/>
        <v>48500</v>
      </c>
      <c r="O17" s="18">
        <f t="shared" si="5"/>
        <v>48000</v>
      </c>
      <c r="Q17" s="7" t="s">
        <v>30</v>
      </c>
      <c r="S17" s="10">
        <f>'3 Statement Model'!L25-'3 Statement Model'!K25</f>
        <v>25212</v>
      </c>
      <c r="T17" s="10">
        <f>'3 Statement Model'!M25-'3 Statement Model'!L25</f>
        <v>4788</v>
      </c>
      <c r="U17" s="10">
        <f>'3 Statement Model'!N25-'3 Statement Model'!M25</f>
        <v>0</v>
      </c>
      <c r="V17" s="10">
        <f>'3 Statement Model'!O25-'3 Statement Model'!N25</f>
        <v>5000</v>
      </c>
    </row>
    <row r="18" spans="2:22" x14ac:dyDescent="0.3">
      <c r="B18" s="11" t="s">
        <v>31</v>
      </c>
      <c r="C18" s="12"/>
      <c r="D18" s="13">
        <f>IFERROR(D17/D7,0)</f>
        <v>0.95</v>
      </c>
      <c r="E18" s="13">
        <f>IFERROR(E17/E7,0)</f>
        <v>0.90500000000000003</v>
      </c>
      <c r="F18" s="13">
        <f>IFERROR(F17/F7,0)</f>
        <v>0.93548387096774188</v>
      </c>
      <c r="G18" s="13">
        <f>IFERROR(G17/G7,0)</f>
        <v>0.95</v>
      </c>
      <c r="H18" s="17"/>
      <c r="I18" s="4"/>
      <c r="J18" s="7" t="s">
        <v>32</v>
      </c>
      <c r="L18" s="27">
        <v>50000</v>
      </c>
      <c r="M18" s="27">
        <v>50000</v>
      </c>
      <c r="N18" s="27">
        <f t="shared" ref="N18:O18" si="6">M18</f>
        <v>50000</v>
      </c>
      <c r="O18" s="27">
        <f t="shared" si="6"/>
        <v>50000</v>
      </c>
      <c r="Q18" s="7" t="s">
        <v>33</v>
      </c>
      <c r="S18" s="10">
        <f>'3 Statement Model'!L29-'3 Statement Model'!K29</f>
        <v>146</v>
      </c>
      <c r="T18" s="10">
        <v>146</v>
      </c>
      <c r="U18" s="10">
        <v>146</v>
      </c>
      <c r="V18" s="10">
        <v>146</v>
      </c>
    </row>
    <row r="19" spans="2:22" x14ac:dyDescent="0.3">
      <c r="B19" s="7"/>
      <c r="H19" s="17"/>
      <c r="I19" s="4"/>
      <c r="J19" s="7" t="s">
        <v>34</v>
      </c>
      <c r="L19" s="27">
        <v>-500</v>
      </c>
      <c r="M19" s="27">
        <f>L19-E32</f>
        <v>-1000</v>
      </c>
      <c r="N19" s="27">
        <v>-1500</v>
      </c>
      <c r="O19" s="27">
        <v>-2000</v>
      </c>
      <c r="Q19" s="9"/>
      <c r="S19" s="8"/>
      <c r="T19" s="8"/>
      <c r="U19" s="8"/>
      <c r="V19" s="8"/>
    </row>
    <row r="20" spans="2:22" ht="16.2" x14ac:dyDescent="0.45">
      <c r="B20" s="4" t="s">
        <v>35</v>
      </c>
      <c r="D20" s="6">
        <f>SUM(D21:D25)</f>
        <v>50500</v>
      </c>
      <c r="E20" s="6">
        <f>SUM(E21:E25)</f>
        <v>44000</v>
      </c>
      <c r="F20" s="6">
        <f>SUM(F21:F25)</f>
        <v>48000</v>
      </c>
      <c r="G20" s="6">
        <f>SUM(G21:G25)</f>
        <v>50500</v>
      </c>
      <c r="H20" s="17"/>
      <c r="I20" s="4"/>
      <c r="J20" s="9"/>
      <c r="Q20" s="4" t="s">
        <v>36</v>
      </c>
      <c r="S20" s="24">
        <f>SUM(S21:S24)</f>
        <v>-67530</v>
      </c>
      <c r="T20" s="24">
        <f>SUM(T21:T24)</f>
        <v>-55470</v>
      </c>
      <c r="U20" s="24">
        <f>SUM(U21:U24)</f>
        <v>-50000</v>
      </c>
      <c r="V20" s="24">
        <f>SUM(V21:V24)</f>
        <v>-52000</v>
      </c>
    </row>
    <row r="21" spans="2:22" ht="16.2" x14ac:dyDescent="0.45">
      <c r="B21" s="7" t="s">
        <v>37</v>
      </c>
      <c r="D21" s="28">
        <v>20000</v>
      </c>
      <c r="E21" s="28">
        <v>15000</v>
      </c>
      <c r="F21" s="28">
        <v>17500</v>
      </c>
      <c r="G21" s="28">
        <v>20000</v>
      </c>
      <c r="H21" s="17"/>
      <c r="I21" s="4" t="s">
        <v>38</v>
      </c>
      <c r="J21" s="9"/>
      <c r="L21" s="6">
        <f>SUM(L22,L26)</f>
        <v>126942</v>
      </c>
      <c r="M21" s="6">
        <f t="shared" ref="M21:O21" si="7">SUM(M22,M26)</f>
        <v>130146</v>
      </c>
      <c r="N21" s="6">
        <f t="shared" si="7"/>
        <v>130146</v>
      </c>
      <c r="O21" s="6">
        <f t="shared" si="7"/>
        <v>135146</v>
      </c>
      <c r="Q21" s="7" t="s">
        <v>22</v>
      </c>
      <c r="S21" s="8">
        <f>'3 Statement Model'!K14-'3 Statement Model'!L14</f>
        <v>-8765</v>
      </c>
      <c r="T21" s="8">
        <f>'3 Statement Model'!L14-'3 Statement Model'!M14</f>
        <v>5765</v>
      </c>
      <c r="U21" s="8">
        <f>'3 Statement Model'!M14-'3 Statement Model'!N14</f>
        <v>0</v>
      </c>
      <c r="V21" s="8">
        <f>'3 Statement Model'!N14-'3 Statement Model'!O14</f>
        <v>-2000</v>
      </c>
    </row>
    <row r="22" spans="2:22" x14ac:dyDescent="0.3">
      <c r="B22" s="7" t="s">
        <v>39</v>
      </c>
      <c r="D22" s="28">
        <v>5000</v>
      </c>
      <c r="E22" s="28">
        <v>7500</v>
      </c>
      <c r="F22" s="28">
        <v>5000</v>
      </c>
      <c r="G22" s="28">
        <v>5000</v>
      </c>
      <c r="H22" s="17"/>
      <c r="I22" s="4"/>
      <c r="J22" s="4" t="s">
        <v>40</v>
      </c>
      <c r="L22" s="18">
        <f>SUM(L23:L25)</f>
        <v>51796</v>
      </c>
      <c r="M22" s="18">
        <f t="shared" ref="M22:O22" si="8">SUM(M23:M25)</f>
        <v>55000</v>
      </c>
      <c r="N22" s="18">
        <f t="shared" si="8"/>
        <v>55000</v>
      </c>
      <c r="O22" s="18">
        <f t="shared" si="8"/>
        <v>60000</v>
      </c>
      <c r="Q22" s="7" t="s">
        <v>24</v>
      </c>
      <c r="S22" s="8">
        <f>'3 Statement Model'!K15-'3 Statement Model'!L15</f>
        <v>-8765</v>
      </c>
      <c r="T22" s="8">
        <f>'3 Statement Model'!L15-'3 Statement Model'!M15</f>
        <v>-11235</v>
      </c>
      <c r="U22" s="8">
        <f>'3 Statement Model'!M15-'3 Statement Model'!N15</f>
        <v>0</v>
      </c>
      <c r="V22" s="8">
        <f>'3 Statement Model'!N15-'3 Statement Model'!O15</f>
        <v>0</v>
      </c>
    </row>
    <row r="23" spans="2:22" x14ac:dyDescent="0.3">
      <c r="B23" s="7" t="s">
        <v>41</v>
      </c>
      <c r="D23" s="28">
        <v>15000</v>
      </c>
      <c r="E23" s="28">
        <v>9000</v>
      </c>
      <c r="F23" s="28">
        <v>10500</v>
      </c>
      <c r="G23" s="28">
        <v>10500</v>
      </c>
      <c r="H23" s="17"/>
      <c r="I23" s="4"/>
      <c r="J23" s="7" t="s">
        <v>25</v>
      </c>
      <c r="L23" s="27">
        <v>10584</v>
      </c>
      <c r="M23" s="27">
        <v>20000</v>
      </c>
      <c r="N23" s="27">
        <f t="shared" ref="M23:O23" si="9">M23</f>
        <v>20000</v>
      </c>
      <c r="O23" s="27">
        <f t="shared" si="9"/>
        <v>20000</v>
      </c>
      <c r="Q23" s="7" t="s">
        <v>32</v>
      </c>
      <c r="S23" s="10">
        <f>'3 Statement Model'!K18-'3 Statement Model'!L18</f>
        <v>-50000</v>
      </c>
      <c r="T23" s="10">
        <v>-50000</v>
      </c>
      <c r="U23" s="10">
        <v>-50000</v>
      </c>
      <c r="V23" s="10">
        <v>-50000</v>
      </c>
    </row>
    <row r="24" spans="2:22" x14ac:dyDescent="0.3">
      <c r="B24" s="7" t="s">
        <v>42</v>
      </c>
      <c r="D24" s="28">
        <v>10500</v>
      </c>
      <c r="E24" s="28">
        <v>12500</v>
      </c>
      <c r="F24" s="28">
        <v>15000</v>
      </c>
      <c r="G24" s="28">
        <v>15000</v>
      </c>
      <c r="H24" s="17"/>
      <c r="I24" s="4"/>
      <c r="J24" s="7" t="s">
        <v>27</v>
      </c>
      <c r="L24" s="27">
        <v>16000</v>
      </c>
      <c r="M24" s="27">
        <v>5000</v>
      </c>
      <c r="N24" s="27">
        <f t="shared" ref="M24:O24" si="10">M24</f>
        <v>5000</v>
      </c>
      <c r="O24" s="27">
        <f t="shared" si="10"/>
        <v>5000</v>
      </c>
      <c r="Q24" s="9"/>
      <c r="S24" s="8"/>
      <c r="T24" s="8"/>
      <c r="U24" s="8"/>
      <c r="V24" s="8"/>
    </row>
    <row r="25" spans="2:22" ht="16.2" x14ac:dyDescent="0.45">
      <c r="B25" s="9"/>
      <c r="H25" s="17"/>
      <c r="I25" s="4"/>
      <c r="J25" s="7" t="s">
        <v>30</v>
      </c>
      <c r="L25" s="27">
        <v>25212</v>
      </c>
      <c r="M25" s="27">
        <v>30000</v>
      </c>
      <c r="N25" s="27">
        <f t="shared" ref="M25:O25" si="11">M25</f>
        <v>30000</v>
      </c>
      <c r="O25" s="27">
        <v>35000</v>
      </c>
      <c r="Q25" s="4" t="s">
        <v>43</v>
      </c>
      <c r="S25" s="24">
        <f>SUM(S26:S30)</f>
        <v>130000</v>
      </c>
      <c r="T25" s="24">
        <f>SUM(T26:T30)</f>
        <v>180000</v>
      </c>
      <c r="U25" s="24">
        <f>SUM(U26:U30)</f>
        <v>180000</v>
      </c>
      <c r="V25" s="24">
        <f>SUM(V26:V30)</f>
        <v>180000</v>
      </c>
    </row>
    <row r="26" spans="2:22" ht="16.2" x14ac:dyDescent="0.45">
      <c r="B26" s="4" t="s">
        <v>44</v>
      </c>
      <c r="D26" s="6">
        <f>D17-D20</f>
        <v>44500</v>
      </c>
      <c r="E26" s="6">
        <f>E17-E20</f>
        <v>46500</v>
      </c>
      <c r="F26" s="6">
        <f>F17-F20</f>
        <v>24500</v>
      </c>
      <c r="G26" s="6">
        <f>G17-G20</f>
        <v>44500</v>
      </c>
      <c r="H26" s="17"/>
      <c r="I26" s="4"/>
      <c r="J26" s="20" t="s">
        <v>45</v>
      </c>
      <c r="L26" s="18">
        <f>SUM(L27:L29)</f>
        <v>75146</v>
      </c>
      <c r="M26" s="18">
        <f t="shared" ref="M26:O26" si="12">SUM(M27:M29)</f>
        <v>75146</v>
      </c>
      <c r="N26" s="18">
        <f t="shared" si="12"/>
        <v>75146</v>
      </c>
      <c r="O26" s="18">
        <f t="shared" si="12"/>
        <v>75146</v>
      </c>
      <c r="Q26" s="7" t="s">
        <v>46</v>
      </c>
      <c r="S26" s="10">
        <f>'3 Statement Model'!L32-'3 Statement Model'!K32</f>
        <v>5000</v>
      </c>
      <c r="T26" s="10">
        <v>5000</v>
      </c>
      <c r="U26" s="10">
        <v>5000</v>
      </c>
      <c r="V26" s="10">
        <v>5000</v>
      </c>
    </row>
    <row r="27" spans="2:22" ht="20.25" customHeight="1" x14ac:dyDescent="0.3">
      <c r="B27" s="9"/>
      <c r="H27" s="17"/>
      <c r="I27" s="4"/>
      <c r="J27" s="7" t="s">
        <v>47</v>
      </c>
      <c r="L27" s="27">
        <v>50000</v>
      </c>
      <c r="M27" s="27">
        <v>50000</v>
      </c>
      <c r="N27" s="27">
        <v>50000</v>
      </c>
      <c r="O27" s="27">
        <v>50000</v>
      </c>
      <c r="Q27" s="7" t="s">
        <v>48</v>
      </c>
      <c r="S27" s="10">
        <f>'3 Statement Model'!L33-'3 Statement Model'!K33</f>
        <v>50000</v>
      </c>
      <c r="T27" s="10">
        <v>50000</v>
      </c>
      <c r="U27" s="10">
        <v>50000</v>
      </c>
      <c r="V27" s="10">
        <v>50000</v>
      </c>
    </row>
    <row r="28" spans="2:22" ht="16.2" x14ac:dyDescent="0.45">
      <c r="B28" s="4" t="s">
        <v>49</v>
      </c>
      <c r="D28" s="6">
        <f>SUM(D29:D33)</f>
        <v>4500</v>
      </c>
      <c r="E28" s="6">
        <f>SUM(E29:E33)</f>
        <v>4500</v>
      </c>
      <c r="F28" s="6">
        <f>SUM(F29:F33)</f>
        <v>5000</v>
      </c>
      <c r="G28" s="6">
        <f>SUM(G29:G33)</f>
        <v>5000</v>
      </c>
      <c r="H28" s="17"/>
      <c r="I28" s="4"/>
      <c r="J28" s="7" t="s">
        <v>50</v>
      </c>
      <c r="L28" s="27">
        <v>25000</v>
      </c>
      <c r="M28" s="27">
        <f t="shared" ref="M28:O28" si="13">L28</f>
        <v>25000</v>
      </c>
      <c r="N28" s="27">
        <f t="shared" si="13"/>
        <v>25000</v>
      </c>
      <c r="O28" s="27">
        <f t="shared" si="13"/>
        <v>25000</v>
      </c>
      <c r="Q28" s="7" t="s">
        <v>47</v>
      </c>
      <c r="S28" s="10">
        <f>'3 Statement Model'!L27-'3 Statement Model'!K27</f>
        <v>50000</v>
      </c>
      <c r="T28" s="10">
        <v>100000</v>
      </c>
      <c r="U28" s="10">
        <v>100000</v>
      </c>
      <c r="V28" s="10">
        <v>100000</v>
      </c>
    </row>
    <row r="29" spans="2:22" x14ac:dyDescent="0.3">
      <c r="B29" s="7" t="s">
        <v>51</v>
      </c>
      <c r="D29" s="28">
        <v>1000</v>
      </c>
      <c r="E29" s="28">
        <v>1000</v>
      </c>
      <c r="F29" s="28">
        <v>1000</v>
      </c>
      <c r="G29" s="28">
        <v>1000</v>
      </c>
      <c r="H29" s="17"/>
      <c r="I29" s="4"/>
      <c r="J29" s="7" t="s">
        <v>33</v>
      </c>
      <c r="L29" s="27">
        <v>146</v>
      </c>
      <c r="M29" s="27">
        <f t="shared" ref="M29:O29" si="14">L29</f>
        <v>146</v>
      </c>
      <c r="N29" s="27">
        <f t="shared" si="14"/>
        <v>146</v>
      </c>
      <c r="O29" s="27">
        <f t="shared" si="14"/>
        <v>146</v>
      </c>
      <c r="Q29" s="7" t="s">
        <v>50</v>
      </c>
      <c r="S29" s="10">
        <f>'3 Statement Model'!L28-'3 Statement Model'!K28</f>
        <v>25000</v>
      </c>
      <c r="T29" s="10">
        <v>25000</v>
      </c>
      <c r="U29" s="10">
        <v>25000</v>
      </c>
      <c r="V29" s="10">
        <v>25000</v>
      </c>
    </row>
    <row r="30" spans="2:22" x14ac:dyDescent="0.3">
      <c r="B30" s="7" t="s">
        <v>52</v>
      </c>
      <c r="D30" s="28">
        <v>2500</v>
      </c>
      <c r="E30" s="28">
        <v>2500</v>
      </c>
      <c r="F30" s="28">
        <v>2500</v>
      </c>
      <c r="G30" s="28">
        <v>2500</v>
      </c>
      <c r="H30" s="17"/>
      <c r="I30" s="4"/>
      <c r="J30" s="9"/>
      <c r="Q30" s="7"/>
      <c r="S30" s="10"/>
      <c r="T30" s="10"/>
      <c r="U30" s="10"/>
      <c r="V30" s="10"/>
    </row>
    <row r="31" spans="2:22" ht="16.2" x14ac:dyDescent="0.45">
      <c r="B31" s="7" t="s">
        <v>53</v>
      </c>
      <c r="D31" s="28">
        <v>500</v>
      </c>
      <c r="E31" s="28">
        <v>500</v>
      </c>
      <c r="F31" s="28">
        <v>500</v>
      </c>
      <c r="G31" s="28">
        <v>500</v>
      </c>
      <c r="H31" s="17"/>
      <c r="I31" s="4" t="s">
        <v>54</v>
      </c>
      <c r="J31" s="9"/>
      <c r="L31" s="6">
        <f>SUM(L32:L35)</f>
        <v>104000</v>
      </c>
      <c r="M31" s="6">
        <f t="shared" ref="M31:O31" si="15">SUM(M32:M35)</f>
        <v>155000</v>
      </c>
      <c r="N31" s="6">
        <f t="shared" si="15"/>
        <v>184500</v>
      </c>
      <c r="O31" s="6">
        <f t="shared" si="15"/>
        <v>234000</v>
      </c>
      <c r="Q31" s="4" t="s">
        <v>55</v>
      </c>
      <c r="S31" s="24">
        <f>S7+S20+S25</f>
        <v>38539</v>
      </c>
      <c r="T31" s="24">
        <f>T7+T20+T25</f>
        <v>204753</v>
      </c>
      <c r="U31" s="24">
        <f>U7+U20+U25</f>
        <v>138646</v>
      </c>
      <c r="V31" s="24">
        <f>V7+V20+V25</f>
        <v>156726</v>
      </c>
    </row>
    <row r="32" spans="2:22" x14ac:dyDescent="0.3">
      <c r="B32" s="7" t="s">
        <v>56</v>
      </c>
      <c r="D32" s="28">
        <v>500</v>
      </c>
      <c r="E32" s="28">
        <v>500</v>
      </c>
      <c r="F32" s="28">
        <v>1000</v>
      </c>
      <c r="G32" s="28">
        <v>1000</v>
      </c>
      <c r="H32" s="17"/>
      <c r="I32" s="4"/>
      <c r="J32" s="9" t="s">
        <v>46</v>
      </c>
      <c r="L32" s="27">
        <v>5000</v>
      </c>
      <c r="M32" s="27">
        <v>5000</v>
      </c>
      <c r="N32" s="27">
        <f t="shared" ref="M32:O32" si="16">M32</f>
        <v>5000</v>
      </c>
      <c r="O32" s="27">
        <f t="shared" si="16"/>
        <v>5000</v>
      </c>
      <c r="Q32" s="4"/>
    </row>
    <row r="33" spans="2:22" x14ac:dyDescent="0.3">
      <c r="B33" s="7"/>
      <c r="D33" s="10"/>
      <c r="E33" s="10"/>
      <c r="F33" s="10"/>
      <c r="G33" s="10"/>
      <c r="H33" s="17"/>
      <c r="I33" s="4"/>
      <c r="J33" s="9" t="s">
        <v>48</v>
      </c>
      <c r="L33" s="27">
        <v>50000</v>
      </c>
      <c r="M33" s="27">
        <f t="shared" ref="M33:O33" si="17">L33</f>
        <v>50000</v>
      </c>
      <c r="N33" s="27">
        <f t="shared" si="17"/>
        <v>50000</v>
      </c>
      <c r="O33" s="27">
        <f t="shared" si="17"/>
        <v>50000</v>
      </c>
      <c r="Q33" s="9" t="s">
        <v>57</v>
      </c>
      <c r="S33" s="8">
        <f>'3 Statement Model'!K8</f>
        <v>0</v>
      </c>
      <c r="T33" s="8">
        <f>S34</f>
        <v>38539</v>
      </c>
      <c r="U33" s="8">
        <f>T34</f>
        <v>243292</v>
      </c>
      <c r="V33" s="8">
        <f>'3 Statement Model'!N8</f>
        <v>381938</v>
      </c>
    </row>
    <row r="34" spans="2:22" s="5" customFormat="1" x14ac:dyDescent="0.3">
      <c r="B34" s="9"/>
      <c r="C34"/>
      <c r="D34"/>
      <c r="E34"/>
      <c r="F34"/>
      <c r="G34"/>
      <c r="H34" s="17"/>
      <c r="I34" s="4"/>
      <c r="J34" s="9" t="s">
        <v>58</v>
      </c>
      <c r="K34"/>
      <c r="L34" s="8">
        <f>K34+'3 Statement Model'!D35</f>
        <v>49000</v>
      </c>
      <c r="M34" s="8">
        <f>L34+'3 Statement Model'!E35</f>
        <v>100000</v>
      </c>
      <c r="N34" s="8">
        <f>M34+'3 Statement Model'!F35</f>
        <v>129500</v>
      </c>
      <c r="O34" s="8">
        <f>N34+'3 Statement Model'!G35</f>
        <v>179000</v>
      </c>
      <c r="P34"/>
      <c r="Q34" s="4" t="s">
        <v>59</v>
      </c>
      <c r="R34"/>
      <c r="S34" s="25">
        <f>S31+S33</f>
        <v>38539</v>
      </c>
      <c r="T34" s="25">
        <f>T31+T33</f>
        <v>243292</v>
      </c>
      <c r="U34" s="25">
        <f>U31+U33</f>
        <v>381938</v>
      </c>
      <c r="V34" s="25">
        <f>V31+V33</f>
        <v>538664</v>
      </c>
    </row>
    <row r="35" spans="2:22" ht="16.2" x14ac:dyDescent="0.45">
      <c r="B35" s="4" t="s">
        <v>9</v>
      </c>
      <c r="D35" s="14">
        <f>D26+D28</f>
        <v>49000</v>
      </c>
      <c r="E35" s="14">
        <f>E26+E28</f>
        <v>51000</v>
      </c>
      <c r="F35" s="14">
        <f>F26+F28</f>
        <v>29500</v>
      </c>
      <c r="G35" s="14">
        <f>G26+G28</f>
        <v>49500</v>
      </c>
      <c r="H35" s="17"/>
      <c r="I35" s="4"/>
      <c r="J35" s="9"/>
      <c r="Q35" s="9"/>
    </row>
    <row r="36" spans="2:22" x14ac:dyDescent="0.3">
      <c r="H36" s="17"/>
      <c r="I36" s="4"/>
      <c r="J36" s="21" t="s">
        <v>60</v>
      </c>
      <c r="K36" s="22"/>
      <c r="L36" s="23">
        <f>L7-SUM(L21,L31)</f>
        <v>0</v>
      </c>
      <c r="M36" s="23">
        <f>M7-SUM(M21,M31)</f>
        <v>130146</v>
      </c>
      <c r="N36" s="23">
        <f>N7-SUM(N21,N31)</f>
        <v>254292</v>
      </c>
      <c r="O36" s="23">
        <f>O7-SUM(O21,O31)</f>
        <v>383438</v>
      </c>
      <c r="Q36" s="21" t="s">
        <v>60</v>
      </c>
      <c r="S36" s="23">
        <f>S34-'3 Statement Model'!L8</f>
        <v>0</v>
      </c>
      <c r="T36" s="23">
        <f>T34-'3 Statement Model'!M8</f>
        <v>0</v>
      </c>
      <c r="U36" s="23">
        <f>U34-'3 Statement Model'!N8</f>
        <v>0</v>
      </c>
      <c r="V36" s="23">
        <f>V34-'3 Statement Model'!O8</f>
        <v>0</v>
      </c>
    </row>
    <row r="37" spans="2:22" x14ac:dyDescent="0.3">
      <c r="I37"/>
    </row>
    <row r="38" spans="2:22" x14ac:dyDescent="0.3">
      <c r="I38"/>
    </row>
    <row r="39" spans="2:22" x14ac:dyDescent="0.3">
      <c r="I39" s="19"/>
      <c r="J39" s="17"/>
    </row>
    <row r="43" spans="2:22" x14ac:dyDescent="0.3">
      <c r="I43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1267e8-2087-4430-8898-7e1d16711490">
      <Terms xmlns="http://schemas.microsoft.com/office/infopath/2007/PartnerControls"/>
    </lcf76f155ced4ddcb4097134ff3c332f>
    <TaxCatchAll xmlns="16457750-3f8d-456e-a162-25cda7a1352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AE67CE2B7A849BC0898B7A9D77711" ma:contentTypeVersion="16" ma:contentTypeDescription="Create a new document." ma:contentTypeScope="" ma:versionID="8f4462d3bb4f37f5719cdd43c435f416">
  <xsd:schema xmlns:xsd="http://www.w3.org/2001/XMLSchema" xmlns:xs="http://www.w3.org/2001/XMLSchema" xmlns:p="http://schemas.microsoft.com/office/2006/metadata/properties" xmlns:ns2="0d1267e8-2087-4430-8898-7e1d16711490" xmlns:ns3="16457750-3f8d-456e-a162-25cda7a13520" targetNamespace="http://schemas.microsoft.com/office/2006/metadata/properties" ma:root="true" ma:fieldsID="26bc543e6a054a3812c17b0f5a8fdeb2" ns2:_="" ns3:_="">
    <xsd:import namespace="0d1267e8-2087-4430-8898-7e1d16711490"/>
    <xsd:import namespace="16457750-3f8d-456e-a162-25cda7a135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1267e8-2087-4430-8898-7e1d167114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1df17195-eaee-4bd6-9581-c6a1c63b19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57750-3f8d-456e-a162-25cda7a1352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587162f-81e1-443d-83c7-e94abc82f638}" ma:internalName="TaxCatchAll" ma:showField="CatchAllData" ma:web="16457750-3f8d-456e-a162-25cda7a135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3F864D-37C0-4BDD-9BBE-FCF4F82912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10072AD-55B6-41FE-9B36-43737C7D881D}">
  <ds:schemaRefs>
    <ds:schemaRef ds:uri="http://schemas.microsoft.com/office/2006/metadata/properties"/>
    <ds:schemaRef ds:uri="http://schemas.microsoft.com/office/infopath/2007/PartnerControls"/>
    <ds:schemaRef ds:uri="0d1267e8-2087-4430-8898-7e1d16711490"/>
    <ds:schemaRef ds:uri="16457750-3f8d-456e-a162-25cda7a13520"/>
  </ds:schemaRefs>
</ds:datastoreItem>
</file>

<file path=customXml/itemProps3.xml><?xml version="1.0" encoding="utf-8"?>
<ds:datastoreItem xmlns:ds="http://schemas.openxmlformats.org/officeDocument/2006/customXml" ds:itemID="{6F542A43-B77B-4B6F-AC4F-CD01337D2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1267e8-2087-4430-8898-7e1d16711490"/>
    <ds:schemaRef ds:uri="16457750-3f8d-456e-a162-25cda7a135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Statement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 Aharonoff</dc:creator>
  <cp:keywords/>
  <dc:description/>
  <cp:lastModifiedBy>hari priya</cp:lastModifiedBy>
  <cp:revision/>
  <dcterms:created xsi:type="dcterms:W3CDTF">2024-03-05T01:49:27Z</dcterms:created>
  <dcterms:modified xsi:type="dcterms:W3CDTF">2025-07-21T12:42:21Z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0x010100E6FAE67CE2B7A849BC0898B7A9D77711</vt:lpwstr>
  </property>
</Properties>
</file>