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590"/>
  </bookViews>
  <sheets>
    <sheet name="Compound Interest Calc" sheetId="20" r:id="rId1"/>
    <sheet name="Immunisation" sheetId="2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1" l="1"/>
  <c r="F4" i="21" s="1"/>
  <c r="G4" i="21" s="1"/>
  <c r="I4" i="21" s="1"/>
  <c r="F3" i="21" l="1"/>
  <c r="G3" i="21" s="1"/>
  <c r="F6" i="21"/>
  <c r="G6" i="21" s="1"/>
  <c r="H6" i="21" s="1"/>
  <c r="H4" i="21"/>
  <c r="J4" i="21"/>
  <c r="J6" i="21"/>
  <c r="I6" i="21"/>
  <c r="H3" i="21" l="1"/>
  <c r="J3" i="21"/>
  <c r="I3" i="21"/>
  <c r="G10" i="21" s="1"/>
  <c r="G8" i="21"/>
  <c r="V3" i="20"/>
  <c r="C6" i="20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B5" i="20"/>
  <c r="B17" i="20" l="1"/>
  <c r="J17" i="20" s="1"/>
  <c r="B15" i="20"/>
  <c r="G11" i="21"/>
  <c r="G9" i="21"/>
  <c r="J25" i="20"/>
  <c r="J5" i="20"/>
  <c r="J13" i="20"/>
  <c r="J14" i="20"/>
  <c r="J10" i="20"/>
  <c r="J11" i="20"/>
  <c r="J51" i="20"/>
  <c r="B11" i="20"/>
  <c r="B31" i="20" s="1"/>
  <c r="B6" i="20"/>
  <c r="D4" i="20"/>
  <c r="E4" i="20" s="1"/>
  <c r="F4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F104" i="20" s="1"/>
  <c r="B21" i="20"/>
  <c r="B38" i="20" s="1"/>
  <c r="B9" i="20"/>
  <c r="B29" i="20" s="1"/>
  <c r="B19" i="20"/>
  <c r="B36" i="20" s="1"/>
  <c r="B8" i="20"/>
  <c r="B7" i="20"/>
  <c r="B23" i="20"/>
  <c r="B40" i="20" s="1"/>
  <c r="D6" i="20"/>
  <c r="E6" i="20" s="1"/>
  <c r="F16" i="20"/>
  <c r="D21" i="20"/>
  <c r="E21" i="20" s="1"/>
  <c r="D5" i="20"/>
  <c r="E5" i="20" s="1"/>
  <c r="B10" i="20"/>
  <c r="F7" i="20"/>
  <c r="B14" i="20"/>
  <c r="B34" i="20" s="1"/>
  <c r="F10" i="20"/>
  <c r="D11" i="20"/>
  <c r="E11" i="20" s="1"/>
  <c r="B18" i="20"/>
  <c r="F13" i="20"/>
  <c r="D14" i="20"/>
  <c r="E14" i="20" s="1"/>
  <c r="F17" i="20"/>
  <c r="D18" i="20"/>
  <c r="E18" i="20" s="1"/>
  <c r="D27" i="20"/>
  <c r="E27" i="20" s="1"/>
  <c r="B12" i="20"/>
  <c r="D9" i="20"/>
  <c r="E9" i="20" s="1"/>
  <c r="D17" i="20"/>
  <c r="E17" i="20" s="1"/>
  <c r="F19" i="20"/>
  <c r="F6" i="20"/>
  <c r="D8" i="20"/>
  <c r="E8" i="20" s="1"/>
  <c r="F9" i="20"/>
  <c r="D12" i="20"/>
  <c r="E12" i="20" s="1"/>
  <c r="B20" i="20"/>
  <c r="B37" i="20" s="1"/>
  <c r="F14" i="20"/>
  <c r="D15" i="20"/>
  <c r="E15" i="20" s="1"/>
  <c r="D19" i="20"/>
  <c r="E19" i="20" s="1"/>
  <c r="F22" i="20"/>
  <c r="D23" i="20"/>
  <c r="E23" i="20" s="1"/>
  <c r="F25" i="20"/>
  <c r="F33" i="20"/>
  <c r="D58" i="20"/>
  <c r="E58" i="20" s="1"/>
  <c r="F24" i="20"/>
  <c r="D22" i="20"/>
  <c r="E22" i="20" s="1"/>
  <c r="F21" i="20"/>
  <c r="F18" i="20"/>
  <c r="D16" i="20"/>
  <c r="E16" i="20" s="1"/>
  <c r="F15" i="20"/>
  <c r="B24" i="20"/>
  <c r="B41" i="20" s="1"/>
  <c r="D13" i="20"/>
  <c r="E13" i="20" s="1"/>
  <c r="F11" i="20"/>
  <c r="F8" i="20"/>
  <c r="F12" i="20"/>
  <c r="F20" i="20"/>
  <c r="D25" i="20"/>
  <c r="E25" i="20" s="1"/>
  <c r="F5" i="20"/>
  <c r="D7" i="20"/>
  <c r="E7" i="20" s="1"/>
  <c r="D10" i="20"/>
  <c r="E10" i="20" s="1"/>
  <c r="B22" i="20"/>
  <c r="B39" i="20" s="1"/>
  <c r="D20" i="20"/>
  <c r="E20" i="20" s="1"/>
  <c r="F23" i="20"/>
  <c r="D24" i="20"/>
  <c r="E24" i="20" s="1"/>
  <c r="J56" i="20" l="1"/>
  <c r="J23" i="20"/>
  <c r="J21" i="20"/>
  <c r="J4" i="20"/>
  <c r="J9" i="20"/>
  <c r="J104" i="20"/>
  <c r="J24" i="20"/>
  <c r="J16" i="20"/>
  <c r="J20" i="20"/>
  <c r="J8" i="20"/>
  <c r="J22" i="20"/>
  <c r="J12" i="20"/>
  <c r="J19" i="20"/>
  <c r="J15" i="20"/>
  <c r="J6" i="20"/>
  <c r="J18" i="20"/>
  <c r="J7" i="20"/>
  <c r="J93" i="20"/>
  <c r="J79" i="20"/>
  <c r="J80" i="20"/>
  <c r="J29" i="20"/>
  <c r="J43" i="20"/>
  <c r="J70" i="20"/>
  <c r="J68" i="20"/>
  <c r="J83" i="20"/>
  <c r="J40" i="20"/>
  <c r="J99" i="20"/>
  <c r="J71" i="20"/>
  <c r="J64" i="20"/>
  <c r="J73" i="20"/>
  <c r="J74" i="20"/>
  <c r="J32" i="20"/>
  <c r="J63" i="20"/>
  <c r="J54" i="20"/>
  <c r="J77" i="20"/>
  <c r="J98" i="20"/>
  <c r="J66" i="20"/>
  <c r="J35" i="20"/>
  <c r="J55" i="20"/>
  <c r="J81" i="20"/>
  <c r="J46" i="20"/>
  <c r="J65" i="20"/>
  <c r="J69" i="20"/>
  <c r="J44" i="20"/>
  <c r="J62" i="20"/>
  <c r="J85" i="20"/>
  <c r="J60" i="20"/>
  <c r="D31" i="20"/>
  <c r="E31" i="20" s="1"/>
  <c r="N31" i="20" s="1"/>
  <c r="J67" i="20"/>
  <c r="J48" i="20"/>
  <c r="F28" i="20"/>
  <c r="H28" i="20" s="1"/>
  <c r="J91" i="20"/>
  <c r="J90" i="20"/>
  <c r="J26" i="20"/>
  <c r="J97" i="20"/>
  <c r="J47" i="20"/>
  <c r="J49" i="20"/>
  <c r="J102" i="20"/>
  <c r="J38" i="20"/>
  <c r="J57" i="20"/>
  <c r="J61" i="20"/>
  <c r="J100" i="20"/>
  <c r="J36" i="20"/>
  <c r="J89" i="20"/>
  <c r="J52" i="20"/>
  <c r="J59" i="20"/>
  <c r="J50" i="20"/>
  <c r="J82" i="20"/>
  <c r="J41" i="20"/>
  <c r="J103" i="20"/>
  <c r="J39" i="20"/>
  <c r="J94" i="20"/>
  <c r="J30" i="20"/>
  <c r="J33" i="20"/>
  <c r="J53" i="20"/>
  <c r="J92" i="20"/>
  <c r="J28" i="20"/>
  <c r="J27" i="20"/>
  <c r="J75" i="20"/>
  <c r="J88" i="20"/>
  <c r="J95" i="20"/>
  <c r="J31" i="20"/>
  <c r="J86" i="20"/>
  <c r="J45" i="20"/>
  <c r="J84" i="20"/>
  <c r="J58" i="20"/>
  <c r="J34" i="20"/>
  <c r="J42" i="20"/>
  <c r="J72" i="20"/>
  <c r="J87" i="20"/>
  <c r="J96" i="20"/>
  <c r="J78" i="20"/>
  <c r="J101" i="20"/>
  <c r="J37" i="20"/>
  <c r="J76" i="20"/>
  <c r="B26" i="20"/>
  <c r="I20" i="20"/>
  <c r="I7" i="20"/>
  <c r="I15" i="20"/>
  <c r="I23" i="20"/>
  <c r="I31" i="20"/>
  <c r="I39" i="20"/>
  <c r="I47" i="20"/>
  <c r="I55" i="20"/>
  <c r="I63" i="20"/>
  <c r="I71" i="20"/>
  <c r="I79" i="20"/>
  <c r="I87" i="20"/>
  <c r="I95" i="20"/>
  <c r="I103" i="20"/>
  <c r="I8" i="20"/>
  <c r="I16" i="20"/>
  <c r="I24" i="20"/>
  <c r="I32" i="20"/>
  <c r="I40" i="20"/>
  <c r="I48" i="20"/>
  <c r="I56" i="20"/>
  <c r="I64" i="20"/>
  <c r="I72" i="20"/>
  <c r="I88" i="20"/>
  <c r="I96" i="20"/>
  <c r="I104" i="20"/>
  <c r="I12" i="20"/>
  <c r="I36" i="20"/>
  <c r="I80" i="20"/>
  <c r="I44" i="20"/>
  <c r="I9" i="20"/>
  <c r="I17" i="20"/>
  <c r="I25" i="20"/>
  <c r="I33" i="20"/>
  <c r="I41" i="20"/>
  <c r="I49" i="20"/>
  <c r="I57" i="20"/>
  <c r="I65" i="20"/>
  <c r="I73" i="20"/>
  <c r="I81" i="20"/>
  <c r="I89" i="20"/>
  <c r="I97" i="20"/>
  <c r="I4" i="20"/>
  <c r="I19" i="20"/>
  <c r="I27" i="20"/>
  <c r="I43" i="20"/>
  <c r="I59" i="20"/>
  <c r="I75" i="20"/>
  <c r="I83" i="20"/>
  <c r="I99" i="20"/>
  <c r="I52" i="20"/>
  <c r="I10" i="20"/>
  <c r="I18" i="20"/>
  <c r="I26" i="20"/>
  <c r="I34" i="20"/>
  <c r="I42" i="20"/>
  <c r="I50" i="20"/>
  <c r="I58" i="20"/>
  <c r="I66" i="20"/>
  <c r="I74" i="20"/>
  <c r="I82" i="20"/>
  <c r="I90" i="20"/>
  <c r="I98" i="20"/>
  <c r="I11" i="20"/>
  <c r="I35" i="20"/>
  <c r="I51" i="20"/>
  <c r="I67" i="20"/>
  <c r="I91" i="20"/>
  <c r="I28" i="20"/>
  <c r="I30" i="20"/>
  <c r="I61" i="20"/>
  <c r="I84" i="20"/>
  <c r="I102" i="20"/>
  <c r="I5" i="20"/>
  <c r="I37" i="20"/>
  <c r="I62" i="20"/>
  <c r="I85" i="20"/>
  <c r="I6" i="20"/>
  <c r="I68" i="20"/>
  <c r="I86" i="20"/>
  <c r="I45" i="20"/>
  <c r="I92" i="20"/>
  <c r="I76" i="20"/>
  <c r="I22" i="20"/>
  <c r="I78" i="20"/>
  <c r="I21" i="20"/>
  <c r="I54" i="20"/>
  <c r="I29" i="20"/>
  <c r="I38" i="20"/>
  <c r="I69" i="20"/>
  <c r="I100" i="20"/>
  <c r="I101" i="20"/>
  <c r="I13" i="20"/>
  <c r="I94" i="20"/>
  <c r="I14" i="20"/>
  <c r="I46" i="20"/>
  <c r="I70" i="20"/>
  <c r="I93" i="20"/>
  <c r="I53" i="20"/>
  <c r="I77" i="20"/>
  <c r="I60" i="20"/>
  <c r="H5" i="20"/>
  <c r="H15" i="20"/>
  <c r="D36" i="20"/>
  <c r="E36" i="20" s="1"/>
  <c r="K36" i="20" s="1"/>
  <c r="N21" i="20"/>
  <c r="O21" i="20"/>
  <c r="D62" i="20"/>
  <c r="E62" i="20" s="1"/>
  <c r="L62" i="20" s="1"/>
  <c r="N9" i="20"/>
  <c r="O9" i="20"/>
  <c r="N58" i="20"/>
  <c r="O58" i="20"/>
  <c r="N25" i="20"/>
  <c r="O25" i="20"/>
  <c r="N4" i="20"/>
  <c r="O4" i="20"/>
  <c r="N15" i="20"/>
  <c r="O15" i="20"/>
  <c r="N6" i="20"/>
  <c r="O6" i="20"/>
  <c r="N18" i="20"/>
  <c r="O18" i="20"/>
  <c r="N10" i="20"/>
  <c r="O10" i="20"/>
  <c r="N13" i="20"/>
  <c r="O13" i="20"/>
  <c r="F66" i="20"/>
  <c r="H66" i="20" s="1"/>
  <c r="N23" i="20"/>
  <c r="O23" i="20"/>
  <c r="N8" i="20"/>
  <c r="O8" i="20"/>
  <c r="N19" i="20"/>
  <c r="O19" i="20"/>
  <c r="N16" i="20"/>
  <c r="O16" i="20"/>
  <c r="N17" i="20"/>
  <c r="O17" i="20"/>
  <c r="N24" i="20"/>
  <c r="O24" i="20"/>
  <c r="D78" i="20"/>
  <c r="E78" i="20" s="1"/>
  <c r="L78" i="20" s="1"/>
  <c r="N11" i="20"/>
  <c r="O11" i="20"/>
  <c r="N20" i="20"/>
  <c r="O20" i="20"/>
  <c r="N22" i="20"/>
  <c r="O22" i="20"/>
  <c r="N12" i="20"/>
  <c r="O12" i="20"/>
  <c r="N27" i="20"/>
  <c r="O27" i="20"/>
  <c r="N7" i="20"/>
  <c r="O7" i="20"/>
  <c r="D85" i="20"/>
  <c r="E85" i="20" s="1"/>
  <c r="L85" i="20" s="1"/>
  <c r="N14" i="20"/>
  <c r="O14" i="20"/>
  <c r="N5" i="20"/>
  <c r="O5" i="20"/>
  <c r="F70" i="20"/>
  <c r="H70" i="20" s="1"/>
  <c r="F90" i="20"/>
  <c r="H90" i="20" s="1"/>
  <c r="F63" i="20"/>
  <c r="H63" i="20" s="1"/>
  <c r="D90" i="20"/>
  <c r="E90" i="20" s="1"/>
  <c r="K90" i="20" s="1"/>
  <c r="D91" i="20"/>
  <c r="E91" i="20" s="1"/>
  <c r="K91" i="20" s="1"/>
  <c r="F95" i="20"/>
  <c r="H95" i="20" s="1"/>
  <c r="D95" i="20"/>
  <c r="E95" i="20" s="1"/>
  <c r="K95" i="20" s="1"/>
  <c r="F47" i="20"/>
  <c r="H47" i="20" s="1"/>
  <c r="D87" i="20"/>
  <c r="E87" i="20" s="1"/>
  <c r="L87" i="20" s="1"/>
  <c r="F79" i="20"/>
  <c r="H79" i="20" s="1"/>
  <c r="D59" i="20"/>
  <c r="E59" i="20" s="1"/>
  <c r="K59" i="20" s="1"/>
  <c r="D75" i="20"/>
  <c r="E75" i="20" s="1"/>
  <c r="K75" i="20" s="1"/>
  <c r="D41" i="20"/>
  <c r="E41" i="20" s="1"/>
  <c r="L41" i="20" s="1"/>
  <c r="F44" i="20"/>
  <c r="H44" i="20" s="1"/>
  <c r="D77" i="20"/>
  <c r="E77" i="20" s="1"/>
  <c r="L77" i="20" s="1"/>
  <c r="F51" i="20"/>
  <c r="H51" i="20" s="1"/>
  <c r="D70" i="20"/>
  <c r="E70" i="20" s="1"/>
  <c r="K70" i="20" s="1"/>
  <c r="D55" i="20"/>
  <c r="E55" i="20" s="1"/>
  <c r="K55" i="20" s="1"/>
  <c r="F46" i="20"/>
  <c r="H46" i="20" s="1"/>
  <c r="F40" i="20"/>
  <c r="H40" i="20" s="1"/>
  <c r="F29" i="20"/>
  <c r="H29" i="20" s="1"/>
  <c r="F74" i="20"/>
  <c r="H74" i="20" s="1"/>
  <c r="D64" i="20"/>
  <c r="E64" i="20" s="1"/>
  <c r="K64" i="20" s="1"/>
  <c r="D53" i="20"/>
  <c r="E53" i="20" s="1"/>
  <c r="F50" i="20"/>
  <c r="H50" i="20" s="1"/>
  <c r="D68" i="20"/>
  <c r="E68" i="20" s="1"/>
  <c r="K68" i="20" s="1"/>
  <c r="D39" i="20"/>
  <c r="E39" i="20" s="1"/>
  <c r="L39" i="20" s="1"/>
  <c r="D49" i="20"/>
  <c r="E49" i="20" s="1"/>
  <c r="L49" i="20" s="1"/>
  <c r="D81" i="20"/>
  <c r="E81" i="20" s="1"/>
  <c r="L81" i="20" s="1"/>
  <c r="D54" i="20"/>
  <c r="E54" i="20" s="1"/>
  <c r="K54" i="20" s="1"/>
  <c r="D72" i="20"/>
  <c r="E72" i="20" s="1"/>
  <c r="L72" i="20" s="1"/>
  <c r="D45" i="20"/>
  <c r="E45" i="20" s="1"/>
  <c r="D40" i="20"/>
  <c r="E40" i="20" s="1"/>
  <c r="L40" i="20" s="1"/>
  <c r="F39" i="20"/>
  <c r="H39" i="20" s="1"/>
  <c r="D69" i="20"/>
  <c r="E69" i="20" s="1"/>
  <c r="L69" i="20" s="1"/>
  <c r="F60" i="20"/>
  <c r="H60" i="20" s="1"/>
  <c r="F99" i="20"/>
  <c r="H99" i="20" s="1"/>
  <c r="F35" i="20"/>
  <c r="H35" i="20" s="1"/>
  <c r="D63" i="20"/>
  <c r="E63" i="20" s="1"/>
  <c r="K63" i="20" s="1"/>
  <c r="F82" i="20"/>
  <c r="H82" i="20" s="1"/>
  <c r="D56" i="20"/>
  <c r="E56" i="20" s="1"/>
  <c r="K56" i="20" s="1"/>
  <c r="F75" i="20"/>
  <c r="H75" i="20" s="1"/>
  <c r="D37" i="20"/>
  <c r="E37" i="20" s="1"/>
  <c r="K37" i="20" s="1"/>
  <c r="F31" i="20"/>
  <c r="H31" i="20" s="1"/>
  <c r="H14" i="20"/>
  <c r="H19" i="20"/>
  <c r="H10" i="20"/>
  <c r="H16" i="20"/>
  <c r="H33" i="20"/>
  <c r="H7" i="20"/>
  <c r="H104" i="20"/>
  <c r="H20" i="20"/>
  <c r="H18" i="20"/>
  <c r="H25" i="20"/>
  <c r="H9" i="20"/>
  <c r="H4" i="20"/>
  <c r="H12" i="20"/>
  <c r="H8" i="20"/>
  <c r="H22" i="20"/>
  <c r="H11" i="20"/>
  <c r="H24" i="20"/>
  <c r="H23" i="20"/>
  <c r="H21" i="20"/>
  <c r="H6" i="20"/>
  <c r="H13" i="20"/>
  <c r="D97" i="20"/>
  <c r="E97" i="20" s="1"/>
  <c r="O97" i="20" s="1"/>
  <c r="F98" i="20"/>
  <c r="H98" i="20" s="1"/>
  <c r="F83" i="20"/>
  <c r="H83" i="20" s="1"/>
  <c r="F102" i="20"/>
  <c r="H102" i="20" s="1"/>
  <c r="D84" i="20"/>
  <c r="E84" i="20" s="1"/>
  <c r="O84" i="20" s="1"/>
  <c r="D103" i="20"/>
  <c r="E103" i="20" s="1"/>
  <c r="L103" i="20" s="1"/>
  <c r="D86" i="20"/>
  <c r="E86" i="20" s="1"/>
  <c r="F91" i="20"/>
  <c r="H91" i="20" s="1"/>
  <c r="H17" i="20"/>
  <c r="K11" i="20"/>
  <c r="L11" i="20"/>
  <c r="K21" i="20"/>
  <c r="L21" i="20"/>
  <c r="K13" i="20"/>
  <c r="L13" i="20"/>
  <c r="K15" i="20"/>
  <c r="L15" i="20"/>
  <c r="K17" i="20"/>
  <c r="L17" i="20"/>
  <c r="K27" i="20"/>
  <c r="L27" i="20"/>
  <c r="K6" i="20"/>
  <c r="L6" i="20"/>
  <c r="K19" i="20"/>
  <c r="L19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26" i="20"/>
  <c r="G42" i="20"/>
  <c r="G74" i="20"/>
  <c r="G27" i="20"/>
  <c r="G59" i="20"/>
  <c r="G83" i="20"/>
  <c r="G99" i="20"/>
  <c r="G6" i="20"/>
  <c r="G14" i="20"/>
  <c r="G22" i="20"/>
  <c r="G30" i="20"/>
  <c r="G38" i="20"/>
  <c r="G46" i="20"/>
  <c r="G54" i="20"/>
  <c r="G62" i="20"/>
  <c r="G70" i="20"/>
  <c r="G78" i="20"/>
  <c r="G86" i="20"/>
  <c r="G94" i="20"/>
  <c r="G102" i="20"/>
  <c r="G34" i="20"/>
  <c r="G66" i="20"/>
  <c r="G98" i="20"/>
  <c r="G11" i="20"/>
  <c r="G51" i="20"/>
  <c r="G91" i="20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0" i="20"/>
  <c r="G58" i="20"/>
  <c r="G90" i="20"/>
  <c r="G35" i="20"/>
  <c r="G67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8" i="20"/>
  <c r="G50" i="20"/>
  <c r="G82" i="20"/>
  <c r="G19" i="20"/>
  <c r="G43" i="20"/>
  <c r="G75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4" i="20"/>
  <c r="G60" i="20"/>
  <c r="G68" i="20"/>
  <c r="G20" i="20"/>
  <c r="G92" i="20"/>
  <c r="G36" i="20"/>
  <c r="G44" i="20"/>
  <c r="G52" i="20"/>
  <c r="G12" i="20"/>
  <c r="G76" i="20"/>
  <c r="G84" i="20"/>
  <c r="G28" i="20"/>
  <c r="G100" i="20"/>
  <c r="K10" i="20"/>
  <c r="L10" i="20"/>
  <c r="K25" i="20"/>
  <c r="L25" i="20"/>
  <c r="K7" i="20"/>
  <c r="L7" i="20"/>
  <c r="K16" i="20"/>
  <c r="L16" i="20"/>
  <c r="K12" i="20"/>
  <c r="L12" i="20"/>
  <c r="K9" i="20"/>
  <c r="L9" i="20"/>
  <c r="K18" i="20"/>
  <c r="L18" i="20"/>
  <c r="K24" i="20"/>
  <c r="L24" i="20"/>
  <c r="K23" i="20"/>
  <c r="L23" i="20"/>
  <c r="K8" i="20"/>
  <c r="L8" i="20"/>
  <c r="K14" i="20"/>
  <c r="L14" i="20"/>
  <c r="K5" i="20"/>
  <c r="L5" i="20"/>
  <c r="K20" i="20"/>
  <c r="L20" i="20"/>
  <c r="K22" i="20"/>
  <c r="L22" i="20"/>
  <c r="K58" i="20"/>
  <c r="L58" i="20"/>
  <c r="K4" i="20"/>
  <c r="L4" i="20"/>
  <c r="P4" i="20" s="1"/>
  <c r="F43" i="20"/>
  <c r="H43" i="20" s="1"/>
  <c r="F30" i="20"/>
  <c r="H30" i="20" s="1"/>
  <c r="D65" i="20"/>
  <c r="E65" i="20" s="1"/>
  <c r="D71" i="20"/>
  <c r="E71" i="20" s="1"/>
  <c r="D79" i="20"/>
  <c r="E79" i="20" s="1"/>
  <c r="F86" i="20"/>
  <c r="H86" i="20" s="1"/>
  <c r="D93" i="20"/>
  <c r="E93" i="20" s="1"/>
  <c r="D101" i="20"/>
  <c r="E101" i="20" s="1"/>
  <c r="D52" i="20"/>
  <c r="E52" i="20" s="1"/>
  <c r="F59" i="20"/>
  <c r="H59" i="20" s="1"/>
  <c r="F67" i="20"/>
  <c r="H67" i="20" s="1"/>
  <c r="D74" i="20"/>
  <c r="E74" i="20" s="1"/>
  <c r="D80" i="20"/>
  <c r="E80" i="20" s="1"/>
  <c r="D88" i="20"/>
  <c r="E88" i="20" s="1"/>
  <c r="D96" i="20"/>
  <c r="E96" i="20" s="1"/>
  <c r="D44" i="20"/>
  <c r="E44" i="20" s="1"/>
  <c r="D28" i="20"/>
  <c r="E28" i="20" s="1"/>
  <c r="D48" i="20"/>
  <c r="E48" i="20" s="1"/>
  <c r="F48" i="20"/>
  <c r="H48" i="20" s="1"/>
  <c r="D35" i="20"/>
  <c r="E35" i="20" s="1"/>
  <c r="B32" i="20"/>
  <c r="V9" i="20"/>
  <c r="B27" i="20"/>
  <c r="V11" i="20"/>
  <c r="B30" i="20"/>
  <c r="V7" i="20"/>
  <c r="B28" i="20"/>
  <c r="V5" i="20"/>
  <c r="D47" i="20"/>
  <c r="E47" i="20" s="1"/>
  <c r="F36" i="20"/>
  <c r="H36" i="20" s="1"/>
  <c r="F27" i="20"/>
  <c r="H27" i="20" s="1"/>
  <c r="D33" i="20"/>
  <c r="E33" i="20" s="1"/>
  <c r="F62" i="20"/>
  <c r="H62" i="20" s="1"/>
  <c r="D67" i="20"/>
  <c r="E67" i="20" s="1"/>
  <c r="D73" i="20"/>
  <c r="E73" i="20" s="1"/>
  <c r="F78" i="20"/>
  <c r="H78" i="20" s="1"/>
  <c r="D83" i="20"/>
  <c r="E83" i="20" s="1"/>
  <c r="D89" i="20"/>
  <c r="E89" i="20" s="1"/>
  <c r="F94" i="20"/>
  <c r="H94" i="20" s="1"/>
  <c r="D99" i="20"/>
  <c r="E99" i="20" s="1"/>
  <c r="D50" i="20"/>
  <c r="E50" i="20" s="1"/>
  <c r="F55" i="20"/>
  <c r="H55" i="20" s="1"/>
  <c r="D60" i="20"/>
  <c r="E60" i="20" s="1"/>
  <c r="D66" i="20"/>
  <c r="E66" i="20" s="1"/>
  <c r="F71" i="20"/>
  <c r="H71" i="20" s="1"/>
  <c r="D76" i="20"/>
  <c r="E76" i="20" s="1"/>
  <c r="D82" i="20"/>
  <c r="E82" i="20" s="1"/>
  <c r="F87" i="20"/>
  <c r="H87" i="20" s="1"/>
  <c r="D92" i="20"/>
  <c r="E92" i="20" s="1"/>
  <c r="D104" i="20"/>
  <c r="E104" i="20" s="1"/>
  <c r="F41" i="20"/>
  <c r="H41" i="20" s="1"/>
  <c r="D29" i="20"/>
  <c r="E29" i="20" s="1"/>
  <c r="F56" i="20"/>
  <c r="H56" i="20" s="1"/>
  <c r="D43" i="20"/>
  <c r="E43" i="20" s="1"/>
  <c r="F32" i="20"/>
  <c r="H32" i="20" s="1"/>
  <c r="D100" i="20"/>
  <c r="E100" i="20" s="1"/>
  <c r="F45" i="20"/>
  <c r="H45" i="20" s="1"/>
  <c r="F103" i="20"/>
  <c r="H103" i="20" s="1"/>
  <c r="D61" i="20"/>
  <c r="E61" i="20" s="1"/>
  <c r="D46" i="20"/>
  <c r="E46" i="20" s="1"/>
  <c r="D38" i="20"/>
  <c r="E38" i="20" s="1"/>
  <c r="D30" i="20"/>
  <c r="E30" i="20" s="1"/>
  <c r="F64" i="20"/>
  <c r="H64" i="20" s="1"/>
  <c r="F68" i="20"/>
  <c r="H68" i="20" s="1"/>
  <c r="F72" i="20"/>
  <c r="H72" i="20" s="1"/>
  <c r="F76" i="20"/>
  <c r="H76" i="20" s="1"/>
  <c r="F80" i="20"/>
  <c r="H80" i="20" s="1"/>
  <c r="F84" i="20"/>
  <c r="H84" i="20" s="1"/>
  <c r="F88" i="20"/>
  <c r="H88" i="20" s="1"/>
  <c r="F92" i="20"/>
  <c r="H92" i="20" s="1"/>
  <c r="F96" i="20"/>
  <c r="H96" i="20" s="1"/>
  <c r="F100" i="20"/>
  <c r="H100" i="20" s="1"/>
  <c r="F53" i="20"/>
  <c r="H53" i="20" s="1"/>
  <c r="F57" i="20"/>
  <c r="H57" i="20" s="1"/>
  <c r="F61" i="20"/>
  <c r="H61" i="20" s="1"/>
  <c r="F65" i="20"/>
  <c r="H65" i="20" s="1"/>
  <c r="F69" i="20"/>
  <c r="H69" i="20" s="1"/>
  <c r="F73" i="20"/>
  <c r="H73" i="20" s="1"/>
  <c r="F77" i="20"/>
  <c r="H77" i="20" s="1"/>
  <c r="F81" i="20"/>
  <c r="H81" i="20" s="1"/>
  <c r="F85" i="20"/>
  <c r="H85" i="20" s="1"/>
  <c r="F89" i="20"/>
  <c r="H89" i="20" s="1"/>
  <c r="F93" i="20"/>
  <c r="H93" i="20" s="1"/>
  <c r="F97" i="20"/>
  <c r="H97" i="20" s="1"/>
  <c r="F101" i="20"/>
  <c r="H101" i="20" s="1"/>
  <c r="D57" i="20"/>
  <c r="E57" i="20" s="1"/>
  <c r="F42" i="20"/>
  <c r="H42" i="20" s="1"/>
  <c r="F34" i="20"/>
  <c r="H34" i="20" s="1"/>
  <c r="F26" i="20"/>
  <c r="H26" i="20" s="1"/>
  <c r="F54" i="20"/>
  <c r="H54" i="20" s="1"/>
  <c r="F38" i="20"/>
  <c r="H38" i="20" s="1"/>
  <c r="D51" i="20"/>
  <c r="E51" i="20" s="1"/>
  <c r="D42" i="20"/>
  <c r="E42" i="20" s="1"/>
  <c r="D34" i="20"/>
  <c r="E34" i="20" s="1"/>
  <c r="D26" i="20"/>
  <c r="E26" i="20" s="1"/>
  <c r="F52" i="20"/>
  <c r="H52" i="20" s="1"/>
  <c r="F37" i="20"/>
  <c r="H37" i="20" s="1"/>
  <c r="D94" i="20"/>
  <c r="E94" i="20" s="1"/>
  <c r="D98" i="20"/>
  <c r="E98" i="20" s="1"/>
  <c r="D102" i="20"/>
  <c r="E102" i="20" s="1"/>
  <c r="F58" i="20"/>
  <c r="H58" i="20" s="1"/>
  <c r="F49" i="20"/>
  <c r="H49" i="20" s="1"/>
  <c r="D32" i="20"/>
  <c r="E32" i="20" s="1"/>
  <c r="K31" i="20" l="1"/>
  <c r="M31" i="20" s="1"/>
  <c r="S31" i="20" s="1"/>
  <c r="L31" i="20"/>
  <c r="R31" i="20" s="1"/>
  <c r="O31" i="20"/>
  <c r="K77" i="20"/>
  <c r="M77" i="20" s="1"/>
  <c r="S77" i="20" s="1"/>
  <c r="K85" i="20"/>
  <c r="M85" i="20" s="1"/>
  <c r="S85" i="20" s="1"/>
  <c r="K62" i="20"/>
  <c r="M62" i="20" s="1"/>
  <c r="S62" i="20" s="1"/>
  <c r="Q81" i="20"/>
  <c r="R81" i="20"/>
  <c r="P81" i="20"/>
  <c r="P62" i="20"/>
  <c r="R62" i="20"/>
  <c r="Q62" i="20"/>
  <c r="P9" i="20"/>
  <c r="R9" i="20"/>
  <c r="Q9" i="20"/>
  <c r="Q20" i="20"/>
  <c r="P20" i="20"/>
  <c r="R20" i="20"/>
  <c r="Q23" i="20"/>
  <c r="R23" i="20"/>
  <c r="P23" i="20"/>
  <c r="R7" i="20"/>
  <c r="Q7" i="20"/>
  <c r="P7" i="20"/>
  <c r="P6" i="20"/>
  <c r="R6" i="20"/>
  <c r="Q6" i="20"/>
  <c r="R14" i="20"/>
  <c r="P14" i="20"/>
  <c r="Q14" i="20"/>
  <c r="Q39" i="20"/>
  <c r="R39" i="20"/>
  <c r="P39" i="20"/>
  <c r="R4" i="20"/>
  <c r="Q4" i="20"/>
  <c r="P12" i="20"/>
  <c r="Q12" i="20"/>
  <c r="R12" i="20"/>
  <c r="P13" i="20"/>
  <c r="R13" i="20"/>
  <c r="Q13" i="20"/>
  <c r="Q40" i="20"/>
  <c r="P40" i="20"/>
  <c r="R40" i="20"/>
  <c r="Q87" i="20"/>
  <c r="R87" i="20"/>
  <c r="P87" i="20"/>
  <c r="Q15" i="20"/>
  <c r="R15" i="20"/>
  <c r="P15" i="20"/>
  <c r="P5" i="20"/>
  <c r="R5" i="20"/>
  <c r="Q5" i="20"/>
  <c r="L91" i="20"/>
  <c r="R27" i="20"/>
  <c r="Q27" i="20"/>
  <c r="P27" i="20"/>
  <c r="R103" i="20"/>
  <c r="Q103" i="20"/>
  <c r="P103" i="20"/>
  <c r="P69" i="20"/>
  <c r="R69" i="20"/>
  <c r="Q69" i="20"/>
  <c r="K41" i="20"/>
  <c r="M41" i="20" s="1"/>
  <c r="S41" i="20" s="1"/>
  <c r="Q24" i="20"/>
  <c r="P24" i="20"/>
  <c r="R24" i="20"/>
  <c r="Q16" i="20"/>
  <c r="P16" i="20"/>
  <c r="R16" i="20"/>
  <c r="R25" i="20"/>
  <c r="Q25" i="20"/>
  <c r="P25" i="20"/>
  <c r="P21" i="20"/>
  <c r="R21" i="20"/>
  <c r="Q21" i="20"/>
  <c r="Q72" i="20"/>
  <c r="P72" i="20"/>
  <c r="R72" i="20"/>
  <c r="P77" i="20"/>
  <c r="R77" i="20"/>
  <c r="Q77" i="20"/>
  <c r="R78" i="20"/>
  <c r="P78" i="20"/>
  <c r="Q78" i="20"/>
  <c r="R19" i="20"/>
  <c r="Q19" i="20"/>
  <c r="P19" i="20"/>
  <c r="Q17" i="20"/>
  <c r="P17" i="20"/>
  <c r="R17" i="20"/>
  <c r="R58" i="20"/>
  <c r="P58" i="20"/>
  <c r="Q58" i="20"/>
  <c r="P41" i="20"/>
  <c r="Q41" i="20"/>
  <c r="R41" i="20"/>
  <c r="R18" i="20"/>
  <c r="P18" i="20"/>
  <c r="Q18" i="20"/>
  <c r="R10" i="20"/>
  <c r="P10" i="20"/>
  <c r="Q10" i="20"/>
  <c r="R11" i="20"/>
  <c r="Q11" i="20"/>
  <c r="P11" i="20"/>
  <c r="R22" i="20"/>
  <c r="Q22" i="20"/>
  <c r="P22" i="20"/>
  <c r="Q8" i="20"/>
  <c r="P8" i="20"/>
  <c r="R8" i="20"/>
  <c r="P31" i="20"/>
  <c r="Q49" i="20"/>
  <c r="P49" i="20"/>
  <c r="R49" i="20"/>
  <c r="P85" i="20"/>
  <c r="R85" i="20"/>
  <c r="Q85" i="20"/>
  <c r="K87" i="20"/>
  <c r="M87" i="20" s="1"/>
  <c r="S87" i="20" s="1"/>
  <c r="K103" i="20"/>
  <c r="M103" i="20" s="1"/>
  <c r="S103" i="20" s="1"/>
  <c r="L59" i="20"/>
  <c r="L70" i="20"/>
  <c r="K69" i="20"/>
  <c r="M69" i="20" s="1"/>
  <c r="S69" i="20" s="1"/>
  <c r="K40" i="20"/>
  <c r="M40" i="20" s="1"/>
  <c r="S40" i="20" s="1"/>
  <c r="K39" i="20"/>
  <c r="L75" i="20"/>
  <c r="L90" i="20"/>
  <c r="K49" i="20"/>
  <c r="M49" i="20" s="1"/>
  <c r="S49" i="20" s="1"/>
  <c r="M6" i="20"/>
  <c r="S6" i="20" s="1"/>
  <c r="L37" i="20"/>
  <c r="M10" i="20"/>
  <c r="S10" i="20" s="1"/>
  <c r="M64" i="20"/>
  <c r="S64" i="20" s="1"/>
  <c r="M75" i="20"/>
  <c r="S75" i="20" s="1"/>
  <c r="M14" i="20"/>
  <c r="S14" i="20" s="1"/>
  <c r="M59" i="20"/>
  <c r="S59" i="20" s="1"/>
  <c r="M37" i="20"/>
  <c r="S37" i="20" s="1"/>
  <c r="M21" i="20"/>
  <c r="S21" i="20" s="1"/>
  <c r="M56" i="20"/>
  <c r="S56" i="20" s="1"/>
  <c r="M70" i="20"/>
  <c r="S70" i="20" s="1"/>
  <c r="M11" i="20"/>
  <c r="S11" i="20" s="1"/>
  <c r="K72" i="20"/>
  <c r="M12" i="20"/>
  <c r="S12" i="20" s="1"/>
  <c r="M19" i="20"/>
  <c r="S19" i="20" s="1"/>
  <c r="M17" i="20"/>
  <c r="S17" i="20" s="1"/>
  <c r="K78" i="20"/>
  <c r="M24" i="20"/>
  <c r="S24" i="20" s="1"/>
  <c r="M54" i="20"/>
  <c r="S54" i="20" s="1"/>
  <c r="M63" i="20"/>
  <c r="S63" i="20" s="1"/>
  <c r="M20" i="20"/>
  <c r="S20" i="20" s="1"/>
  <c r="M23" i="20"/>
  <c r="S23" i="20" s="1"/>
  <c r="M7" i="20"/>
  <c r="S7" i="20" s="1"/>
  <c r="M15" i="20"/>
  <c r="S15" i="20" s="1"/>
  <c r="M58" i="20"/>
  <c r="S58" i="20" s="1"/>
  <c r="M18" i="20"/>
  <c r="S18" i="20" s="1"/>
  <c r="M25" i="20"/>
  <c r="S25" i="20" s="1"/>
  <c r="M90" i="20"/>
  <c r="S90" i="20" s="1"/>
  <c r="M22" i="20"/>
  <c r="S22" i="20" s="1"/>
  <c r="L95" i="20"/>
  <c r="M5" i="20"/>
  <c r="S5" i="20" s="1"/>
  <c r="M91" i="20"/>
  <c r="S91" i="20" s="1"/>
  <c r="M13" i="20"/>
  <c r="S13" i="20" s="1"/>
  <c r="M8" i="20"/>
  <c r="S8" i="20" s="1"/>
  <c r="M16" i="20"/>
  <c r="S16" i="20" s="1"/>
  <c r="M27" i="20"/>
  <c r="S27" i="20" s="1"/>
  <c r="M68" i="20"/>
  <c r="S68" i="20" s="1"/>
  <c r="L56" i="20"/>
  <c r="L55" i="20"/>
  <c r="M55" i="20"/>
  <c r="S55" i="20" s="1"/>
  <c r="M36" i="20"/>
  <c r="S36" i="20" s="1"/>
  <c r="M95" i="20"/>
  <c r="S95" i="20" s="1"/>
  <c r="O36" i="20"/>
  <c r="L36" i="20"/>
  <c r="L64" i="20"/>
  <c r="N36" i="20"/>
  <c r="L68" i="20"/>
  <c r="L63" i="20"/>
  <c r="N42" i="20"/>
  <c r="O42" i="20"/>
  <c r="N86" i="20"/>
  <c r="O86" i="20"/>
  <c r="N45" i="20"/>
  <c r="O45" i="20"/>
  <c r="N102" i="20"/>
  <c r="O102" i="20"/>
  <c r="N51" i="20"/>
  <c r="O51" i="20"/>
  <c r="N46" i="20"/>
  <c r="O46" i="20"/>
  <c r="N29" i="20"/>
  <c r="O29" i="20"/>
  <c r="N66" i="20"/>
  <c r="O66" i="20"/>
  <c r="N80" i="20"/>
  <c r="O80" i="20"/>
  <c r="N79" i="20"/>
  <c r="O79" i="20"/>
  <c r="N103" i="20"/>
  <c r="O103" i="20"/>
  <c r="N63" i="20"/>
  <c r="O63" i="20"/>
  <c r="N72" i="20"/>
  <c r="O72" i="20"/>
  <c r="N64" i="20"/>
  <c r="O64" i="20"/>
  <c r="N77" i="20"/>
  <c r="O77" i="20"/>
  <c r="N95" i="20"/>
  <c r="O95" i="20"/>
  <c r="N78" i="20"/>
  <c r="O78" i="20"/>
  <c r="N54" i="20"/>
  <c r="O54" i="20"/>
  <c r="N47" i="20"/>
  <c r="O47" i="20"/>
  <c r="N98" i="20"/>
  <c r="O98" i="20"/>
  <c r="N35" i="20"/>
  <c r="O35" i="20"/>
  <c r="N67" i="20"/>
  <c r="O67" i="20"/>
  <c r="N81" i="20"/>
  <c r="O81" i="20"/>
  <c r="N41" i="20"/>
  <c r="O41" i="20"/>
  <c r="N91" i="20"/>
  <c r="O91" i="20"/>
  <c r="N60" i="20"/>
  <c r="O60" i="20"/>
  <c r="N74" i="20"/>
  <c r="O74" i="20"/>
  <c r="N94" i="20"/>
  <c r="O94" i="20"/>
  <c r="N65" i="20"/>
  <c r="O65" i="20"/>
  <c r="N92" i="20"/>
  <c r="O92" i="20"/>
  <c r="N50" i="20"/>
  <c r="O50" i="20"/>
  <c r="N48" i="20"/>
  <c r="O48" i="20"/>
  <c r="L86" i="20"/>
  <c r="K81" i="20"/>
  <c r="N49" i="20"/>
  <c r="O49" i="20"/>
  <c r="N75" i="20"/>
  <c r="O75" i="20"/>
  <c r="N90" i="20"/>
  <c r="O90" i="20"/>
  <c r="N85" i="20"/>
  <c r="O85" i="20"/>
  <c r="N38" i="20"/>
  <c r="O38" i="20"/>
  <c r="N88" i="20"/>
  <c r="O88" i="20"/>
  <c r="N73" i="20"/>
  <c r="O73" i="20"/>
  <c r="N100" i="20"/>
  <c r="O100" i="20"/>
  <c r="N99" i="20"/>
  <c r="O99" i="20"/>
  <c r="N33" i="20"/>
  <c r="O33" i="20"/>
  <c r="N28" i="20"/>
  <c r="O28" i="20"/>
  <c r="N52" i="20"/>
  <c r="O52" i="20"/>
  <c r="K86" i="20"/>
  <c r="L84" i="20"/>
  <c r="N37" i="20"/>
  <c r="O37" i="20"/>
  <c r="N69" i="20"/>
  <c r="O69" i="20"/>
  <c r="N39" i="20"/>
  <c r="O39" i="20"/>
  <c r="N59" i="20"/>
  <c r="O59" i="20"/>
  <c r="N62" i="20"/>
  <c r="O62" i="20"/>
  <c r="N83" i="20"/>
  <c r="O83" i="20"/>
  <c r="N61" i="20"/>
  <c r="O61" i="20"/>
  <c r="N71" i="20"/>
  <c r="O71" i="20"/>
  <c r="N104" i="20"/>
  <c r="O104" i="20"/>
  <c r="N32" i="20"/>
  <c r="O32" i="20"/>
  <c r="N26" i="20"/>
  <c r="O26" i="20"/>
  <c r="N82" i="20"/>
  <c r="O82" i="20"/>
  <c r="N44" i="20"/>
  <c r="O44" i="20"/>
  <c r="N101" i="20"/>
  <c r="O101" i="20"/>
  <c r="L54" i="20"/>
  <c r="N68" i="20"/>
  <c r="O68" i="20"/>
  <c r="N55" i="20"/>
  <c r="O55" i="20"/>
  <c r="N53" i="20"/>
  <c r="O53" i="20"/>
  <c r="N34" i="20"/>
  <c r="O34" i="20"/>
  <c r="N57" i="20"/>
  <c r="O57" i="20"/>
  <c r="N30" i="20"/>
  <c r="O30" i="20"/>
  <c r="N43" i="20"/>
  <c r="O43" i="20"/>
  <c r="N76" i="20"/>
  <c r="O76" i="20"/>
  <c r="N89" i="20"/>
  <c r="O89" i="20"/>
  <c r="N96" i="20"/>
  <c r="O96" i="20"/>
  <c r="N93" i="20"/>
  <c r="O93" i="20"/>
  <c r="N56" i="20"/>
  <c r="O56" i="20"/>
  <c r="N40" i="20"/>
  <c r="O40" i="20"/>
  <c r="N70" i="20"/>
  <c r="O70" i="20"/>
  <c r="N87" i="20"/>
  <c r="O87" i="20"/>
  <c r="L53" i="20"/>
  <c r="L97" i="20"/>
  <c r="N97" i="20"/>
  <c r="K53" i="20"/>
  <c r="L45" i="20"/>
  <c r="K45" i="20"/>
  <c r="K84" i="20"/>
  <c r="N84" i="20"/>
  <c r="K97" i="20"/>
  <c r="K76" i="20"/>
  <c r="L76" i="20"/>
  <c r="K102" i="20"/>
  <c r="L102" i="20"/>
  <c r="K51" i="20"/>
  <c r="L51" i="20"/>
  <c r="K46" i="20"/>
  <c r="L46" i="20"/>
  <c r="K29" i="20"/>
  <c r="L29" i="20"/>
  <c r="K66" i="20"/>
  <c r="L66" i="20"/>
  <c r="K88" i="20"/>
  <c r="L88" i="20"/>
  <c r="M9" i="20"/>
  <c r="S9" i="20" s="1"/>
  <c r="K57" i="20"/>
  <c r="L57" i="20"/>
  <c r="K89" i="20"/>
  <c r="L89" i="20"/>
  <c r="K42" i="20"/>
  <c r="L42" i="20"/>
  <c r="K83" i="20"/>
  <c r="L83" i="20"/>
  <c r="K98" i="20"/>
  <c r="L98" i="20"/>
  <c r="K61" i="20"/>
  <c r="L61" i="20"/>
  <c r="K60" i="20"/>
  <c r="L60" i="20"/>
  <c r="K73" i="20"/>
  <c r="L73" i="20"/>
  <c r="K80" i="20"/>
  <c r="L80" i="20"/>
  <c r="K79" i="20"/>
  <c r="L79" i="20"/>
  <c r="K47" i="20"/>
  <c r="L47" i="20"/>
  <c r="K94" i="20"/>
  <c r="L94" i="20"/>
  <c r="K104" i="20"/>
  <c r="L104" i="20"/>
  <c r="K67" i="20"/>
  <c r="L67" i="20"/>
  <c r="K35" i="20"/>
  <c r="L35" i="20"/>
  <c r="K74" i="20"/>
  <c r="L74" i="20"/>
  <c r="K71" i="20"/>
  <c r="L71" i="20"/>
  <c r="K44" i="20"/>
  <c r="L44" i="20"/>
  <c r="K92" i="20"/>
  <c r="L92" i="20"/>
  <c r="K50" i="20"/>
  <c r="L50" i="20"/>
  <c r="K65" i="20"/>
  <c r="L65" i="20"/>
  <c r="K34" i="20"/>
  <c r="L34" i="20"/>
  <c r="K43" i="20"/>
  <c r="L43" i="20"/>
  <c r="K101" i="20"/>
  <c r="L101" i="20"/>
  <c r="K38" i="20"/>
  <c r="L38" i="20"/>
  <c r="K96" i="20"/>
  <c r="L96" i="20"/>
  <c r="K100" i="20"/>
  <c r="L100" i="20"/>
  <c r="K99" i="20"/>
  <c r="L99" i="20"/>
  <c r="K33" i="20"/>
  <c r="L33" i="20"/>
  <c r="K48" i="20"/>
  <c r="L48" i="20"/>
  <c r="K30" i="20"/>
  <c r="L30" i="20"/>
  <c r="K93" i="20"/>
  <c r="L93" i="20"/>
  <c r="K32" i="20"/>
  <c r="L32" i="20"/>
  <c r="K26" i="20"/>
  <c r="L26" i="20"/>
  <c r="K82" i="20"/>
  <c r="L82" i="20"/>
  <c r="K28" i="20"/>
  <c r="L28" i="20"/>
  <c r="K52" i="20"/>
  <c r="L52" i="20"/>
  <c r="M4" i="20"/>
  <c r="S4" i="20" s="1"/>
  <c r="Q31" i="20" l="1"/>
  <c r="P46" i="20"/>
  <c r="R46" i="20"/>
  <c r="Q46" i="20"/>
  <c r="P53" i="20"/>
  <c r="R53" i="20"/>
  <c r="Q53" i="20"/>
  <c r="Q63" i="20"/>
  <c r="R63" i="20"/>
  <c r="P63" i="20"/>
  <c r="P37" i="20"/>
  <c r="R37" i="20"/>
  <c r="Q37" i="20"/>
  <c r="R70" i="20"/>
  <c r="Q70" i="20"/>
  <c r="P70" i="20"/>
  <c r="R28" i="20"/>
  <c r="Q28" i="20"/>
  <c r="P28" i="20"/>
  <c r="P93" i="20"/>
  <c r="R93" i="20"/>
  <c r="Q93" i="20"/>
  <c r="R99" i="20"/>
  <c r="Q99" i="20"/>
  <c r="P99" i="20"/>
  <c r="P101" i="20"/>
  <c r="R101" i="20"/>
  <c r="Q101" i="20"/>
  <c r="R50" i="20"/>
  <c r="P50" i="20"/>
  <c r="Q50" i="20"/>
  <c r="R74" i="20"/>
  <c r="P74" i="20"/>
  <c r="Q74" i="20"/>
  <c r="R94" i="20"/>
  <c r="P94" i="20"/>
  <c r="Q94" i="20"/>
  <c r="P73" i="20"/>
  <c r="R73" i="20"/>
  <c r="Q73" i="20"/>
  <c r="R83" i="20"/>
  <c r="Q83" i="20"/>
  <c r="P83" i="20"/>
  <c r="Q68" i="20"/>
  <c r="P68" i="20"/>
  <c r="R68" i="20"/>
  <c r="Q55" i="20"/>
  <c r="R55" i="20"/>
  <c r="P55" i="20"/>
  <c r="R59" i="20"/>
  <c r="Q59" i="20"/>
  <c r="P59" i="20"/>
  <c r="R35" i="20"/>
  <c r="Q35" i="20"/>
  <c r="P35" i="20"/>
  <c r="R51" i="20"/>
  <c r="Q51" i="20"/>
  <c r="P51" i="20"/>
  <c r="Q56" i="20"/>
  <c r="P56" i="20"/>
  <c r="R56" i="20"/>
  <c r="R43" i="20"/>
  <c r="Q43" i="20"/>
  <c r="P43" i="20"/>
  <c r="R42" i="20"/>
  <c r="P42" i="20"/>
  <c r="Q42" i="20"/>
  <c r="R66" i="20"/>
  <c r="P66" i="20"/>
  <c r="Q66" i="20"/>
  <c r="P45" i="20"/>
  <c r="R45" i="20"/>
  <c r="Q45" i="20"/>
  <c r="Q84" i="20"/>
  <c r="P84" i="20"/>
  <c r="R84" i="20"/>
  <c r="Q36" i="20"/>
  <c r="P36" i="20"/>
  <c r="R36" i="20"/>
  <c r="Q95" i="20"/>
  <c r="R95" i="20"/>
  <c r="P95" i="20"/>
  <c r="R75" i="20"/>
  <c r="Q75" i="20"/>
  <c r="P75" i="20"/>
  <c r="Q100" i="20"/>
  <c r="P100" i="20"/>
  <c r="R100" i="20"/>
  <c r="R47" i="20"/>
  <c r="Q47" i="20"/>
  <c r="P47" i="20"/>
  <c r="Q64" i="20"/>
  <c r="P64" i="20"/>
  <c r="R64" i="20"/>
  <c r="R26" i="20"/>
  <c r="P26" i="20"/>
  <c r="Q26" i="20"/>
  <c r="Q48" i="20"/>
  <c r="P48" i="20"/>
  <c r="R48" i="20"/>
  <c r="Q96" i="20"/>
  <c r="P96" i="20"/>
  <c r="R96" i="20"/>
  <c r="R34" i="20"/>
  <c r="P34" i="20"/>
  <c r="Q34" i="20"/>
  <c r="P44" i="20"/>
  <c r="Q44" i="20"/>
  <c r="R44" i="20"/>
  <c r="R67" i="20"/>
  <c r="Q67" i="20"/>
  <c r="P67" i="20"/>
  <c r="R79" i="20"/>
  <c r="Q79" i="20"/>
  <c r="P79" i="20"/>
  <c r="P61" i="20"/>
  <c r="R61" i="20"/>
  <c r="Q61" i="20"/>
  <c r="P89" i="20"/>
  <c r="R89" i="20"/>
  <c r="Q89" i="20"/>
  <c r="P30" i="20"/>
  <c r="R30" i="20"/>
  <c r="Q30" i="20"/>
  <c r="Q60" i="20"/>
  <c r="P60" i="20"/>
  <c r="R60" i="20"/>
  <c r="R90" i="20"/>
  <c r="P90" i="20"/>
  <c r="Q90" i="20"/>
  <c r="P102" i="20"/>
  <c r="R102" i="20"/>
  <c r="Q102" i="20"/>
  <c r="P29" i="20"/>
  <c r="R29" i="20"/>
  <c r="Q29" i="20"/>
  <c r="Q76" i="20"/>
  <c r="P76" i="20"/>
  <c r="R76" i="20"/>
  <c r="Q88" i="20"/>
  <c r="P88" i="20"/>
  <c r="R88" i="20"/>
  <c r="R82" i="20"/>
  <c r="P82" i="20"/>
  <c r="Q82" i="20"/>
  <c r="Q92" i="20"/>
  <c r="P92" i="20"/>
  <c r="R92" i="20"/>
  <c r="Q52" i="20"/>
  <c r="P52" i="20"/>
  <c r="R52" i="20"/>
  <c r="Q32" i="20"/>
  <c r="P32" i="20"/>
  <c r="R32" i="20"/>
  <c r="P33" i="20"/>
  <c r="Q33" i="20"/>
  <c r="R33" i="20"/>
  <c r="R38" i="20"/>
  <c r="P38" i="20"/>
  <c r="Q38" i="20"/>
  <c r="Q65" i="20"/>
  <c r="P65" i="20"/>
  <c r="R65" i="20"/>
  <c r="R71" i="20"/>
  <c r="Q71" i="20"/>
  <c r="P71" i="20"/>
  <c r="Q104" i="20"/>
  <c r="P104" i="20"/>
  <c r="R104" i="20"/>
  <c r="Q80" i="20"/>
  <c r="P80" i="20"/>
  <c r="R80" i="20"/>
  <c r="R98" i="20"/>
  <c r="P98" i="20"/>
  <c r="Q98" i="20"/>
  <c r="R57" i="20"/>
  <c r="P57" i="20"/>
  <c r="Q57" i="20"/>
  <c r="Q97" i="20"/>
  <c r="P97" i="20"/>
  <c r="R97" i="20"/>
  <c r="P54" i="20"/>
  <c r="R54" i="20"/>
  <c r="Q54" i="20"/>
  <c r="P86" i="20"/>
  <c r="R86" i="20"/>
  <c r="Q86" i="20"/>
  <c r="R91" i="20"/>
  <c r="Q91" i="20"/>
  <c r="P91" i="20"/>
  <c r="M39" i="20"/>
  <c r="S39" i="20" s="1"/>
  <c r="M53" i="20"/>
  <c r="S53" i="20" s="1"/>
  <c r="M78" i="20"/>
  <c r="S78" i="20" s="1"/>
  <c r="M84" i="20"/>
  <c r="S84" i="20" s="1"/>
  <c r="M72" i="20"/>
  <c r="S72" i="20" s="1"/>
  <c r="M45" i="20"/>
  <c r="S45" i="20" s="1"/>
  <c r="M86" i="20"/>
  <c r="S86" i="20" s="1"/>
  <c r="M81" i="20"/>
  <c r="S81" i="20" s="1"/>
  <c r="M97" i="20"/>
  <c r="S97" i="20" s="1"/>
  <c r="M48" i="20"/>
  <c r="S48" i="20" s="1"/>
  <c r="M34" i="20"/>
  <c r="S34" i="20" s="1"/>
  <c r="M28" i="20"/>
  <c r="S28" i="20" s="1"/>
  <c r="M44" i="20"/>
  <c r="S44" i="20" s="1"/>
  <c r="M67" i="20"/>
  <c r="S67" i="20" s="1"/>
  <c r="M79" i="20"/>
  <c r="S79" i="20" s="1"/>
  <c r="M61" i="20"/>
  <c r="S61" i="20" s="1"/>
  <c r="M33" i="20"/>
  <c r="S33" i="20" s="1"/>
  <c r="M38" i="20"/>
  <c r="S38" i="20" s="1"/>
  <c r="M65" i="20"/>
  <c r="S65" i="20" s="1"/>
  <c r="M42" i="20"/>
  <c r="S42" i="20" s="1"/>
  <c r="M46" i="20"/>
  <c r="S46" i="20" s="1"/>
  <c r="M82" i="20"/>
  <c r="S82" i="20" s="1"/>
  <c r="M71" i="20"/>
  <c r="S71" i="20" s="1"/>
  <c r="M104" i="20"/>
  <c r="S104" i="20" s="1"/>
  <c r="M80" i="20"/>
  <c r="S80" i="20" s="1"/>
  <c r="M98" i="20"/>
  <c r="S98" i="20" s="1"/>
  <c r="M76" i="20"/>
  <c r="S76" i="20" s="1"/>
  <c r="M93" i="20"/>
  <c r="S93" i="20" s="1"/>
  <c r="M99" i="20"/>
  <c r="S99" i="20" s="1"/>
  <c r="M101" i="20"/>
  <c r="S101" i="20" s="1"/>
  <c r="M50" i="20"/>
  <c r="S50" i="20" s="1"/>
  <c r="M88" i="20"/>
  <c r="S88" i="20" s="1"/>
  <c r="M51" i="20"/>
  <c r="S51" i="20" s="1"/>
  <c r="M26" i="20"/>
  <c r="S26" i="20" s="1"/>
  <c r="M94" i="20"/>
  <c r="S94" i="20" s="1"/>
  <c r="M30" i="20"/>
  <c r="S30" i="20" s="1"/>
  <c r="M100" i="20"/>
  <c r="S100" i="20" s="1"/>
  <c r="M43" i="20"/>
  <c r="S43" i="20" s="1"/>
  <c r="M92" i="20"/>
  <c r="S92" i="20" s="1"/>
  <c r="M66" i="20"/>
  <c r="S66" i="20" s="1"/>
  <c r="M102" i="20"/>
  <c r="S102" i="20" s="1"/>
  <c r="M96" i="20"/>
  <c r="S96" i="20" s="1"/>
  <c r="M83" i="20"/>
  <c r="S83" i="20" s="1"/>
  <c r="M29" i="20"/>
  <c r="S29" i="20" s="1"/>
  <c r="M74" i="20"/>
  <c r="S74" i="20" s="1"/>
  <c r="M73" i="20"/>
  <c r="S73" i="20" s="1"/>
  <c r="M89" i="20"/>
  <c r="S89" i="20" s="1"/>
  <c r="M52" i="20"/>
  <c r="S52" i="20" s="1"/>
  <c r="M32" i="20"/>
  <c r="S32" i="20" s="1"/>
  <c r="M35" i="20"/>
  <c r="S35" i="20" s="1"/>
  <c r="M47" i="20"/>
  <c r="S47" i="20" s="1"/>
  <c r="M60" i="20"/>
  <c r="S60" i="20" s="1"/>
  <c r="M57" i="20"/>
  <c r="S57" i="20" s="1"/>
</calcChain>
</file>

<file path=xl/comments1.xml><?xml version="1.0" encoding="utf-8"?>
<comments xmlns="http://schemas.openxmlformats.org/spreadsheetml/2006/main">
  <authors>
    <author>KUNAL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KUNAL:</t>
        </r>
        <r>
          <rPr>
            <sz val="9"/>
            <color indexed="81"/>
            <rFont val="Tahoma"/>
            <family val="2"/>
          </rPr>
          <t xml:space="preserve">
Insert any rate 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 xml:space="preserve">Simple Increasing Annuity -
Payable in Arrear
Increase Discrete
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Simple Increasing Annuity - 
Payable in Advance
Increase Discrete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Simple Increasing Annuity - Continuously Payable
Increases Discrete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Simple Increasing Annuity - 
Payable Continuously
Increase Continuously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Enter any value of p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KUNAL:</t>
        </r>
        <r>
          <rPr>
            <sz val="9"/>
            <color indexed="81"/>
            <rFont val="Tahoma"/>
            <family val="2"/>
          </rPr>
          <t xml:space="preserve">
INSERT ANY NUMBER
</t>
        </r>
      </text>
    </comment>
  </commentList>
</comments>
</file>

<file path=xl/comments2.xml><?xml version="1.0" encoding="utf-8"?>
<comments xmlns="http://schemas.openxmlformats.org/spreadsheetml/2006/main">
  <authors>
    <author>KUNAL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amt * disc factor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 xml:space="preserve">PV * t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 xml:space="preserve">PV * t * v
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 xml:space="preserve">PV* t(t+1) * v^2
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 xml:space="preserve">DMT * v
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 xml:space="preserve">DMT * (t+1) * v^2
</t>
        </r>
      </text>
    </comment>
  </commentList>
</comments>
</file>

<file path=xl/sharedStrings.xml><?xml version="1.0" encoding="utf-8"?>
<sst xmlns="http://schemas.openxmlformats.org/spreadsheetml/2006/main" count="72" uniqueCount="69">
  <si>
    <t>i</t>
  </si>
  <si>
    <t>δ</t>
  </si>
  <si>
    <t>v</t>
  </si>
  <si>
    <t>d</t>
  </si>
  <si>
    <t>i/δ</t>
  </si>
  <si>
    <r>
      <t>(1+i)</t>
    </r>
    <r>
      <rPr>
        <b/>
        <vertAlign val="superscript"/>
        <sz val="16"/>
        <color theme="1"/>
        <rFont val="Calibri"/>
        <family val="2"/>
        <scheme val="minor"/>
      </rPr>
      <t>n</t>
    </r>
  </si>
  <si>
    <r>
      <t>v</t>
    </r>
    <r>
      <rPr>
        <b/>
        <vertAlign val="superscript"/>
        <sz val="16"/>
        <color theme="1"/>
        <rFont val="Calibri"/>
        <family val="2"/>
        <scheme val="minor"/>
      </rPr>
      <t>n</t>
    </r>
  </si>
  <si>
    <r>
      <t>s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</si>
  <si>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a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</si>
  <si>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(Ia)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</si>
  <si>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i</t>
    </r>
    <r>
      <rPr>
        <b/>
        <vertAlign val="superscript"/>
        <sz val="14"/>
        <color theme="1"/>
        <rFont val="Calibri"/>
        <family val="2"/>
        <scheme val="minor"/>
      </rPr>
      <t>(2)</t>
    </r>
  </si>
  <si>
    <r>
      <t>i</t>
    </r>
    <r>
      <rPr>
        <b/>
        <vertAlign val="superscript"/>
        <sz val="14"/>
        <color theme="1"/>
        <rFont val="Calibri"/>
        <family val="2"/>
        <scheme val="minor"/>
      </rPr>
      <t>(4)</t>
    </r>
  </si>
  <si>
    <r>
      <t>i</t>
    </r>
    <r>
      <rPr>
        <b/>
        <vertAlign val="superscript"/>
        <sz val="14"/>
        <color theme="1"/>
        <rFont val="Calibri"/>
        <family val="2"/>
        <scheme val="minor"/>
      </rPr>
      <t>(12)</t>
    </r>
  </si>
  <si>
    <r>
      <t>d</t>
    </r>
    <r>
      <rPr>
        <b/>
        <vertAlign val="superscript"/>
        <sz val="14"/>
        <color theme="1"/>
        <rFont val="Calibri"/>
        <family val="2"/>
        <scheme val="minor"/>
      </rPr>
      <t>(2)</t>
    </r>
  </si>
  <si>
    <r>
      <t>d</t>
    </r>
    <r>
      <rPr>
        <b/>
        <vertAlign val="superscript"/>
        <sz val="14"/>
        <color theme="1"/>
        <rFont val="Calibri"/>
        <family val="2"/>
        <scheme val="minor"/>
      </rPr>
      <t>(4)</t>
    </r>
  </si>
  <si>
    <r>
      <t>d</t>
    </r>
    <r>
      <rPr>
        <b/>
        <vertAlign val="superscript"/>
        <sz val="14"/>
        <color theme="1"/>
        <rFont val="Calibri"/>
        <family val="2"/>
        <scheme val="minor"/>
      </rPr>
      <t>(12)</t>
    </r>
  </si>
  <si>
    <r>
      <t>i/i</t>
    </r>
    <r>
      <rPr>
        <b/>
        <vertAlign val="superscript"/>
        <sz val="14"/>
        <color theme="1"/>
        <rFont val="Calibri"/>
        <family val="2"/>
        <scheme val="minor"/>
      </rPr>
      <t>(2)</t>
    </r>
  </si>
  <si>
    <r>
      <t>i/i</t>
    </r>
    <r>
      <rPr>
        <b/>
        <vertAlign val="superscript"/>
        <sz val="14"/>
        <color theme="1"/>
        <rFont val="Calibri"/>
        <family val="2"/>
        <scheme val="minor"/>
      </rPr>
      <t>(4)</t>
    </r>
  </si>
  <si>
    <r>
      <t>i/i</t>
    </r>
    <r>
      <rPr>
        <b/>
        <vertAlign val="superscript"/>
        <sz val="14"/>
        <color theme="1"/>
        <rFont val="Calibri"/>
        <family val="2"/>
        <scheme val="minor"/>
      </rPr>
      <t>(12)</t>
    </r>
  </si>
  <si>
    <r>
      <t>i/d</t>
    </r>
    <r>
      <rPr>
        <b/>
        <vertAlign val="superscript"/>
        <sz val="14"/>
        <color theme="1"/>
        <rFont val="Calibri"/>
        <family val="2"/>
        <scheme val="minor"/>
      </rPr>
      <t>(2)</t>
    </r>
  </si>
  <si>
    <r>
      <t>i/d</t>
    </r>
    <r>
      <rPr>
        <b/>
        <vertAlign val="superscript"/>
        <sz val="14"/>
        <color theme="1"/>
        <rFont val="Calibri"/>
        <family val="2"/>
        <scheme val="minor"/>
      </rPr>
      <t>(4)</t>
    </r>
  </si>
  <si>
    <r>
      <t>i/d</t>
    </r>
    <r>
      <rPr>
        <b/>
        <vertAlign val="superscript"/>
        <sz val="14"/>
        <color theme="1"/>
        <rFont val="Calibri"/>
        <family val="2"/>
        <scheme val="minor"/>
      </rPr>
      <t>(12)</t>
    </r>
  </si>
  <si>
    <r>
      <t>i</t>
    </r>
    <r>
      <rPr>
        <b/>
        <vertAlign val="superscript"/>
        <sz val="14"/>
        <color theme="1"/>
        <rFont val="Calibri"/>
        <family val="2"/>
        <scheme val="minor"/>
      </rPr>
      <t>(6)</t>
    </r>
  </si>
  <si>
    <r>
      <t>d</t>
    </r>
    <r>
      <rPr>
        <b/>
        <vertAlign val="superscript"/>
        <sz val="14"/>
        <color theme="1"/>
        <rFont val="Calibri"/>
        <family val="2"/>
        <scheme val="minor"/>
      </rPr>
      <t>(6)</t>
    </r>
  </si>
  <si>
    <r>
      <t>i/i</t>
    </r>
    <r>
      <rPr>
        <b/>
        <vertAlign val="superscript"/>
        <sz val="14"/>
        <color theme="1"/>
        <rFont val="Calibri"/>
        <family val="2"/>
        <scheme val="minor"/>
      </rPr>
      <t>(6)</t>
    </r>
  </si>
  <si>
    <r>
      <t>i/d</t>
    </r>
    <r>
      <rPr>
        <b/>
        <vertAlign val="superscript"/>
        <sz val="14"/>
        <color theme="1"/>
        <rFont val="Calibri"/>
        <family val="2"/>
        <scheme val="minor"/>
      </rPr>
      <t>(6)</t>
    </r>
  </si>
  <si>
    <r>
      <t>i</t>
    </r>
    <r>
      <rPr>
        <b/>
        <vertAlign val="superscript"/>
        <sz val="14"/>
        <color theme="1"/>
        <rFont val="Calibri"/>
        <family val="2"/>
        <scheme val="minor"/>
      </rPr>
      <t>(0.5)</t>
    </r>
  </si>
  <si>
    <r>
      <t>d</t>
    </r>
    <r>
      <rPr>
        <b/>
        <vertAlign val="superscript"/>
        <sz val="14"/>
        <color theme="1"/>
        <rFont val="Calibri"/>
        <family val="2"/>
        <scheme val="minor"/>
      </rPr>
      <t>(0.5)</t>
    </r>
  </si>
  <si>
    <r>
      <t>i/i</t>
    </r>
    <r>
      <rPr>
        <b/>
        <vertAlign val="superscript"/>
        <sz val="14"/>
        <color theme="1"/>
        <rFont val="Calibri"/>
        <family val="2"/>
        <scheme val="minor"/>
      </rPr>
      <t>(0.5)</t>
    </r>
  </si>
  <si>
    <r>
      <t>i/d</t>
    </r>
    <r>
      <rPr>
        <b/>
        <vertAlign val="superscript"/>
        <sz val="14"/>
        <color theme="1"/>
        <rFont val="Calibri"/>
        <family val="2"/>
        <scheme val="minor"/>
      </rPr>
      <t>(0.5)</t>
    </r>
  </si>
  <si>
    <r>
      <t>i</t>
    </r>
    <r>
      <rPr>
        <b/>
        <vertAlign val="superscript"/>
        <sz val="14"/>
        <color theme="1"/>
        <rFont val="Calibri"/>
        <family val="2"/>
        <scheme val="minor"/>
      </rPr>
      <t>(3)</t>
    </r>
  </si>
  <si>
    <r>
      <t>d</t>
    </r>
    <r>
      <rPr>
        <b/>
        <vertAlign val="superscript"/>
        <sz val="14"/>
        <color theme="1"/>
        <rFont val="Calibri"/>
        <family val="2"/>
        <scheme val="minor"/>
      </rPr>
      <t>(3)</t>
    </r>
  </si>
  <si>
    <r>
      <t>i/i</t>
    </r>
    <r>
      <rPr>
        <b/>
        <vertAlign val="superscript"/>
        <sz val="14"/>
        <color theme="1"/>
        <rFont val="Calibri"/>
        <family val="2"/>
        <scheme val="minor"/>
      </rPr>
      <t>(3)</t>
    </r>
  </si>
  <si>
    <r>
      <t>i/d</t>
    </r>
    <r>
      <rPr>
        <b/>
        <vertAlign val="superscript"/>
        <sz val="14"/>
        <color theme="1"/>
        <rFont val="Calibri"/>
        <family val="2"/>
        <scheme val="minor"/>
      </rPr>
      <t>(3)</t>
    </r>
  </si>
  <si>
    <t>Annual Effective Rate (i)</t>
  </si>
  <si>
    <r>
      <t>Half Yearly Effective rate (i</t>
    </r>
    <r>
      <rPr>
        <b/>
        <vertAlign val="superscript"/>
        <sz val="14"/>
        <color theme="1"/>
        <rFont val="Calibri"/>
        <family val="2"/>
        <scheme val="minor"/>
      </rPr>
      <t>(2)</t>
    </r>
    <r>
      <rPr>
        <b/>
        <sz val="14"/>
        <color theme="1"/>
        <rFont val="Calibri"/>
        <family val="2"/>
        <scheme val="minor"/>
      </rPr>
      <t>/2)</t>
    </r>
  </si>
  <si>
    <r>
      <t>Quarterly Effective Rate i</t>
    </r>
    <r>
      <rPr>
        <b/>
        <vertAlign val="superscript"/>
        <sz val="14"/>
        <color theme="1"/>
        <rFont val="Calibri"/>
        <family val="2"/>
        <scheme val="minor"/>
      </rPr>
      <t>(4)</t>
    </r>
    <r>
      <rPr>
        <b/>
        <sz val="14"/>
        <color theme="1"/>
        <rFont val="Calibri"/>
        <family val="2"/>
        <scheme val="minor"/>
      </rPr>
      <t>/4</t>
    </r>
  </si>
  <si>
    <r>
      <t>Monthly Effective Rate i</t>
    </r>
    <r>
      <rPr>
        <b/>
        <vertAlign val="superscript"/>
        <sz val="14"/>
        <color theme="1"/>
        <rFont val="Calibri"/>
        <family val="2"/>
        <scheme val="minor"/>
      </rPr>
      <t>(12)</t>
    </r>
    <r>
      <rPr>
        <b/>
        <sz val="14"/>
        <color theme="1"/>
        <rFont val="Calibri"/>
        <family val="2"/>
        <scheme val="minor"/>
      </rPr>
      <t>/12</t>
    </r>
  </si>
  <si>
    <r>
      <t>Biennial Effective Rate i</t>
    </r>
    <r>
      <rPr>
        <b/>
        <vertAlign val="superscript"/>
        <sz val="14"/>
        <color theme="1"/>
        <rFont val="Calibri"/>
        <family val="2"/>
        <scheme val="minor"/>
      </rPr>
      <t>(0.5)</t>
    </r>
    <r>
      <rPr>
        <b/>
        <sz val="14"/>
        <color theme="1"/>
        <rFont val="Calibri"/>
        <family val="2"/>
        <scheme val="minor"/>
      </rPr>
      <t>/0.5</t>
    </r>
  </si>
  <si>
    <t>COMPOUND INTEREST</t>
  </si>
  <si>
    <r>
      <t>ä</t>
    </r>
    <r>
      <rPr>
        <b/>
        <vertAlign val="subscript"/>
        <sz val="16"/>
        <color theme="1"/>
        <rFont val="Calibri"/>
        <family val="2"/>
      </rPr>
      <t>n</t>
    </r>
  </si>
  <si>
    <r>
      <t>s̈</t>
    </r>
    <r>
      <rPr>
        <vertAlign val="subscript"/>
        <sz val="11"/>
        <color theme="1"/>
        <rFont val="Calibri"/>
        <family val="2"/>
      </rPr>
      <t>n</t>
    </r>
  </si>
  <si>
    <r>
      <t>a̅</t>
    </r>
    <r>
      <rPr>
        <b/>
        <vertAlign val="subscript"/>
        <sz val="16"/>
        <color theme="1"/>
        <rFont val="Calibri"/>
        <family val="2"/>
      </rPr>
      <t>n</t>
    </r>
  </si>
  <si>
    <r>
      <t>s</t>
    </r>
    <r>
      <rPr>
        <b/>
        <sz val="16"/>
        <color theme="1"/>
        <rFont val="Calibri"/>
        <family val="2"/>
      </rPr>
      <t>̅</t>
    </r>
    <r>
      <rPr>
        <b/>
        <vertAlign val="subscript"/>
        <sz val="14.4"/>
        <color theme="1"/>
        <rFont val="Calibri"/>
        <family val="2"/>
      </rPr>
      <t>n</t>
    </r>
  </si>
  <si>
    <r>
      <t>p</t>
    </r>
    <r>
      <rPr>
        <b/>
        <vertAlign val="superscript"/>
        <sz val="16"/>
        <color theme="1"/>
        <rFont val="Calibri"/>
        <family val="2"/>
        <scheme val="minor"/>
      </rPr>
      <t>thly</t>
    </r>
  </si>
  <si>
    <r>
      <t>i</t>
    </r>
    <r>
      <rPr>
        <b/>
        <vertAlign val="superscript"/>
        <sz val="14"/>
        <color theme="1"/>
        <rFont val="Calibri"/>
        <family val="2"/>
        <scheme val="minor"/>
      </rPr>
      <t>(p)</t>
    </r>
  </si>
  <si>
    <r>
      <t>i/i</t>
    </r>
    <r>
      <rPr>
        <b/>
        <vertAlign val="superscript"/>
        <sz val="14"/>
        <color theme="1"/>
        <rFont val="Calibri"/>
        <family val="2"/>
        <scheme val="minor"/>
      </rPr>
      <t>(p)</t>
    </r>
  </si>
  <si>
    <r>
      <t>a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vertAlign val="superscript"/>
        <sz val="16"/>
        <color theme="1"/>
        <rFont val="Calibri"/>
        <family val="2"/>
        <scheme val="minor"/>
      </rPr>
      <t>(p)</t>
    </r>
  </si>
  <si>
    <r>
      <t>ä</t>
    </r>
    <r>
      <rPr>
        <b/>
        <vertAlign val="subscript"/>
        <sz val="16"/>
        <color theme="1"/>
        <rFont val="Calibri"/>
        <family val="2"/>
      </rPr>
      <t>n</t>
    </r>
    <r>
      <rPr>
        <b/>
        <vertAlign val="superscript"/>
        <sz val="16"/>
        <color theme="1"/>
        <rFont val="Calibri"/>
        <family val="2"/>
      </rPr>
      <t>(p)</t>
    </r>
  </si>
  <si>
    <r>
      <t>d</t>
    </r>
    <r>
      <rPr>
        <b/>
        <vertAlign val="superscript"/>
        <sz val="14"/>
        <color theme="1"/>
        <rFont val="Calibri"/>
        <family val="2"/>
        <scheme val="minor"/>
      </rPr>
      <t>(p)</t>
    </r>
  </si>
  <si>
    <r>
      <t>s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vertAlign val="superscript"/>
        <sz val="16"/>
        <color theme="1"/>
        <rFont val="Calibri"/>
        <family val="2"/>
        <scheme val="minor"/>
      </rPr>
      <t>(p)</t>
    </r>
  </si>
  <si>
    <r>
      <t>s̈</t>
    </r>
    <r>
      <rPr>
        <b/>
        <vertAlign val="subscript"/>
        <sz val="16"/>
        <color theme="1"/>
        <rFont val="Calibri"/>
        <family val="2"/>
      </rPr>
      <t>n</t>
    </r>
    <r>
      <rPr>
        <b/>
        <vertAlign val="superscript"/>
        <sz val="16"/>
        <color theme="1"/>
        <rFont val="Calibri"/>
        <family val="2"/>
      </rPr>
      <t>(p)</t>
    </r>
  </si>
  <si>
    <r>
      <t>(Iä)</t>
    </r>
    <r>
      <rPr>
        <b/>
        <vertAlign val="subscript"/>
        <sz val="16"/>
        <color theme="1"/>
        <rFont val="Calibri"/>
        <family val="2"/>
      </rPr>
      <t>n</t>
    </r>
  </si>
  <si>
    <r>
      <t>(Ia̅)</t>
    </r>
    <r>
      <rPr>
        <b/>
        <vertAlign val="subscript"/>
        <sz val="16"/>
        <color theme="1"/>
        <rFont val="Calibri"/>
        <family val="2"/>
      </rPr>
      <t>n</t>
    </r>
  </si>
  <si>
    <r>
      <t>(I̅a̅)</t>
    </r>
    <r>
      <rPr>
        <b/>
        <vertAlign val="subscript"/>
        <sz val="16"/>
        <color theme="1"/>
        <rFont val="Calibri"/>
        <family val="2"/>
      </rPr>
      <t>n</t>
    </r>
  </si>
  <si>
    <t>amount</t>
  </si>
  <si>
    <t>discounting factor</t>
  </si>
  <si>
    <t>present value</t>
  </si>
  <si>
    <t>DMT</t>
  </si>
  <si>
    <t xml:space="preserve">Volatility </t>
  </si>
  <si>
    <t xml:space="preserve">Convexity </t>
  </si>
  <si>
    <t>t</t>
  </si>
  <si>
    <t>total PV</t>
  </si>
  <si>
    <t>DMT (years)</t>
  </si>
  <si>
    <t xml:space="preserve">volatility </t>
  </si>
  <si>
    <t>convexity</t>
  </si>
  <si>
    <t xml:space="preserve">Immunisation </t>
  </si>
  <si>
    <t>X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</si>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</sst>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£&quot;#,##0.00;[Red]\-&quot;£&quot;#,##0.00"/>
    <numFmt numFmtId="164" formatCode="0.0000"/>
    <numFmt numFmtId="165" formatCode="0.00000"/>
    <numFmt numFmtId="166" formatCode="0.00000%"/>
    <numFmt numFmtId="167" formatCode="0.0000%"/>
    <numFmt numFmtId="168" formatCode="0.000000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bscript"/>
      <sz val="16"/>
      <color theme="1"/>
      <name val="Calibri"/>
      <family val="2"/>
    </font>
    <font>
      <vertAlign val="subscript"/>
      <sz val="11"/>
      <color theme="1"/>
      <name val="Calibri"/>
      <family val="2"/>
    </font>
    <font>
      <b/>
      <vertAlign val="subscript"/>
      <sz val="14.4"/>
      <color theme="1"/>
      <name val="Calibri"/>
      <family val="2"/>
    </font>
    <font>
      <b/>
      <vertAlign val="superscript"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1" fillId="0" borderId="1" xfId="0" applyFont="1" applyBorder="1"/>
    <xf numFmtId="166" fontId="7" fillId="0" borderId="1" xfId="0" applyNumberFormat="1" applyFont="1" applyBorder="1"/>
    <xf numFmtId="166" fontId="0" fillId="0" borderId="1" xfId="0" applyNumberFormat="1" applyBorder="1"/>
    <xf numFmtId="0" fontId="0" fillId="0" borderId="6" xfId="0" applyBorder="1"/>
    <xf numFmtId="0" fontId="7" fillId="0" borderId="0" xfId="0" applyFont="1" applyBorder="1"/>
    <xf numFmtId="0" fontId="0" fillId="0" borderId="0" xfId="0" applyBorder="1"/>
    <xf numFmtId="0" fontId="1" fillId="0" borderId="0" xfId="0" applyFont="1" applyBorder="1"/>
    <xf numFmtId="166" fontId="0" fillId="0" borderId="3" xfId="0" applyNumberFormat="1" applyBorder="1"/>
    <xf numFmtId="0" fontId="7" fillId="0" borderId="7" xfId="0" applyFont="1" applyBorder="1"/>
    <xf numFmtId="0" fontId="0" fillId="0" borderId="7" xfId="0" applyBorder="1"/>
    <xf numFmtId="0" fontId="1" fillId="0" borderId="7" xfId="0" applyFont="1" applyBorder="1"/>
    <xf numFmtId="166" fontId="0" fillId="0" borderId="5" xfId="0" applyNumberFormat="1" applyBorder="1"/>
    <xf numFmtId="0" fontId="0" fillId="2" borderId="0" xfId="0" applyFill="1" applyAlignment="1"/>
    <xf numFmtId="0" fontId="0" fillId="2" borderId="0" xfId="0" applyFill="1" applyBorder="1" applyAlignment="1"/>
    <xf numFmtId="0" fontId="7" fillId="2" borderId="0" xfId="0" applyFont="1" applyFill="1" applyBorder="1"/>
    <xf numFmtId="0" fontId="1" fillId="3" borderId="1" xfId="0" applyFont="1" applyFill="1" applyBorder="1"/>
    <xf numFmtId="0" fontId="6" fillId="3" borderId="1" xfId="0" applyFont="1" applyFill="1" applyBorder="1"/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/>
    <xf numFmtId="10" fontId="0" fillId="0" borderId="1" xfId="0" applyNumberFormat="1" applyBorder="1"/>
    <xf numFmtId="0" fontId="1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0" fontId="7" fillId="0" borderId="4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0" fontId="3" fillId="4" borderId="14" xfId="0" applyNumberFormat="1" applyFont="1" applyFill="1" applyBorder="1"/>
    <xf numFmtId="164" fontId="7" fillId="0" borderId="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/>
    <xf numFmtId="167" fontId="3" fillId="4" borderId="14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4" borderId="14" xfId="0" applyNumberFormat="1" applyFont="1" applyFill="1" applyBorder="1" applyAlignment="1">
      <alignment horizontal="center"/>
    </xf>
    <xf numFmtId="164" fontId="7" fillId="6" borderId="14" xfId="0" applyNumberFormat="1" applyFont="1" applyFill="1" applyBorder="1"/>
    <xf numFmtId="168" fontId="7" fillId="6" borderId="14" xfId="0" applyNumberFormat="1" applyFont="1" applyFill="1" applyBorder="1"/>
    <xf numFmtId="164" fontId="7" fillId="6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8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8.140625" style="16" customWidth="1"/>
    <col min="2" max="2" width="13.7109375" style="16" customWidth="1"/>
    <col min="3" max="3" width="7.5703125" style="16" customWidth="1"/>
    <col min="4" max="4" width="13.140625" style="16" customWidth="1"/>
    <col min="5" max="5" width="9.5703125" style="16" bestFit="1" customWidth="1"/>
    <col min="6" max="8" width="14.28515625" style="16" customWidth="1"/>
    <col min="9" max="10" width="13.140625" style="16" customWidth="1"/>
    <col min="11" max="11" width="10.28515625" style="16" customWidth="1"/>
    <col min="12" max="12" width="10.140625" style="16" customWidth="1"/>
    <col min="13" max="13" width="10.28515625" style="16" customWidth="1"/>
    <col min="14" max="14" width="10.7109375" style="16" customWidth="1"/>
    <col min="15" max="15" width="10.140625" style="16" customWidth="1"/>
    <col min="16" max="16" width="12.42578125" style="16" bestFit="1" customWidth="1"/>
    <col min="17" max="19" width="10.7109375" style="16" customWidth="1"/>
    <col min="20" max="20" width="9.140625" style="16"/>
    <col min="21" max="21" width="38" style="16" bestFit="1" customWidth="1"/>
    <col min="22" max="22" width="10.5703125" style="16" customWidth="1"/>
    <col min="23" max="16384" width="9.140625" style="16"/>
  </cols>
  <sheetData>
    <row r="1" spans="1:22" ht="18.75" customHeight="1" x14ac:dyDescent="0.25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spans="1:22" ht="27" thickBot="1" x14ac:dyDescent="0.4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9"/>
      <c r="U2" s="49"/>
      <c r="V2" s="49"/>
    </row>
    <row r="3" spans="1:22" ht="25.5" thickBot="1" x14ac:dyDescent="0.5">
      <c r="A3" s="27" t="s">
        <v>0</v>
      </c>
      <c r="B3" s="42">
        <v>0.1</v>
      </c>
      <c r="C3" s="28" t="s">
        <v>68</v>
      </c>
      <c r="D3" s="28" t="s">
        <v>5</v>
      </c>
      <c r="E3" s="28" t="s">
        <v>6</v>
      </c>
      <c r="F3" s="28" t="s">
        <v>7</v>
      </c>
      <c r="G3" s="28" t="s">
        <v>41</v>
      </c>
      <c r="H3" s="28" t="s">
        <v>43</v>
      </c>
      <c r="I3" s="28" t="s">
        <v>50</v>
      </c>
      <c r="J3" s="28" t="s">
        <v>51</v>
      </c>
      <c r="K3" s="28" t="s">
        <v>8</v>
      </c>
      <c r="L3" s="29" t="s">
        <v>40</v>
      </c>
      <c r="M3" s="29" t="s">
        <v>42</v>
      </c>
      <c r="N3" s="28" t="s">
        <v>47</v>
      </c>
      <c r="O3" s="29" t="s">
        <v>48</v>
      </c>
      <c r="P3" s="30" t="s">
        <v>9</v>
      </c>
      <c r="Q3" s="29" t="s">
        <v>52</v>
      </c>
      <c r="R3" s="29" t="s">
        <v>53</v>
      </c>
      <c r="S3" s="29" t="s">
        <v>54</v>
      </c>
      <c r="T3" s="7"/>
      <c r="U3" s="4" t="s">
        <v>34</v>
      </c>
      <c r="V3" s="24">
        <f>B3</f>
        <v>0.1</v>
      </c>
    </row>
    <row r="4" spans="1:22" ht="24" thickBot="1" x14ac:dyDescent="0.4">
      <c r="A4" s="27" t="s">
        <v>44</v>
      </c>
      <c r="B4" s="34">
        <v>12</v>
      </c>
      <c r="C4" s="51" t="s">
        <v>67</v>
      </c>
      <c r="D4" s="52" t="e">
        <f t="shared" ref="D4:D35" si="0">(1+$B$5)^C4</f>
        <v>#VALUE!</v>
      </c>
      <c r="E4" s="52" t="e">
        <f>D4^-1</f>
        <v>#VALUE!</v>
      </c>
      <c r="F4" s="52" t="e">
        <f t="shared" ref="F4:F35" si="1">(((1+$B$5)^C4)-1)/$B$5</f>
        <v>#VALUE!</v>
      </c>
      <c r="G4" s="52" t="e">
        <f t="shared" ref="G4:G35" si="2">(((1+$B$5)^C4)-1)/$B$18</f>
        <v>#VALUE!</v>
      </c>
      <c r="H4" s="52" t="e">
        <f t="shared" ref="H4:H35" si="3">F4*($B$5/$B$14)</f>
        <v>#VALUE!</v>
      </c>
      <c r="I4" s="52" t="e">
        <f>(((1+$B$6)^C4)-1)/$B$5</f>
        <v>#VALUE!</v>
      </c>
      <c r="J4" s="52" t="e">
        <f>(((1+$B$5)^C4)-1)/$B$17</f>
        <v>#VALUE!</v>
      </c>
      <c r="K4" s="53" t="e">
        <f t="shared" ref="K4:K35" si="4">(1-E4)/$B$5</f>
        <v>#VALUE!</v>
      </c>
      <c r="L4" s="52" t="e">
        <f t="shared" ref="L4:L35" si="5">(1-E4)/$B$18</f>
        <v>#VALUE!</v>
      </c>
      <c r="M4" s="52" t="e">
        <f t="shared" ref="M4:M35" si="6">K4*($B$5/$B$14)</f>
        <v>#VALUE!</v>
      </c>
      <c r="N4" s="52" t="e">
        <f>(1-E4)/$B$6</f>
        <v>#VALUE!</v>
      </c>
      <c r="O4" s="52" t="e">
        <f>(1-E4)/$B$17</f>
        <v>#VALUE!</v>
      </c>
      <c r="P4" s="53" t="e">
        <f>(L4-C4*E4)/B5</f>
        <v>#VALUE!</v>
      </c>
      <c r="Q4" s="54" t="e">
        <f>(L4-C4*E4)/$B$18</f>
        <v>#VALUE!</v>
      </c>
      <c r="R4" s="54" t="e">
        <f>(L4-C4*E4)/$B$14</f>
        <v>#VALUE!</v>
      </c>
      <c r="S4" s="54" t="e">
        <f>(M4-C4*E4)/$B$14</f>
        <v>#VALUE!</v>
      </c>
      <c r="T4" s="9"/>
      <c r="U4" s="43"/>
      <c r="V4" s="44"/>
    </row>
    <row r="5" spans="1:22" ht="21" x14ac:dyDescent="0.3">
      <c r="A5" s="26" t="s">
        <v>0</v>
      </c>
      <c r="B5" s="31">
        <f>$B$3</f>
        <v>0.1</v>
      </c>
      <c r="C5" s="32">
        <v>1</v>
      </c>
      <c r="D5" s="33">
        <f t="shared" si="0"/>
        <v>1.1000000000000001</v>
      </c>
      <c r="E5" s="33">
        <f>D5^-1</f>
        <v>0.90909090909090906</v>
      </c>
      <c r="F5" s="33">
        <f t="shared" si="1"/>
        <v>1.0000000000000009</v>
      </c>
      <c r="G5" s="33">
        <f t="shared" si="2"/>
        <v>1.100000000000001</v>
      </c>
      <c r="H5" s="33">
        <f t="shared" si="3"/>
        <v>1.0492058687257071</v>
      </c>
      <c r="I5" s="33">
        <f t="shared" ref="I5:I68" si="7">(((1+$B$6)^C5)-1)/$B$5</f>
        <v>0.95689685146845171</v>
      </c>
      <c r="J5" s="33">
        <f t="shared" ref="J5:J68" si="8">(((1+$B$17)^C5)-1)/$B$5</f>
        <v>0.94932678636108658</v>
      </c>
      <c r="K5" s="33">
        <f t="shared" si="4"/>
        <v>0.90909090909090939</v>
      </c>
      <c r="L5" s="33">
        <f t="shared" si="5"/>
        <v>1.0000000000000002</v>
      </c>
      <c r="M5" s="33">
        <f t="shared" si="6"/>
        <v>0.95382351702336954</v>
      </c>
      <c r="N5" s="33">
        <f t="shared" ref="N5:N68" si="9">(1-E5)/$B$6</f>
        <v>0.95004065244422176</v>
      </c>
      <c r="O5" s="33">
        <f t="shared" ref="O5:O68" si="10">(1-E5)/$B$17</f>
        <v>0.95761641001998121</v>
      </c>
      <c r="P5" s="36">
        <f t="shared" ref="P5:P68" si="11">(L5-C5*E5)/$B$5</f>
        <v>0.90909090909091161</v>
      </c>
      <c r="Q5" s="35">
        <f t="shared" ref="Q5:Q68" si="12">(L5-C5*E5)/$B$18</f>
        <v>1.0000000000000027</v>
      </c>
      <c r="R5" s="35">
        <f t="shared" ref="R5:R68" si="13">(L5-C5*E5)/$B$14</f>
        <v>0.95382351702337187</v>
      </c>
      <c r="S5" s="35">
        <f t="shared" ref="S5:S68" si="14">(M5-C5*E5)/$B$14</f>
        <v>0.46933714766143608</v>
      </c>
      <c r="T5" s="9"/>
      <c r="U5" s="4" t="s">
        <v>35</v>
      </c>
      <c r="V5" s="5">
        <f>B8/2</f>
        <v>4.8808848170151631E-2</v>
      </c>
    </row>
    <row r="6" spans="1:22" ht="21" x14ac:dyDescent="0.3">
      <c r="A6" s="19" t="s">
        <v>45</v>
      </c>
      <c r="B6" s="22">
        <f>$B$4*((1+$B$5)^(1/$B$4)-1)</f>
        <v>9.5689685146845171E-2</v>
      </c>
      <c r="C6" s="22">
        <f>C5+1</f>
        <v>2</v>
      </c>
      <c r="D6" s="23">
        <f t="shared" si="0"/>
        <v>1.2100000000000002</v>
      </c>
      <c r="E6" s="23">
        <f t="shared" ref="E6:E7" si="15">D6^-1</f>
        <v>0.82644628099173545</v>
      </c>
      <c r="F6" s="23">
        <f t="shared" si="1"/>
        <v>2.1000000000000019</v>
      </c>
      <c r="G6" s="23">
        <f t="shared" si="2"/>
        <v>2.3100000000000018</v>
      </c>
      <c r="H6" s="23">
        <f t="shared" si="3"/>
        <v>2.2033323243239851</v>
      </c>
      <c r="I6" s="23">
        <f t="shared" si="7"/>
        <v>2.0053588613719264</v>
      </c>
      <c r="J6" s="23">
        <f t="shared" si="8"/>
        <v>1.9887757074524393</v>
      </c>
      <c r="K6" s="23">
        <f t="shared" si="4"/>
        <v>1.7355371900826455</v>
      </c>
      <c r="L6" s="23">
        <f t="shared" si="5"/>
        <v>1.9090909090909101</v>
      </c>
      <c r="M6" s="23">
        <f t="shared" si="6"/>
        <v>1.8209358052264333</v>
      </c>
      <c r="N6" s="23">
        <f t="shared" si="9"/>
        <v>1.81371397284806</v>
      </c>
      <c r="O6" s="23">
        <f t="shared" si="10"/>
        <v>1.828176782765419</v>
      </c>
      <c r="P6" s="35">
        <f t="shared" si="11"/>
        <v>2.5619834710743916</v>
      </c>
      <c r="Q6" s="35">
        <f t="shared" si="12"/>
        <v>2.8181818181818308</v>
      </c>
      <c r="R6" s="35">
        <f t="shared" si="13"/>
        <v>2.688048093429507</v>
      </c>
      <c r="S6" s="35">
        <f t="shared" si="14"/>
        <v>1.7631195701021749</v>
      </c>
      <c r="T6" s="9"/>
      <c r="U6" s="43"/>
      <c r="V6" s="44"/>
    </row>
    <row r="7" spans="1:22" ht="21" x14ac:dyDescent="0.3">
      <c r="A7" s="19" t="s">
        <v>26</v>
      </c>
      <c r="B7" s="23">
        <f>0.5*((1+$B$5)^(1/0.5)-1)</f>
        <v>0.10500000000000009</v>
      </c>
      <c r="C7" s="22">
        <f>C6+1</f>
        <v>3</v>
      </c>
      <c r="D7" s="23">
        <f t="shared" si="0"/>
        <v>1.3310000000000004</v>
      </c>
      <c r="E7" s="23">
        <f t="shared" si="15"/>
        <v>0.75131480090157754</v>
      </c>
      <c r="F7" s="23">
        <f t="shared" si="1"/>
        <v>3.3100000000000041</v>
      </c>
      <c r="G7" s="23">
        <f t="shared" si="2"/>
        <v>3.6410000000000045</v>
      </c>
      <c r="H7" s="23">
        <f t="shared" si="3"/>
        <v>3.4728714254820918</v>
      </c>
      <c r="I7" s="23">
        <f t="shared" si="7"/>
        <v>3.1541478708914927</v>
      </c>
      <c r="J7" s="23">
        <f t="shared" si="8"/>
        <v>3.126902298928409</v>
      </c>
      <c r="K7" s="23">
        <f t="shared" si="4"/>
        <v>2.4868519909842246</v>
      </c>
      <c r="L7" s="23">
        <f t="shared" si="5"/>
        <v>2.7355371900826468</v>
      </c>
      <c r="M7" s="23">
        <f t="shared" si="6"/>
        <v>2.6092197035928555</v>
      </c>
      <c r="N7" s="23">
        <f t="shared" si="9"/>
        <v>2.5988715368515503</v>
      </c>
      <c r="O7" s="23">
        <f t="shared" si="10"/>
        <v>2.6195953034430906</v>
      </c>
      <c r="P7" s="35">
        <f t="shared" si="11"/>
        <v>4.8159278737791444</v>
      </c>
      <c r="Q7" s="35">
        <f t="shared" si="12"/>
        <v>5.2975206611570584</v>
      </c>
      <c r="R7" s="35">
        <f t="shared" si="13"/>
        <v>5.0528997885287907</v>
      </c>
      <c r="S7" s="35">
        <f t="shared" si="14"/>
        <v>3.7275693070510982</v>
      </c>
      <c r="T7" s="9"/>
      <c r="U7" s="4" t="s">
        <v>36</v>
      </c>
      <c r="V7" s="6">
        <f>B10/4</f>
        <v>2.4113689084445111E-2</v>
      </c>
    </row>
    <row r="8" spans="1:22" ht="21" x14ac:dyDescent="0.3">
      <c r="A8" s="19" t="s">
        <v>10</v>
      </c>
      <c r="B8" s="22">
        <f>2*((1+$B$5)^(1/2)-1)</f>
        <v>9.7617696340303262E-2</v>
      </c>
      <c r="C8" s="22">
        <f>C7+1</f>
        <v>4</v>
      </c>
      <c r="D8" s="23">
        <f t="shared" si="0"/>
        <v>1.4641000000000004</v>
      </c>
      <c r="E8" s="23">
        <f t="shared" ref="E8:E39" si="16">D8^-1</f>
        <v>0.68301345536507052</v>
      </c>
      <c r="F8" s="23">
        <f t="shared" si="1"/>
        <v>4.6410000000000036</v>
      </c>
      <c r="G8" s="23">
        <f t="shared" si="2"/>
        <v>5.1051000000000046</v>
      </c>
      <c r="H8" s="23">
        <f t="shared" si="3"/>
        <v>4.8693644367560065</v>
      </c>
      <c r="I8" s="23">
        <f t="shared" si="7"/>
        <v>4.4128641390321439</v>
      </c>
      <c r="J8" s="23">
        <f t="shared" si="8"/>
        <v>4.3730742963601728</v>
      </c>
      <c r="K8" s="23">
        <f t="shared" si="4"/>
        <v>3.1698654463492946</v>
      </c>
      <c r="L8" s="23">
        <f t="shared" si="5"/>
        <v>3.4868519909842242</v>
      </c>
      <c r="M8" s="23">
        <f t="shared" si="6"/>
        <v>3.3258414293805099</v>
      </c>
      <c r="N8" s="23">
        <f t="shared" si="9"/>
        <v>3.3126511404910848</v>
      </c>
      <c r="O8" s="23">
        <f t="shared" si="10"/>
        <v>3.3390666858773357</v>
      </c>
      <c r="P8" s="35">
        <f t="shared" si="11"/>
        <v>7.5479816952394208</v>
      </c>
      <c r="Q8" s="35">
        <f t="shared" si="12"/>
        <v>8.3027798647633624</v>
      </c>
      <c r="R8" s="35">
        <f t="shared" si="13"/>
        <v>7.9193866916794047</v>
      </c>
      <c r="S8" s="35">
        <f t="shared" si="14"/>
        <v>6.2300544300650156</v>
      </c>
      <c r="T8" s="9"/>
      <c r="U8" s="43"/>
      <c r="V8" s="44"/>
    </row>
    <row r="9" spans="1:22" ht="21" x14ac:dyDescent="0.3">
      <c r="A9" s="19" t="s">
        <v>30</v>
      </c>
      <c r="B9" s="22">
        <f>3*((1+$B$5)^(1/3)-1)</f>
        <v>9.684034636910166E-2</v>
      </c>
      <c r="C9" s="22">
        <f t="shared" ref="C9:C70" si="17">C8+1</f>
        <v>5</v>
      </c>
      <c r="D9" s="23">
        <f t="shared" si="0"/>
        <v>1.6105100000000006</v>
      </c>
      <c r="E9" s="23">
        <f t="shared" si="16"/>
        <v>0.62092132305915493</v>
      </c>
      <c r="F9" s="23">
        <f t="shared" si="1"/>
        <v>6.1051000000000055</v>
      </c>
      <c r="G9" s="23">
        <f t="shared" si="2"/>
        <v>6.7156100000000061</v>
      </c>
      <c r="H9" s="23">
        <f t="shared" si="3"/>
        <v>6.4055067491573148</v>
      </c>
      <c r="I9" s="23">
        <f t="shared" si="7"/>
        <v>5.7920265705603864</v>
      </c>
      <c r="J9" s="23">
        <f t="shared" si="8"/>
        <v>5.7375487395494469</v>
      </c>
      <c r="K9" s="23">
        <f t="shared" si="4"/>
        <v>3.7907867694084505</v>
      </c>
      <c r="L9" s="23">
        <f t="shared" si="5"/>
        <v>4.1698654463492959</v>
      </c>
      <c r="M9" s="23">
        <f t="shared" si="6"/>
        <v>3.9773157255511067</v>
      </c>
      <c r="N9" s="23">
        <f t="shared" si="9"/>
        <v>3.9615416892542994</v>
      </c>
      <c r="O9" s="23">
        <f t="shared" si="10"/>
        <v>3.9931315789993778</v>
      </c>
      <c r="P9" s="35">
        <f t="shared" si="11"/>
        <v>10.652588310535211</v>
      </c>
      <c r="Q9" s="35">
        <f t="shared" si="12"/>
        <v>11.717847141588733</v>
      </c>
      <c r="R9" s="35">
        <f t="shared" si="13"/>
        <v>11.176758172532399</v>
      </c>
      <c r="S9" s="35">
        <f t="shared" si="14"/>
        <v>9.1565152017028364</v>
      </c>
      <c r="T9" s="9"/>
      <c r="U9" s="4" t="s">
        <v>37</v>
      </c>
      <c r="V9" s="6">
        <f>B12/12</f>
        <v>7.9741404289037643E-3</v>
      </c>
    </row>
    <row r="10" spans="1:22" ht="21" x14ac:dyDescent="0.3">
      <c r="A10" s="19" t="s">
        <v>11</v>
      </c>
      <c r="B10" s="22">
        <f>4*((1+$B$5)^(1/4)-1)</f>
        <v>9.6454756337780445E-2</v>
      </c>
      <c r="C10" s="22">
        <f t="shared" si="17"/>
        <v>6</v>
      </c>
      <c r="D10" s="23">
        <f t="shared" si="0"/>
        <v>1.7715610000000008</v>
      </c>
      <c r="E10" s="23">
        <f t="shared" si="16"/>
        <v>0.56447393005377722</v>
      </c>
      <c r="F10" s="23">
        <f t="shared" si="1"/>
        <v>7.7156100000000079</v>
      </c>
      <c r="G10" s="23">
        <f t="shared" si="2"/>
        <v>8.4871710000000089</v>
      </c>
      <c r="H10" s="23">
        <f t="shared" si="3"/>
        <v>8.0952632927987551</v>
      </c>
      <c r="I10" s="23">
        <f t="shared" si="7"/>
        <v>7.3031606209279216</v>
      </c>
      <c r="J10" s="23">
        <f t="shared" si="8"/>
        <v>7.2315563965611895</v>
      </c>
      <c r="K10" s="23">
        <f t="shared" si="4"/>
        <v>4.3552606994622272</v>
      </c>
      <c r="L10" s="23">
        <f t="shared" si="5"/>
        <v>4.7907867694084505</v>
      </c>
      <c r="M10" s="23">
        <f t="shared" si="6"/>
        <v>4.5695650857061931</v>
      </c>
      <c r="N10" s="23">
        <f t="shared" si="9"/>
        <v>4.5514421881299478</v>
      </c>
      <c r="O10" s="23">
        <f t="shared" si="10"/>
        <v>4.5877360272921424</v>
      </c>
      <c r="P10" s="35">
        <f t="shared" si="11"/>
        <v>14.03943189085787</v>
      </c>
      <c r="Q10" s="35">
        <f t="shared" si="12"/>
        <v>15.443375079943657</v>
      </c>
      <c r="R10" s="35">
        <f t="shared" si="13"/>
        <v>14.730254333462915</v>
      </c>
      <c r="S10" s="35">
        <f t="shared" si="14"/>
        <v>12.409183445165011</v>
      </c>
      <c r="T10" s="9"/>
      <c r="U10" s="43"/>
      <c r="V10" s="44"/>
    </row>
    <row r="11" spans="1:22" ht="21" x14ac:dyDescent="0.3">
      <c r="A11" s="19" t="s">
        <v>22</v>
      </c>
      <c r="B11" s="22">
        <f>6*((1+$B$5)^(1/6)-1)</f>
        <v>9.6071206640324203E-2</v>
      </c>
      <c r="C11" s="22">
        <f t="shared" si="17"/>
        <v>7</v>
      </c>
      <c r="D11" s="23">
        <f t="shared" si="0"/>
        <v>1.9487171000000012</v>
      </c>
      <c r="E11" s="23">
        <f t="shared" si="16"/>
        <v>0.51315811823070645</v>
      </c>
      <c r="F11" s="23">
        <f t="shared" si="1"/>
        <v>9.4871710000000107</v>
      </c>
      <c r="G11" s="23">
        <f t="shared" si="2"/>
        <v>10.435888100000012</v>
      </c>
      <c r="H11" s="23">
        <f t="shared" si="3"/>
        <v>9.9539954908043384</v>
      </c>
      <c r="I11" s="23">
        <f t="shared" si="7"/>
        <v>8.9588946127898019</v>
      </c>
      <c r="J11" s="23">
        <f t="shared" si="8"/>
        <v>8.8673942023559178</v>
      </c>
      <c r="K11" s="23">
        <f t="shared" si="4"/>
        <v>4.8684188176929348</v>
      </c>
      <c r="L11" s="23">
        <f t="shared" si="5"/>
        <v>5.3552606994622289</v>
      </c>
      <c r="M11" s="23">
        <f t="shared" si="6"/>
        <v>5.1079735949380911</v>
      </c>
      <c r="N11" s="23">
        <f t="shared" si="9"/>
        <v>5.087715368925994</v>
      </c>
      <c r="O11" s="23">
        <f t="shared" si="10"/>
        <v>5.1282855257401119</v>
      </c>
      <c r="P11" s="35">
        <f t="shared" si="11"/>
        <v>17.631538718472836</v>
      </c>
      <c r="Q11" s="35">
        <f t="shared" si="12"/>
        <v>19.394692590320119</v>
      </c>
      <c r="R11" s="35">
        <f t="shared" si="13"/>
        <v>18.499113898086218</v>
      </c>
      <c r="S11" s="35">
        <f t="shared" si="14"/>
        <v>15.904563084817092</v>
      </c>
      <c r="T11" s="9"/>
      <c r="U11" s="4" t="s">
        <v>38</v>
      </c>
      <c r="V11" s="25">
        <f>B7/0.5</f>
        <v>0.21000000000000019</v>
      </c>
    </row>
    <row r="12" spans="1:22" ht="21" x14ac:dyDescent="0.3">
      <c r="A12" s="19" t="s">
        <v>12</v>
      </c>
      <c r="B12" s="22">
        <f>12*((1+$B$5)^(1/12)-1)</f>
        <v>9.5689685146845171E-2</v>
      </c>
      <c r="C12" s="22">
        <f t="shared" si="17"/>
        <v>8</v>
      </c>
      <c r="D12" s="23">
        <f t="shared" si="0"/>
        <v>2.1435888100000011</v>
      </c>
      <c r="E12" s="23">
        <f t="shared" si="16"/>
        <v>0.46650738020973315</v>
      </c>
      <c r="F12" s="23">
        <f t="shared" si="1"/>
        <v>11.43588810000001</v>
      </c>
      <c r="G12" s="23">
        <f t="shared" si="2"/>
        <v>12.579476910000013</v>
      </c>
      <c r="H12" s="23">
        <f t="shared" si="3"/>
        <v>11.998600908610477</v>
      </c>
      <c r="I12" s="23">
        <f t="shared" si="7"/>
        <v>10.773065269019879</v>
      </c>
      <c r="J12" s="23">
        <f t="shared" si="8"/>
        <v>10.658526472868948</v>
      </c>
      <c r="K12" s="23">
        <f t="shared" si="4"/>
        <v>5.3349261979026679</v>
      </c>
      <c r="L12" s="23">
        <f t="shared" si="5"/>
        <v>5.8684188176929348</v>
      </c>
      <c r="M12" s="23">
        <f t="shared" si="6"/>
        <v>5.5974358760579976</v>
      </c>
      <c r="N12" s="23">
        <f t="shared" si="9"/>
        <v>5.5752364423769425</v>
      </c>
      <c r="O12" s="23">
        <f t="shared" si="10"/>
        <v>5.6196941606928092</v>
      </c>
      <c r="P12" s="35">
        <f t="shared" si="11"/>
        <v>21.363597760150697</v>
      </c>
      <c r="Q12" s="35">
        <f t="shared" si="12"/>
        <v>23.499957536165766</v>
      </c>
      <c r="R12" s="35">
        <f t="shared" si="13"/>
        <v>22.414812147045463</v>
      </c>
      <c r="S12" s="35">
        <f t="shared" si="14"/>
        <v>19.571643220166145</v>
      </c>
      <c r="T12" s="9"/>
      <c r="U12" s="10"/>
      <c r="V12" s="11"/>
    </row>
    <row r="13" spans="1:22" ht="18.75" x14ac:dyDescent="0.3">
      <c r="A13" s="3"/>
      <c r="B13" s="21"/>
      <c r="C13" s="22">
        <f t="shared" si="17"/>
        <v>9</v>
      </c>
      <c r="D13" s="23">
        <f t="shared" si="0"/>
        <v>2.3579476910000015</v>
      </c>
      <c r="E13" s="23">
        <f t="shared" si="16"/>
        <v>0.42409761837248466</v>
      </c>
      <c r="F13" s="23">
        <f t="shared" si="1"/>
        <v>13.579476910000015</v>
      </c>
      <c r="G13" s="23">
        <f t="shared" si="2"/>
        <v>14.937424601000016</v>
      </c>
      <c r="H13" s="23">
        <f t="shared" si="3"/>
        <v>14.247666868197234</v>
      </c>
      <c r="I13" s="23">
        <f t="shared" si="7"/>
        <v>12.760833344147255</v>
      </c>
      <c r="J13" s="23">
        <f t="shared" si="8"/>
        <v>12.619695727613358</v>
      </c>
      <c r="K13" s="23">
        <f t="shared" si="4"/>
        <v>5.7590238162751524</v>
      </c>
      <c r="L13" s="23">
        <f t="shared" si="5"/>
        <v>6.3349261979026679</v>
      </c>
      <c r="M13" s="23">
        <f t="shared" si="6"/>
        <v>6.0424015861670028</v>
      </c>
      <c r="N13" s="23">
        <f t="shared" si="9"/>
        <v>6.018437418241442</v>
      </c>
      <c r="O13" s="23">
        <f t="shared" si="10"/>
        <v>6.0664292833770803</v>
      </c>
      <c r="P13" s="35">
        <f t="shared" si="11"/>
        <v>25.180476325503058</v>
      </c>
      <c r="Q13" s="35">
        <f t="shared" si="12"/>
        <v>27.698523958053364</v>
      </c>
      <c r="R13" s="35">
        <f t="shared" si="13"/>
        <v>26.419503538026518</v>
      </c>
      <c r="S13" s="35">
        <f t="shared" si="14"/>
        <v>23.350318144228833</v>
      </c>
      <c r="T13" s="9"/>
      <c r="U13" s="10"/>
      <c r="V13" s="11"/>
    </row>
    <row r="14" spans="1:22" ht="18.75" x14ac:dyDescent="0.3">
      <c r="A14" s="20" t="s">
        <v>1</v>
      </c>
      <c r="B14" s="22">
        <f>LN(1+$B$5)</f>
        <v>9.5310179804324935E-2</v>
      </c>
      <c r="C14" s="22">
        <f t="shared" si="17"/>
        <v>10</v>
      </c>
      <c r="D14" s="23">
        <f t="shared" si="0"/>
        <v>2.5937424601000019</v>
      </c>
      <c r="E14" s="23">
        <f t="shared" si="16"/>
        <v>0.38554328942953148</v>
      </c>
      <c r="F14" s="23">
        <f t="shared" si="1"/>
        <v>15.937424601000018</v>
      </c>
      <c r="G14" s="23">
        <f t="shared" si="2"/>
        <v>17.531167061100021</v>
      </c>
      <c r="H14" s="23">
        <f t="shared" si="3"/>
        <v>16.721639423742666</v>
      </c>
      <c r="I14" s="23">
        <f t="shared" si="7"/>
        <v>14.938810320528519</v>
      </c>
      <c r="J14" s="23">
        <f t="shared" si="8"/>
        <v>14.767044032969435</v>
      </c>
      <c r="K14" s="23">
        <f t="shared" si="4"/>
        <v>6.1445671057046853</v>
      </c>
      <c r="L14" s="23">
        <f t="shared" si="5"/>
        <v>6.7590238162751541</v>
      </c>
      <c r="M14" s="23">
        <f t="shared" si="6"/>
        <v>6.4469158680842824</v>
      </c>
      <c r="N14" s="23">
        <f t="shared" si="9"/>
        <v>6.4213473963000789</v>
      </c>
      <c r="O14" s="23">
        <f t="shared" si="10"/>
        <v>6.4725521221809643</v>
      </c>
      <c r="P14" s="35">
        <f t="shared" si="11"/>
        <v>29.035909219798395</v>
      </c>
      <c r="Q14" s="35">
        <f t="shared" si="12"/>
        <v>31.939500141778232</v>
      </c>
      <c r="R14" s="35">
        <f t="shared" si="13"/>
        <v>30.464646357199317</v>
      </c>
      <c r="S14" s="35">
        <f t="shared" si="14"/>
        <v>27.189991448021303</v>
      </c>
      <c r="T14" s="9"/>
      <c r="U14" s="10"/>
      <c r="V14" s="11"/>
    </row>
    <row r="15" spans="1:22" ht="18.75" x14ac:dyDescent="0.3">
      <c r="A15" s="20" t="s">
        <v>2</v>
      </c>
      <c r="B15" s="22">
        <f>1/(1+$B$5)</f>
        <v>0.90909090909090906</v>
      </c>
      <c r="C15" s="22">
        <f t="shared" si="17"/>
        <v>11</v>
      </c>
      <c r="D15" s="23">
        <f t="shared" si="0"/>
        <v>2.8531167061100025</v>
      </c>
      <c r="E15" s="23">
        <f t="shared" si="16"/>
        <v>0.3504938994813922</v>
      </c>
      <c r="F15" s="23">
        <f t="shared" si="1"/>
        <v>18.531167061100025</v>
      </c>
      <c r="G15" s="23">
        <f t="shared" si="2"/>
        <v>20.384283767210025</v>
      </c>
      <c r="H15" s="23">
        <f t="shared" si="3"/>
        <v>19.443009234842645</v>
      </c>
      <c r="I15" s="23">
        <f t="shared" si="7"/>
        <v>17.325197228036785</v>
      </c>
      <c r="J15" s="23">
        <f t="shared" si="8"/>
        <v>17.118245864917679</v>
      </c>
      <c r="K15" s="23">
        <f t="shared" si="4"/>
        <v>6.495061005186078</v>
      </c>
      <c r="L15" s="23">
        <f t="shared" si="5"/>
        <v>7.1445671057046853</v>
      </c>
      <c r="M15" s="23">
        <f t="shared" si="6"/>
        <v>6.8146561243727177</v>
      </c>
      <c r="N15" s="23">
        <f t="shared" si="9"/>
        <v>6.7876291945352021</v>
      </c>
      <c r="O15" s="23">
        <f t="shared" si="10"/>
        <v>6.8417547029117669</v>
      </c>
      <c r="P15" s="35">
        <f t="shared" si="11"/>
        <v>32.89134211409371</v>
      </c>
      <c r="Q15" s="35">
        <f t="shared" si="12"/>
        <v>36.180476325503079</v>
      </c>
      <c r="R15" s="35">
        <f t="shared" si="13"/>
        <v>34.509789176372095</v>
      </c>
      <c r="S15" s="35">
        <f t="shared" si="14"/>
        <v>31.048343798666526</v>
      </c>
      <c r="T15" s="9"/>
      <c r="U15" s="10"/>
      <c r="V15" s="11"/>
    </row>
    <row r="16" spans="1:22" ht="18.75" x14ac:dyDescent="0.3">
      <c r="A16" s="3"/>
      <c r="B16" s="21"/>
      <c r="C16" s="22">
        <f t="shared" si="17"/>
        <v>12</v>
      </c>
      <c r="D16" s="23">
        <f t="shared" si="0"/>
        <v>3.1384283767210026</v>
      </c>
      <c r="E16" s="23">
        <f t="shared" si="16"/>
        <v>0.31863081771035656</v>
      </c>
      <c r="F16" s="23">
        <f t="shared" si="1"/>
        <v>21.384283767210025</v>
      </c>
      <c r="G16" s="23">
        <f t="shared" si="2"/>
        <v>23.522712143931027</v>
      </c>
      <c r="H16" s="23">
        <f t="shared" si="3"/>
        <v>22.436516027052612</v>
      </c>
      <c r="I16" s="23">
        <f t="shared" si="7"/>
        <v>19.939936747363074</v>
      </c>
      <c r="J16" s="23">
        <f t="shared" si="8"/>
        <v>19.692653584786886</v>
      </c>
      <c r="K16" s="23">
        <f t="shared" si="4"/>
        <v>6.8136918228964349</v>
      </c>
      <c r="L16" s="23">
        <f t="shared" si="5"/>
        <v>7.495061005186078</v>
      </c>
      <c r="M16" s="23">
        <f t="shared" si="6"/>
        <v>7.1489654482712943</v>
      </c>
      <c r="N16" s="23">
        <f t="shared" si="9"/>
        <v>7.1206126474762241</v>
      </c>
      <c r="O16" s="23">
        <f t="shared" si="10"/>
        <v>7.1773934126670422</v>
      </c>
      <c r="P16" s="35">
        <f t="shared" si="11"/>
        <v>36.714911926617987</v>
      </c>
      <c r="Q16" s="35">
        <f t="shared" si="12"/>
        <v>40.386403119279791</v>
      </c>
      <c r="R16" s="35">
        <f t="shared" si="13"/>
        <v>38.521501063155021</v>
      </c>
      <c r="S16" s="35">
        <f t="shared" si="14"/>
        <v>34.89024616860619</v>
      </c>
      <c r="T16" s="9"/>
      <c r="U16" s="10"/>
      <c r="V16" s="11"/>
    </row>
    <row r="17" spans="1:22" ht="21" x14ac:dyDescent="0.3">
      <c r="A17" s="19" t="s">
        <v>49</v>
      </c>
      <c r="B17" s="22">
        <f>$B$4*(1-(1+$B$5)^(-1/$B$4))</f>
        <v>9.4932678636108658E-2</v>
      </c>
      <c r="C17" s="22">
        <f t="shared" si="17"/>
        <v>13</v>
      </c>
      <c r="D17" s="23">
        <f t="shared" si="0"/>
        <v>3.4522712143931029</v>
      </c>
      <c r="E17" s="23">
        <f t="shared" si="16"/>
        <v>0.28966437973668779</v>
      </c>
      <c r="F17" s="23">
        <f t="shared" si="1"/>
        <v>24.522712143931027</v>
      </c>
      <c r="G17" s="23">
        <f t="shared" si="2"/>
        <v>26.974983358324131</v>
      </c>
      <c r="H17" s="23">
        <f t="shared" si="3"/>
        <v>25.729373498483579</v>
      </c>
      <c r="I17" s="23">
        <f t="shared" si="7"/>
        <v>22.804879868034707</v>
      </c>
      <c r="J17" s="23">
        <f t="shared" si="8"/>
        <v>22.511456725404759</v>
      </c>
      <c r="K17" s="23">
        <f t="shared" si="4"/>
        <v>7.1033562026331216</v>
      </c>
      <c r="L17" s="23">
        <f t="shared" si="5"/>
        <v>7.813691822896434</v>
      </c>
      <c r="M17" s="23">
        <f t="shared" si="6"/>
        <v>7.4528830154518175</v>
      </c>
      <c r="N17" s="23">
        <f t="shared" si="9"/>
        <v>7.4233248774226057</v>
      </c>
      <c r="O17" s="23">
        <f t="shared" si="10"/>
        <v>7.482519512444564</v>
      </c>
      <c r="P17" s="35">
        <f t="shared" si="11"/>
        <v>40.480548863194926</v>
      </c>
      <c r="Q17" s="35">
        <f t="shared" si="12"/>
        <v>44.528603749514424</v>
      </c>
      <c r="R17" s="35">
        <f t="shared" si="13"/>
        <v>42.472429436501834</v>
      </c>
      <c r="S17" s="35">
        <f t="shared" si="14"/>
        <v>38.686802253913683</v>
      </c>
      <c r="T17" s="9"/>
      <c r="U17" s="10"/>
      <c r="V17" s="11"/>
    </row>
    <row r="18" spans="1:22" ht="18.75" x14ac:dyDescent="0.3">
      <c r="A18" s="19" t="s">
        <v>3</v>
      </c>
      <c r="B18" s="22">
        <f>$B$5/(1+$B$5)</f>
        <v>9.0909090909090912E-2</v>
      </c>
      <c r="C18" s="22">
        <f t="shared" si="17"/>
        <v>14</v>
      </c>
      <c r="D18" s="23">
        <f t="shared" si="0"/>
        <v>3.7974983358324139</v>
      </c>
      <c r="E18" s="23">
        <f t="shared" si="16"/>
        <v>0.26333125430607973</v>
      </c>
      <c r="F18" s="23">
        <f t="shared" si="1"/>
        <v>27.974983358324138</v>
      </c>
      <c r="G18" s="23">
        <f t="shared" si="2"/>
        <v>30.772481694156554</v>
      </c>
      <c r="H18" s="23">
        <f t="shared" si="3"/>
        <v>29.351516717057653</v>
      </c>
      <c r="I18" s="23">
        <f t="shared" si="7"/>
        <v>25.943968493887024</v>
      </c>
      <c r="J18" s="23">
        <f t="shared" si="8"/>
        <v>25.597856398709357</v>
      </c>
      <c r="K18" s="23">
        <f t="shared" si="4"/>
        <v>7.3666874569392027</v>
      </c>
      <c r="L18" s="23">
        <f t="shared" si="5"/>
        <v>8.1033562026331225</v>
      </c>
      <c r="M18" s="23">
        <f t="shared" si="6"/>
        <v>7.7291717128886592</v>
      </c>
      <c r="N18" s="23">
        <f t="shared" si="9"/>
        <v>7.6985178137375003</v>
      </c>
      <c r="O18" s="23">
        <f t="shared" si="10"/>
        <v>7.7599068758786762</v>
      </c>
      <c r="P18" s="35">
        <f t="shared" si="11"/>
        <v>44.167186423480061</v>
      </c>
      <c r="Q18" s="35">
        <f t="shared" si="12"/>
        <v>48.58390506582807</v>
      </c>
      <c r="R18" s="35">
        <f t="shared" si="13"/>
        <v>46.340471200617614</v>
      </c>
      <c r="S18" s="35">
        <f t="shared" si="14"/>
        <v>42.414505574357371</v>
      </c>
      <c r="T18" s="9"/>
      <c r="U18" s="10"/>
      <c r="V18" s="11"/>
    </row>
    <row r="19" spans="1:22" ht="21" x14ac:dyDescent="0.3">
      <c r="A19" s="19" t="s">
        <v>27</v>
      </c>
      <c r="B19" s="22">
        <f>0.5*(1-(1+$B$5)^(-1/0.5))</f>
        <v>8.6776859504132275E-2</v>
      </c>
      <c r="C19" s="22">
        <f t="shared" si="17"/>
        <v>15</v>
      </c>
      <c r="D19" s="23">
        <f t="shared" si="0"/>
        <v>4.1772481694156554</v>
      </c>
      <c r="E19" s="23">
        <f t="shared" si="16"/>
        <v>0.23939204936916339</v>
      </c>
      <c r="F19" s="23">
        <f t="shared" si="1"/>
        <v>31.772481694156554</v>
      </c>
      <c r="G19" s="23">
        <f t="shared" si="2"/>
        <v>34.949729863572209</v>
      </c>
      <c r="H19" s="23">
        <f t="shared" si="3"/>
        <v>33.335874257489124</v>
      </c>
      <c r="I19" s="23">
        <f t="shared" si="7"/>
        <v>29.383435521995196</v>
      </c>
      <c r="J19" s="23">
        <f t="shared" si="8"/>
        <v>28.977256260342383</v>
      </c>
      <c r="K19" s="23">
        <f t="shared" si="4"/>
        <v>7.6060795063083662</v>
      </c>
      <c r="L19" s="23">
        <f t="shared" si="5"/>
        <v>8.3666874569392036</v>
      </c>
      <c r="M19" s="23">
        <f t="shared" si="6"/>
        <v>7.98034325601306</v>
      </c>
      <c r="N19" s="23">
        <f t="shared" si="9"/>
        <v>7.948693210387404</v>
      </c>
      <c r="O19" s="23">
        <f t="shared" si="10"/>
        <v>8.0120772062733234</v>
      </c>
      <c r="P19" s="35">
        <f t="shared" si="11"/>
        <v>47.758067164017532</v>
      </c>
      <c r="Q19" s="35">
        <f t="shared" si="12"/>
        <v>52.533873880419286</v>
      </c>
      <c r="R19" s="35">
        <f t="shared" si="13"/>
        <v>50.108044347483641</v>
      </c>
      <c r="S19" s="35">
        <f t="shared" si="14"/>
        <v>46.054498317885098</v>
      </c>
      <c r="T19" s="9"/>
      <c r="U19" s="10"/>
      <c r="V19" s="11"/>
    </row>
    <row r="20" spans="1:22" ht="21" x14ac:dyDescent="0.3">
      <c r="A20" s="19" t="s">
        <v>13</v>
      </c>
      <c r="B20" s="22">
        <f>2*(1-(1+$B$5)^(-1/2))</f>
        <v>9.307482150881552E-2</v>
      </c>
      <c r="C20" s="22">
        <f t="shared" si="17"/>
        <v>16</v>
      </c>
      <c r="D20" s="23">
        <f t="shared" si="0"/>
        <v>4.5949729863572211</v>
      </c>
      <c r="E20" s="23">
        <f t="shared" si="16"/>
        <v>0.21762913579014853</v>
      </c>
      <c r="F20" s="23">
        <f t="shared" si="1"/>
        <v>35.949729863572209</v>
      </c>
      <c r="G20" s="23">
        <f t="shared" si="2"/>
        <v>39.544702849929429</v>
      </c>
      <c r="H20" s="23">
        <f t="shared" si="3"/>
        <v>37.71866755196374</v>
      </c>
      <c r="I20" s="23">
        <f t="shared" si="7"/>
        <v>33.152024067095994</v>
      </c>
      <c r="J20" s="23">
        <f t="shared" si="8"/>
        <v>32.67747160302271</v>
      </c>
      <c r="K20" s="23">
        <f t="shared" si="4"/>
        <v>7.8237086420985147</v>
      </c>
      <c r="L20" s="23">
        <f t="shared" si="5"/>
        <v>8.6060795063083653</v>
      </c>
      <c r="M20" s="23">
        <f t="shared" si="6"/>
        <v>8.2086810224897881</v>
      </c>
      <c r="N20" s="23">
        <f t="shared" si="9"/>
        <v>8.1761253891600436</v>
      </c>
      <c r="O20" s="23">
        <f t="shared" si="10"/>
        <v>8.2413229611775467</v>
      </c>
      <c r="P20" s="35">
        <f t="shared" si="11"/>
        <v>51.240133336659888</v>
      </c>
      <c r="Q20" s="35">
        <f t="shared" si="12"/>
        <v>56.364146670325873</v>
      </c>
      <c r="R20" s="35">
        <f t="shared" si="13"/>
        <v>53.761448611111256</v>
      </c>
      <c r="S20" s="35">
        <f t="shared" si="14"/>
        <v>49.591920396659766</v>
      </c>
      <c r="T20" s="9"/>
      <c r="U20" s="10"/>
      <c r="V20" s="11"/>
    </row>
    <row r="21" spans="1:22" ht="21" x14ac:dyDescent="0.3">
      <c r="A21" s="19" t="s">
        <v>31</v>
      </c>
      <c r="B21" s="22">
        <f>3*(1-(1+$B$5)^(-1/3))</f>
        <v>9.3812081545607273E-2</v>
      </c>
      <c r="C21" s="22">
        <f t="shared" si="17"/>
        <v>17</v>
      </c>
      <c r="D21" s="23">
        <f t="shared" si="0"/>
        <v>5.0544702849929433</v>
      </c>
      <c r="E21" s="23">
        <f t="shared" si="16"/>
        <v>0.19784466890013502</v>
      </c>
      <c r="F21" s="23">
        <f t="shared" si="1"/>
        <v>40.544702849929429</v>
      </c>
      <c r="G21" s="23">
        <f t="shared" si="2"/>
        <v>44.599173134922374</v>
      </c>
      <c r="H21" s="23">
        <f t="shared" si="3"/>
        <v>42.539740175885825</v>
      </c>
      <c r="I21" s="23">
        <f t="shared" si="7"/>
        <v>37.281227663525492</v>
      </c>
      <c r="J21" s="23">
        <f t="shared" si="8"/>
        <v>36.728958299714115</v>
      </c>
      <c r="K21" s="23">
        <f t="shared" si="4"/>
        <v>8.0215533109986499</v>
      </c>
      <c r="L21" s="23">
        <f t="shared" si="5"/>
        <v>8.8237086420985147</v>
      </c>
      <c r="M21" s="23">
        <f t="shared" si="6"/>
        <v>8.4162608101959027</v>
      </c>
      <c r="N21" s="23">
        <f t="shared" si="9"/>
        <v>8.3828819153169878</v>
      </c>
      <c r="O21" s="23">
        <f t="shared" si="10"/>
        <v>8.4497281929086601</v>
      </c>
      <c r="P21" s="35">
        <f t="shared" si="11"/>
        <v>54.603492707962189</v>
      </c>
      <c r="Q21" s="35">
        <f t="shared" si="12"/>
        <v>60.063841978758411</v>
      </c>
      <c r="R21" s="35">
        <f t="shared" si="13"/>
        <v>57.290305002115232</v>
      </c>
      <c r="S21" s="35">
        <f t="shared" si="14"/>
        <v>53.015338437797375</v>
      </c>
      <c r="T21" s="9"/>
      <c r="U21" s="10"/>
      <c r="V21" s="11"/>
    </row>
    <row r="22" spans="1:22" ht="21" x14ac:dyDescent="0.3">
      <c r="A22" s="19" t="s">
        <v>14</v>
      </c>
      <c r="B22" s="22">
        <f>4*(1-(1+$B$5)^(-1/4))</f>
        <v>9.4183641294757869E-2</v>
      </c>
      <c r="C22" s="22">
        <f t="shared" si="17"/>
        <v>18</v>
      </c>
      <c r="D22" s="23">
        <f t="shared" si="0"/>
        <v>5.5599173134922379</v>
      </c>
      <c r="E22" s="23">
        <f t="shared" si="16"/>
        <v>0.17985878990921364</v>
      </c>
      <c r="F22" s="23">
        <f t="shared" si="1"/>
        <v>45.599173134922374</v>
      </c>
      <c r="G22" s="23">
        <f t="shared" si="2"/>
        <v>50.159090448414617</v>
      </c>
      <c r="H22" s="23">
        <f t="shared" si="3"/>
        <v>47.842920062200115</v>
      </c>
      <c r="I22" s="23">
        <f t="shared" si="7"/>
        <v>41.805553452004553</v>
      </c>
      <c r="J22" s="23">
        <f t="shared" si="8"/>
        <v>41.165063480980997</v>
      </c>
      <c r="K22" s="23">
        <f t="shared" si="4"/>
        <v>8.2014121009078629</v>
      </c>
      <c r="L22" s="23">
        <f t="shared" si="5"/>
        <v>9.0215533109986499</v>
      </c>
      <c r="M22" s="23">
        <f t="shared" si="6"/>
        <v>8.6049697081105538</v>
      </c>
      <c r="N22" s="23">
        <f t="shared" si="9"/>
        <v>8.5708423936414828</v>
      </c>
      <c r="O22" s="23">
        <f t="shared" si="10"/>
        <v>8.6391874944823996</v>
      </c>
      <c r="P22" s="35">
        <f t="shared" si="11"/>
        <v>57.840950926328041</v>
      </c>
      <c r="Q22" s="35">
        <f t="shared" si="12"/>
        <v>63.625046018960845</v>
      </c>
      <c r="R22" s="35">
        <f t="shared" si="13"/>
        <v>60.687065164578954</v>
      </c>
      <c r="S22" s="35">
        <f t="shared" si="14"/>
        <v>56.316245554928059</v>
      </c>
      <c r="T22" s="9"/>
      <c r="U22" s="10"/>
      <c r="V22" s="11"/>
    </row>
    <row r="23" spans="1:22" ht="21" x14ac:dyDescent="0.3">
      <c r="A23" s="19" t="s">
        <v>23</v>
      </c>
      <c r="B23" s="22">
        <f>6*(1-(1+$B$5)^(-1/6))</f>
        <v>9.4557169741399161E-2</v>
      </c>
      <c r="C23" s="22">
        <f t="shared" si="17"/>
        <v>19</v>
      </c>
      <c r="D23" s="23">
        <f t="shared" si="0"/>
        <v>6.1159090448414632</v>
      </c>
      <c r="E23" s="23">
        <f t="shared" si="16"/>
        <v>0.16350799082655781</v>
      </c>
      <c r="F23" s="23">
        <f t="shared" si="1"/>
        <v>51.159090448414631</v>
      </c>
      <c r="G23" s="23">
        <f t="shared" si="2"/>
        <v>56.274999493256097</v>
      </c>
      <c r="H23" s="23">
        <f t="shared" si="3"/>
        <v>53.67641793714585</v>
      </c>
      <c r="I23" s="23">
        <f t="shared" si="7"/>
        <v>46.762810550684918</v>
      </c>
      <c r="J23" s="23">
        <f t="shared" si="8"/>
        <v>46.022300009817066</v>
      </c>
      <c r="K23" s="23">
        <f t="shared" si="4"/>
        <v>8.3649200917344224</v>
      </c>
      <c r="L23" s="23">
        <f t="shared" si="5"/>
        <v>9.2014121009078647</v>
      </c>
      <c r="M23" s="23">
        <f t="shared" si="6"/>
        <v>8.7765232516693281</v>
      </c>
      <c r="N23" s="23">
        <f t="shared" si="9"/>
        <v>8.7417155557546611</v>
      </c>
      <c r="O23" s="23">
        <f t="shared" si="10"/>
        <v>8.8114232231858001</v>
      </c>
      <c r="P23" s="35">
        <f t="shared" si="11"/>
        <v>60.947602752032658</v>
      </c>
      <c r="Q23" s="35">
        <f t="shared" si="12"/>
        <v>67.042363027235922</v>
      </c>
      <c r="R23" s="35">
        <f t="shared" si="13"/>
        <v>63.946582492195674</v>
      </c>
      <c r="S23" s="35">
        <f t="shared" si="14"/>
        <v>59.488623750423827</v>
      </c>
      <c r="T23" s="9"/>
      <c r="U23" s="10"/>
      <c r="V23" s="11"/>
    </row>
    <row r="24" spans="1:22" ht="21" x14ac:dyDescent="0.3">
      <c r="A24" s="19" t="s">
        <v>15</v>
      </c>
      <c r="B24" s="22">
        <f>12*(1-(1+$B$5)^(-1/12))</f>
        <v>9.4932678636108658E-2</v>
      </c>
      <c r="C24" s="22">
        <f t="shared" si="17"/>
        <v>20</v>
      </c>
      <c r="D24" s="23">
        <f t="shared" si="0"/>
        <v>6.7274999493256091</v>
      </c>
      <c r="E24" s="23">
        <f t="shared" si="16"/>
        <v>0.14864362802414349</v>
      </c>
      <c r="F24" s="23">
        <f t="shared" si="1"/>
        <v>57.27499949325609</v>
      </c>
      <c r="G24" s="23">
        <f t="shared" si="2"/>
        <v>63.002499442581701</v>
      </c>
      <c r="H24" s="23">
        <f t="shared" si="3"/>
        <v>60.09326559958614</v>
      </c>
      <c r="I24" s="23">
        <f t="shared" si="7"/>
        <v>52.194426020329992</v>
      </c>
      <c r="J24" s="23">
        <f t="shared" si="8"/>
        <v>51.340647013104686</v>
      </c>
      <c r="K24" s="23">
        <f t="shared" si="4"/>
        <v>8.5135637197585652</v>
      </c>
      <c r="L24" s="23">
        <f t="shared" si="5"/>
        <v>9.3649200917344224</v>
      </c>
      <c r="M24" s="23">
        <f t="shared" si="6"/>
        <v>8.9324810185409405</v>
      </c>
      <c r="N24" s="23">
        <f t="shared" si="9"/>
        <v>8.8970547940393683</v>
      </c>
      <c r="O24" s="23">
        <f t="shared" si="10"/>
        <v>8.9680011583707078</v>
      </c>
      <c r="P24" s="35">
        <f t="shared" si="11"/>
        <v>63.920475312515528</v>
      </c>
      <c r="Q24" s="35">
        <f t="shared" si="12"/>
        <v>70.312522843767084</v>
      </c>
      <c r="R24" s="35">
        <f t="shared" si="13"/>
        <v>67.065737829627906</v>
      </c>
      <c r="S24" s="35">
        <f t="shared" si="14"/>
        <v>62.528561695018844</v>
      </c>
      <c r="T24" s="9"/>
      <c r="U24" s="10"/>
      <c r="V24" s="11"/>
    </row>
    <row r="25" spans="1:22" ht="18.75" x14ac:dyDescent="0.3">
      <c r="A25" s="3"/>
      <c r="B25" s="21"/>
      <c r="C25" s="22">
        <f t="shared" si="17"/>
        <v>21</v>
      </c>
      <c r="D25" s="23">
        <f t="shared" si="0"/>
        <v>7.4002499442581708</v>
      </c>
      <c r="E25" s="23">
        <f t="shared" si="16"/>
        <v>0.13513057093103953</v>
      </c>
      <c r="F25" s="23">
        <f t="shared" si="1"/>
        <v>64.002499442581708</v>
      </c>
      <c r="G25" s="23">
        <f t="shared" si="2"/>
        <v>70.402749386839872</v>
      </c>
      <c r="H25" s="23">
        <f t="shared" si="3"/>
        <v>67.151798028270463</v>
      </c>
      <c r="I25" s="23">
        <f t="shared" si="7"/>
        <v>58.145791064104117</v>
      </c>
      <c r="J25" s="23">
        <f t="shared" si="8"/>
        <v>57.163878943330729</v>
      </c>
      <c r="K25" s="23">
        <f t="shared" si="4"/>
        <v>8.6486942906896047</v>
      </c>
      <c r="L25" s="23">
        <f t="shared" si="5"/>
        <v>9.5135637197585652</v>
      </c>
      <c r="M25" s="23">
        <f t="shared" si="6"/>
        <v>9.0742608066060413</v>
      </c>
      <c r="N25" s="23">
        <f t="shared" si="9"/>
        <v>9.0382722833891016</v>
      </c>
      <c r="O25" s="23">
        <f t="shared" si="10"/>
        <v>9.1103447358115321</v>
      </c>
      <c r="P25" s="35">
        <f t="shared" si="11"/>
        <v>66.758217302067351</v>
      </c>
      <c r="Q25" s="35">
        <f t="shared" si="12"/>
        <v>73.434039032274086</v>
      </c>
      <c r="R25" s="35">
        <f t="shared" si="13"/>
        <v>70.043113378995045</v>
      </c>
      <c r="S25" s="35">
        <f t="shared" si="14"/>
        <v>65.433921432715778</v>
      </c>
      <c r="T25" s="9"/>
      <c r="U25" s="10"/>
      <c r="V25" s="11"/>
    </row>
    <row r="26" spans="1:22" ht="21" x14ac:dyDescent="0.3">
      <c r="A26" s="19" t="s">
        <v>46</v>
      </c>
      <c r="B26" s="22">
        <f>$B$5/$B$6</f>
        <v>1.0450447176886437</v>
      </c>
      <c r="C26" s="22">
        <f t="shared" si="17"/>
        <v>22</v>
      </c>
      <c r="D26" s="23">
        <f t="shared" si="0"/>
        <v>8.140274938683989</v>
      </c>
      <c r="E26" s="23">
        <f t="shared" si="16"/>
        <v>0.12284597357367227</v>
      </c>
      <c r="F26" s="23">
        <f t="shared" si="1"/>
        <v>71.402749386839886</v>
      </c>
      <c r="G26" s="23">
        <f t="shared" si="2"/>
        <v>78.543024325523874</v>
      </c>
      <c r="H26" s="23">
        <f t="shared" si="3"/>
        <v>74.916183699823236</v>
      </c>
      <c r="I26" s="23">
        <f t="shared" si="7"/>
        <v>64.666640355110928</v>
      </c>
      <c r="J26" s="23">
        <f t="shared" si="8"/>
        <v>63.539925879012443</v>
      </c>
      <c r="K26" s="23">
        <f t="shared" si="4"/>
        <v>8.7715402642632778</v>
      </c>
      <c r="L26" s="23">
        <f t="shared" si="5"/>
        <v>9.6486942906896047</v>
      </c>
      <c r="M26" s="23">
        <f t="shared" si="6"/>
        <v>9.203151523028863</v>
      </c>
      <c r="N26" s="23">
        <f t="shared" si="9"/>
        <v>9.1666518191615864</v>
      </c>
      <c r="O26" s="23">
        <f t="shared" si="10"/>
        <v>9.2397479880304658</v>
      </c>
      <c r="P26" s="35">
        <f t="shared" si="11"/>
        <v>69.460828720688141</v>
      </c>
      <c r="Q26" s="35">
        <f t="shared" si="12"/>
        <v>76.406911592756956</v>
      </c>
      <c r="R26" s="35">
        <f t="shared" si="13"/>
        <v>72.87870914029709</v>
      </c>
      <c r="S26" s="35">
        <f t="shared" si="14"/>
        <v>68.204048274317643</v>
      </c>
      <c r="T26" s="9"/>
      <c r="U26" s="10"/>
      <c r="V26" s="11"/>
    </row>
    <row r="27" spans="1:22" ht="21" x14ac:dyDescent="0.3">
      <c r="A27" s="19" t="s">
        <v>28</v>
      </c>
      <c r="B27" s="22">
        <f t="shared" ref="B27:B32" si="18">$B$5/B7</f>
        <v>0.95238095238095155</v>
      </c>
      <c r="C27" s="22">
        <f t="shared" si="17"/>
        <v>23</v>
      </c>
      <c r="D27" s="23">
        <f t="shared" si="0"/>
        <v>8.9543024325523888</v>
      </c>
      <c r="E27" s="23">
        <f t="shared" si="16"/>
        <v>0.11167815779424752</v>
      </c>
      <c r="F27" s="23">
        <f t="shared" si="1"/>
        <v>79.543024325523888</v>
      </c>
      <c r="G27" s="23">
        <f t="shared" si="2"/>
        <v>87.497326758076269</v>
      </c>
      <c r="H27" s="23">
        <f t="shared" si="3"/>
        <v>83.457007938531277</v>
      </c>
      <c r="I27" s="23">
        <f t="shared" si="7"/>
        <v>71.81146766166421</v>
      </c>
      <c r="J27" s="23">
        <f t="shared" si="8"/>
        <v>70.521268029407992</v>
      </c>
      <c r="K27" s="23">
        <f t="shared" si="4"/>
        <v>8.8832184220575243</v>
      </c>
      <c r="L27" s="23">
        <f t="shared" si="5"/>
        <v>9.7715402642632778</v>
      </c>
      <c r="M27" s="23">
        <f t="shared" si="6"/>
        <v>9.3203249015950611</v>
      </c>
      <c r="N27" s="23">
        <f t="shared" si="9"/>
        <v>9.2833604880456644</v>
      </c>
      <c r="O27" s="23">
        <f t="shared" si="10"/>
        <v>9.3573873082294945</v>
      </c>
      <c r="P27" s="35">
        <f t="shared" si="11"/>
        <v>72.029426349955841</v>
      </c>
      <c r="Q27" s="35">
        <f t="shared" si="12"/>
        <v>79.232368984951435</v>
      </c>
      <c r="R27" s="35">
        <f t="shared" si="13"/>
        <v>75.573696847319695</v>
      </c>
      <c r="S27" s="35">
        <f t="shared" si="14"/>
        <v>70.839518781612796</v>
      </c>
      <c r="T27" s="9"/>
      <c r="U27" s="10"/>
      <c r="V27" s="11"/>
    </row>
    <row r="28" spans="1:22" ht="21" x14ac:dyDescent="0.3">
      <c r="A28" s="19" t="s">
        <v>16</v>
      </c>
      <c r="B28" s="22">
        <f t="shared" si="18"/>
        <v>1.024404424085074</v>
      </c>
      <c r="C28" s="22">
        <f t="shared" si="17"/>
        <v>24</v>
      </c>
      <c r="D28" s="23">
        <f t="shared" si="0"/>
        <v>9.8497326758076262</v>
      </c>
      <c r="E28" s="23">
        <f t="shared" si="16"/>
        <v>0.10152559799477048</v>
      </c>
      <c r="F28" s="23">
        <f t="shared" si="1"/>
        <v>88.497326758076255</v>
      </c>
      <c r="G28" s="23">
        <f t="shared" si="2"/>
        <v>97.347059433883885</v>
      </c>
      <c r="H28" s="23">
        <f t="shared" si="3"/>
        <v>92.851914601110082</v>
      </c>
      <c r="I28" s="23">
        <f t="shared" si="7"/>
        <v>79.639981243610166</v>
      </c>
      <c r="J28" s="23">
        <f t="shared" si="8"/>
        <v>78.165367690615739</v>
      </c>
      <c r="K28" s="23">
        <f t="shared" si="4"/>
        <v>8.984744020052295</v>
      </c>
      <c r="L28" s="23">
        <f t="shared" si="5"/>
        <v>9.8832184220575243</v>
      </c>
      <c r="M28" s="23">
        <f t="shared" si="6"/>
        <v>9.4268461548370617</v>
      </c>
      <c r="N28" s="23">
        <f t="shared" si="9"/>
        <v>9.3894592779402792</v>
      </c>
      <c r="O28" s="23">
        <f t="shared" si="10"/>
        <v>9.4643321447740671</v>
      </c>
      <c r="P28" s="35">
        <f t="shared" si="11"/>
        <v>74.466040701830323</v>
      </c>
      <c r="Q28" s="35">
        <f t="shared" si="12"/>
        <v>81.912644772013351</v>
      </c>
      <c r="R28" s="35">
        <f t="shared" si="13"/>
        <v>78.130206925127681</v>
      </c>
      <c r="S28" s="35">
        <f t="shared" si="14"/>
        <v>73.341922314214031</v>
      </c>
      <c r="T28" s="9"/>
      <c r="U28" s="10"/>
      <c r="V28" s="11"/>
    </row>
    <row r="29" spans="1:22" ht="21" x14ac:dyDescent="0.3">
      <c r="A29" s="19" t="s">
        <v>32</v>
      </c>
      <c r="B29" s="22">
        <f t="shared" si="18"/>
        <v>1.0326274507409907</v>
      </c>
      <c r="C29" s="22">
        <f t="shared" si="17"/>
        <v>25</v>
      </c>
      <c r="D29" s="23">
        <f t="shared" si="0"/>
        <v>10.834705943388391</v>
      </c>
      <c r="E29" s="23">
        <f t="shared" si="16"/>
        <v>9.2295998177064048E-2</v>
      </c>
      <c r="F29" s="23">
        <f t="shared" si="1"/>
        <v>98.347059433883899</v>
      </c>
      <c r="G29" s="23">
        <f t="shared" si="2"/>
        <v>108.1817653772723</v>
      </c>
      <c r="H29" s="23">
        <f t="shared" si="3"/>
        <v>103.18631192994681</v>
      </c>
      <c r="I29" s="23">
        <f t="shared" si="7"/>
        <v>88.217602825380325</v>
      </c>
      <c r="J29" s="23">
        <f t="shared" si="8"/>
        <v>86.535142208423323</v>
      </c>
      <c r="K29" s="23">
        <f t="shared" si="4"/>
        <v>9.0770400182293596</v>
      </c>
      <c r="L29" s="23">
        <f t="shared" si="5"/>
        <v>9.984744020052295</v>
      </c>
      <c r="M29" s="23">
        <f t="shared" si="6"/>
        <v>9.5236836577843356</v>
      </c>
      <c r="N29" s="23">
        <f t="shared" si="9"/>
        <v>9.4859127232990215</v>
      </c>
      <c r="O29" s="23">
        <f t="shared" si="10"/>
        <v>9.5615547234509517</v>
      </c>
      <c r="P29" s="35">
        <f t="shared" si="11"/>
        <v>76.773440656256938</v>
      </c>
      <c r="Q29" s="35">
        <f t="shared" si="12"/>
        <v>84.450784721882627</v>
      </c>
      <c r="R29" s="35">
        <f t="shared" si="13"/>
        <v>80.551144498809506</v>
      </c>
      <c r="S29" s="35">
        <f t="shared" si="14"/>
        <v>75.71367211952608</v>
      </c>
      <c r="T29" s="9"/>
      <c r="U29" s="10"/>
      <c r="V29" s="11"/>
    </row>
    <row r="30" spans="1:22" ht="21" x14ac:dyDescent="0.3">
      <c r="A30" s="19" t="s">
        <v>17</v>
      </c>
      <c r="B30" s="22">
        <f t="shared" si="18"/>
        <v>1.0367555089746354</v>
      </c>
      <c r="C30" s="22">
        <f t="shared" si="17"/>
        <v>26</v>
      </c>
      <c r="D30" s="23">
        <f t="shared" si="0"/>
        <v>11.918176537727231</v>
      </c>
      <c r="E30" s="23">
        <f t="shared" si="16"/>
        <v>8.3905452888240042E-2</v>
      </c>
      <c r="F30" s="23">
        <f t="shared" si="1"/>
        <v>109.1817653772723</v>
      </c>
      <c r="G30" s="23">
        <f t="shared" si="2"/>
        <v>120.09994191499953</v>
      </c>
      <c r="H30" s="23">
        <f t="shared" si="3"/>
        <v>114.55414899166722</v>
      </c>
      <c r="I30" s="23">
        <f t="shared" si="7"/>
        <v>97.61601431561887</v>
      </c>
      <c r="J30" s="23">
        <f t="shared" si="8"/>
        <v>95.699481840786618</v>
      </c>
      <c r="K30" s="23">
        <f t="shared" si="4"/>
        <v>9.1609454711175999</v>
      </c>
      <c r="L30" s="23">
        <f t="shared" si="5"/>
        <v>10.07704001822936</v>
      </c>
      <c r="M30" s="23">
        <f t="shared" si="6"/>
        <v>9.6117177513727654</v>
      </c>
      <c r="N30" s="23">
        <f t="shared" si="9"/>
        <v>9.5735976736251498</v>
      </c>
      <c r="O30" s="23">
        <f t="shared" si="10"/>
        <v>9.6499388858844828</v>
      </c>
      <c r="P30" s="35">
        <f t="shared" si="11"/>
        <v>78.954982431351183</v>
      </c>
      <c r="Q30" s="35">
        <f t="shared" si="12"/>
        <v>86.850480674486306</v>
      </c>
      <c r="R30" s="35">
        <f t="shared" si="13"/>
        <v>82.840030932108689</v>
      </c>
      <c r="S30" s="35">
        <f t="shared" si="14"/>
        <v>77.957842399761816</v>
      </c>
      <c r="T30" s="9"/>
      <c r="U30" s="10"/>
      <c r="V30" s="11"/>
    </row>
    <row r="31" spans="1:22" ht="21" x14ac:dyDescent="0.3">
      <c r="A31" s="19" t="s">
        <v>24</v>
      </c>
      <c r="B31" s="22">
        <f t="shared" si="18"/>
        <v>1.0408945978412096</v>
      </c>
      <c r="C31" s="22">
        <f t="shared" si="17"/>
        <v>27</v>
      </c>
      <c r="D31" s="23">
        <f t="shared" si="0"/>
        <v>13.109994191499956</v>
      </c>
      <c r="E31" s="23">
        <f t="shared" si="16"/>
        <v>7.6277684443854576E-2</v>
      </c>
      <c r="F31" s="23">
        <f t="shared" si="1"/>
        <v>121.09994191499955</v>
      </c>
      <c r="G31" s="23">
        <f t="shared" si="2"/>
        <v>133.2099361064995</v>
      </c>
      <c r="H31" s="23">
        <f t="shared" si="3"/>
        <v>127.05876975955967</v>
      </c>
      <c r="I31" s="23">
        <f t="shared" si="7"/>
        <v>107.91375684223881</v>
      </c>
      <c r="J31" s="23">
        <f t="shared" si="8"/>
        <v>105.73381678238123</v>
      </c>
      <c r="K31" s="23">
        <f t="shared" si="4"/>
        <v>9.2372231555614537</v>
      </c>
      <c r="L31" s="23">
        <f t="shared" si="5"/>
        <v>10.160945471117598</v>
      </c>
      <c r="M31" s="23">
        <f t="shared" si="6"/>
        <v>9.6917487455440643</v>
      </c>
      <c r="N31" s="23">
        <f t="shared" si="9"/>
        <v>9.6533112648307213</v>
      </c>
      <c r="O31" s="23">
        <f t="shared" si="10"/>
        <v>9.7302881244604187</v>
      </c>
      <c r="P31" s="35">
        <f t="shared" si="11"/>
        <v>81.014479911335229</v>
      </c>
      <c r="Q31" s="35">
        <f t="shared" si="12"/>
        <v>89.115927902468755</v>
      </c>
      <c r="R31" s="35">
        <f t="shared" si="13"/>
        <v>85.000867774733763</v>
      </c>
      <c r="S31" s="35">
        <f t="shared" si="14"/>
        <v>80.078028194147393</v>
      </c>
      <c r="T31" s="9"/>
      <c r="U31" s="10"/>
      <c r="V31" s="11"/>
    </row>
    <row r="32" spans="1:22" ht="21" x14ac:dyDescent="0.3">
      <c r="A32" s="19" t="s">
        <v>18</v>
      </c>
      <c r="B32" s="22">
        <f t="shared" si="18"/>
        <v>1.0450447176886437</v>
      </c>
      <c r="C32" s="22">
        <f t="shared" si="17"/>
        <v>28</v>
      </c>
      <c r="D32" s="23">
        <f t="shared" si="0"/>
        <v>14.420993610649951</v>
      </c>
      <c r="E32" s="23">
        <f t="shared" si="16"/>
        <v>6.9343349494413245E-2</v>
      </c>
      <c r="F32" s="23">
        <f t="shared" si="1"/>
        <v>134.2099361064995</v>
      </c>
      <c r="G32" s="23">
        <f t="shared" si="2"/>
        <v>147.63092971714946</v>
      </c>
      <c r="H32" s="23">
        <f t="shared" si="3"/>
        <v>140.81385260424133</v>
      </c>
      <c r="I32" s="23">
        <f t="shared" si="7"/>
        <v>119.19688710895431</v>
      </c>
      <c r="J32" s="23">
        <f t="shared" si="8"/>
        <v>116.72073801831327</v>
      </c>
      <c r="K32" s="23">
        <f t="shared" si="4"/>
        <v>9.3065665050558675</v>
      </c>
      <c r="L32" s="23">
        <f t="shared" si="5"/>
        <v>10.237223155561454</v>
      </c>
      <c r="M32" s="23">
        <f t="shared" si="6"/>
        <v>9.7645041947907014</v>
      </c>
      <c r="N32" s="23">
        <f t="shared" si="9"/>
        <v>9.7257781659266946</v>
      </c>
      <c r="O32" s="23">
        <f t="shared" si="10"/>
        <v>9.8033328868021812</v>
      </c>
      <c r="P32" s="35">
        <f t="shared" si="11"/>
        <v>82.956093697178829</v>
      </c>
      <c r="Q32" s="35">
        <f t="shared" si="12"/>
        <v>91.251703066896724</v>
      </c>
      <c r="R32" s="35">
        <f t="shared" si="13"/>
        <v>87.038020353639595</v>
      </c>
      <c r="S32" s="35">
        <f t="shared" si="14"/>
        <v>82.07822527465369</v>
      </c>
      <c r="T32" s="9"/>
      <c r="U32" s="10"/>
      <c r="V32" s="11"/>
    </row>
    <row r="33" spans="1:22" ht="18.75" x14ac:dyDescent="0.3">
      <c r="A33" s="3"/>
      <c r="B33" s="21"/>
      <c r="C33" s="22">
        <f t="shared" si="17"/>
        <v>29</v>
      </c>
      <c r="D33" s="23">
        <f t="shared" si="0"/>
        <v>15.863092971714947</v>
      </c>
      <c r="E33" s="23">
        <f t="shared" si="16"/>
        <v>6.3039408631284766E-2</v>
      </c>
      <c r="F33" s="23">
        <f t="shared" si="1"/>
        <v>148.63092971714946</v>
      </c>
      <c r="G33" s="23">
        <f t="shared" si="2"/>
        <v>163.49402268886442</v>
      </c>
      <c r="H33" s="23">
        <f t="shared" si="3"/>
        <v>155.94444373339118</v>
      </c>
      <c r="I33" s="23">
        <f t="shared" si="7"/>
        <v>131.55969655836265</v>
      </c>
      <c r="J33" s="23">
        <f t="shared" si="8"/>
        <v>128.75067711713632</v>
      </c>
      <c r="K33" s="23">
        <f t="shared" si="4"/>
        <v>9.3696059136871526</v>
      </c>
      <c r="L33" s="23">
        <f t="shared" si="5"/>
        <v>10.306566505055867</v>
      </c>
      <c r="M33" s="23">
        <f t="shared" si="6"/>
        <v>9.8306455122876439</v>
      </c>
      <c r="N33" s="23">
        <f t="shared" si="9"/>
        <v>9.7916571669230343</v>
      </c>
      <c r="O33" s="23">
        <f t="shared" si="10"/>
        <v>9.8697372162037809</v>
      </c>
      <c r="P33" s="35">
        <f t="shared" si="11"/>
        <v>84.784236547486103</v>
      </c>
      <c r="Q33" s="35">
        <f t="shared" si="12"/>
        <v>93.262660202234713</v>
      </c>
      <c r="R33" s="35">
        <f t="shared" si="13"/>
        <v>88.956118561050928</v>
      </c>
      <c r="S33" s="35">
        <f t="shared" si="14"/>
        <v>83.962727574429081</v>
      </c>
      <c r="T33" s="9"/>
      <c r="U33" s="10"/>
      <c r="V33" s="11"/>
    </row>
    <row r="34" spans="1:22" ht="18.75" x14ac:dyDescent="0.3">
      <c r="A34" s="19" t="s">
        <v>4</v>
      </c>
      <c r="B34" s="22">
        <f>B5/B14</f>
        <v>1.0492058687257062</v>
      </c>
      <c r="C34" s="22">
        <f t="shared" si="17"/>
        <v>30</v>
      </c>
      <c r="D34" s="23">
        <f t="shared" si="0"/>
        <v>17.449402268886445</v>
      </c>
      <c r="E34" s="23">
        <f t="shared" si="16"/>
        <v>5.7308553301167964E-2</v>
      </c>
      <c r="F34" s="23">
        <f t="shared" si="1"/>
        <v>164.49402268886445</v>
      </c>
      <c r="G34" s="23">
        <f t="shared" si="2"/>
        <v>180.94342495775089</v>
      </c>
      <c r="H34" s="23">
        <f t="shared" si="3"/>
        <v>172.58809397545605</v>
      </c>
      <c r="I34" s="23">
        <f t="shared" si="7"/>
        <v>145.10549935151531</v>
      </c>
      <c r="J34" s="23">
        <f t="shared" si="8"/>
        <v>141.9226505584399</v>
      </c>
      <c r="K34" s="23">
        <f t="shared" si="4"/>
        <v>9.42691446698832</v>
      </c>
      <c r="L34" s="23">
        <f t="shared" si="5"/>
        <v>10.369605913687153</v>
      </c>
      <c r="M34" s="23">
        <f t="shared" si="6"/>
        <v>9.8907739827394074</v>
      </c>
      <c r="N34" s="23">
        <f t="shared" si="9"/>
        <v>9.8515471678287998</v>
      </c>
      <c r="O34" s="23">
        <f t="shared" si="10"/>
        <v>9.9301047883870552</v>
      </c>
      <c r="P34" s="35">
        <f t="shared" si="11"/>
        <v>86.503493146521137</v>
      </c>
      <c r="Q34" s="35">
        <f t="shared" si="12"/>
        <v>95.153842461173255</v>
      </c>
      <c r="R34" s="35">
        <f t="shared" si="13"/>
        <v>90.759972674603887</v>
      </c>
      <c r="S34" s="35">
        <f t="shared" si="14"/>
        <v>85.736039953767531</v>
      </c>
      <c r="T34" s="9"/>
      <c r="U34" s="10"/>
      <c r="V34" s="11"/>
    </row>
    <row r="35" spans="1:22" ht="18.75" x14ac:dyDescent="0.3">
      <c r="A35" s="3"/>
      <c r="B35" s="21"/>
      <c r="C35" s="22">
        <f t="shared" si="17"/>
        <v>31</v>
      </c>
      <c r="D35" s="23">
        <f t="shared" si="0"/>
        <v>19.194342495775089</v>
      </c>
      <c r="E35" s="23">
        <f t="shared" si="16"/>
        <v>5.2098684819243603E-2</v>
      </c>
      <c r="F35" s="23">
        <f t="shared" si="1"/>
        <v>181.94342495775089</v>
      </c>
      <c r="G35" s="23">
        <f t="shared" si="2"/>
        <v>200.13776745352598</v>
      </c>
      <c r="H35" s="23">
        <f t="shared" si="3"/>
        <v>190.89610924172737</v>
      </c>
      <c r="I35" s="23">
        <f t="shared" si="7"/>
        <v>159.94749574900598</v>
      </c>
      <c r="J35" s="23">
        <f t="shared" si="8"/>
        <v>156.34507472145012</v>
      </c>
      <c r="K35" s="23">
        <f t="shared" si="4"/>
        <v>9.479013151807564</v>
      </c>
      <c r="L35" s="23">
        <f t="shared" si="5"/>
        <v>10.42691446698832</v>
      </c>
      <c r="M35" s="23">
        <f t="shared" si="6"/>
        <v>9.9454362286046489</v>
      </c>
      <c r="N35" s="23">
        <f t="shared" si="9"/>
        <v>9.9059926231976743</v>
      </c>
      <c r="O35" s="23">
        <f t="shared" si="10"/>
        <v>9.984984399462757</v>
      </c>
      <c r="P35" s="35">
        <f t="shared" si="11"/>
        <v>88.118552375917673</v>
      </c>
      <c r="Q35" s="35">
        <f t="shared" si="12"/>
        <v>96.930407613509445</v>
      </c>
      <c r="R35" s="35">
        <f t="shared" si="13"/>
        <v>92.454502296426355</v>
      </c>
      <c r="S35" s="35">
        <f t="shared" si="14"/>
        <v>87.402804362667723</v>
      </c>
      <c r="T35" s="9"/>
      <c r="U35" s="10"/>
      <c r="V35" s="11"/>
    </row>
    <row r="36" spans="1:22" ht="21" x14ac:dyDescent="0.3">
      <c r="A36" s="19" t="s">
        <v>29</v>
      </c>
      <c r="B36" s="22">
        <f t="shared" ref="B36:B41" si="19">$B$5/B19</f>
        <v>1.1523809523809518</v>
      </c>
      <c r="C36" s="22">
        <f t="shared" si="17"/>
        <v>32</v>
      </c>
      <c r="D36" s="23">
        <f t="shared" ref="D36:D67" si="20">(1+$B$5)^C36</f>
        <v>21.113776745352599</v>
      </c>
      <c r="E36" s="23">
        <f t="shared" si="16"/>
        <v>4.7362440744766907E-2</v>
      </c>
      <c r="F36" s="23">
        <f t="shared" ref="F36:F67" si="21">(((1+$B$5)^C36)-1)/$B$5</f>
        <v>201.13776745352598</v>
      </c>
      <c r="G36" s="23">
        <f t="shared" ref="G36:G67" si="22">(((1+$B$5)^C36)-1)/$B$18</f>
        <v>221.25154419887858</v>
      </c>
      <c r="H36" s="23">
        <f t="shared" ref="H36:H67" si="23">F36*($B$5/$B$14)</f>
        <v>211.03492603462581</v>
      </c>
      <c r="I36" s="23">
        <f t="shared" si="7"/>
        <v>176.20971810872319</v>
      </c>
      <c r="J36" s="23">
        <f t="shared" si="8"/>
        <v>172.13665824268097</v>
      </c>
      <c r="K36" s="23">
        <f t="shared" ref="K36:K67" si="24">(1-E36)/$B$5</f>
        <v>9.5263755925523306</v>
      </c>
      <c r="L36" s="23">
        <f t="shared" ref="L36:L67" si="25">(1-E36)/$B$18</f>
        <v>10.479013151807564</v>
      </c>
      <c r="M36" s="23">
        <f t="shared" ref="M36:M67" si="26">K36*($B$5/$B$14)</f>
        <v>9.9951291793912329</v>
      </c>
      <c r="N36" s="23">
        <f t="shared" si="9"/>
        <v>9.955488491714835</v>
      </c>
      <c r="O36" s="23">
        <f t="shared" si="10"/>
        <v>10.034874954986124</v>
      </c>
      <c r="P36" s="35">
        <f t="shared" si="11"/>
        <v>89.634150479750218</v>
      </c>
      <c r="Q36" s="35">
        <f t="shared" si="12"/>
        <v>98.597565527725251</v>
      </c>
      <c r="R36" s="35">
        <f t="shared" si="13"/>
        <v>94.044676721597014</v>
      </c>
      <c r="S36" s="35">
        <f t="shared" si="14"/>
        <v>88.967737685181788</v>
      </c>
      <c r="T36" s="9"/>
      <c r="U36" s="10"/>
      <c r="V36" s="11"/>
    </row>
    <row r="37" spans="1:22" ht="21" x14ac:dyDescent="0.3">
      <c r="A37" s="19" t="s">
        <v>19</v>
      </c>
      <c r="B37" s="22">
        <f t="shared" si="19"/>
        <v>1.0744044240850741</v>
      </c>
      <c r="C37" s="22">
        <f t="shared" si="17"/>
        <v>33</v>
      </c>
      <c r="D37" s="23">
        <f t="shared" si="20"/>
        <v>23.225154419887861</v>
      </c>
      <c r="E37" s="23">
        <f t="shared" si="16"/>
        <v>4.3056764313424457E-2</v>
      </c>
      <c r="F37" s="23">
        <f t="shared" si="21"/>
        <v>222.25154419887861</v>
      </c>
      <c r="G37" s="23">
        <f t="shared" si="22"/>
        <v>244.47669861876648</v>
      </c>
      <c r="H37" s="23">
        <f t="shared" si="23"/>
        <v>233.1876245068141</v>
      </c>
      <c r="I37" s="23">
        <f t="shared" si="7"/>
        <v>194.02806740582969</v>
      </c>
      <c r="J37" s="23">
        <f t="shared" si="8"/>
        <v>189.42737908748816</v>
      </c>
      <c r="K37" s="23">
        <f t="shared" si="24"/>
        <v>9.5694323568657556</v>
      </c>
      <c r="L37" s="23">
        <f t="shared" si="25"/>
        <v>10.526375592552331</v>
      </c>
      <c r="M37" s="23">
        <f t="shared" si="26"/>
        <v>10.040304589197218</v>
      </c>
      <c r="N37" s="23">
        <f t="shared" si="9"/>
        <v>10.000484735821345</v>
      </c>
      <c r="O37" s="23">
        <f t="shared" si="10"/>
        <v>10.080230005461912</v>
      </c>
      <c r="P37" s="35">
        <f t="shared" si="11"/>
        <v>91.055023702093237</v>
      </c>
      <c r="Q37" s="35">
        <f t="shared" si="12"/>
        <v>100.16052607230256</v>
      </c>
      <c r="R37" s="35">
        <f t="shared" si="13"/>
        <v>95.535465245194501</v>
      </c>
      <c r="S37" s="35">
        <f t="shared" si="14"/>
        <v>90.435579751818736</v>
      </c>
      <c r="T37" s="9"/>
      <c r="U37" s="10"/>
      <c r="V37" s="11"/>
    </row>
    <row r="38" spans="1:22" ht="21" x14ac:dyDescent="0.3">
      <c r="A38" s="19" t="s">
        <v>33</v>
      </c>
      <c r="B38" s="22">
        <f t="shared" si="19"/>
        <v>1.0659607840743246</v>
      </c>
      <c r="C38" s="22">
        <f t="shared" si="17"/>
        <v>34</v>
      </c>
      <c r="D38" s="23">
        <f t="shared" si="20"/>
        <v>25.547669861876649</v>
      </c>
      <c r="E38" s="23">
        <f t="shared" si="16"/>
        <v>3.9142513012204054E-2</v>
      </c>
      <c r="F38" s="23">
        <f t="shared" si="21"/>
        <v>245.47669861876648</v>
      </c>
      <c r="G38" s="23">
        <f t="shared" si="22"/>
        <v>270.02436848064315</v>
      </c>
      <c r="H38" s="23">
        <f t="shared" si="23"/>
        <v>257.55559282622124</v>
      </c>
      <c r="I38" s="23">
        <f t="shared" si="7"/>
        <v>213.55144893701285</v>
      </c>
      <c r="J38" s="23">
        <f t="shared" si="8"/>
        <v>208.35955437764207</v>
      </c>
      <c r="K38" s="23">
        <f t="shared" si="24"/>
        <v>9.6085748698779589</v>
      </c>
      <c r="L38" s="23">
        <f t="shared" si="25"/>
        <v>10.569432356865756</v>
      </c>
      <c r="M38" s="23">
        <f t="shared" si="26"/>
        <v>10.081373143566294</v>
      </c>
      <c r="N38" s="23">
        <f t="shared" si="9"/>
        <v>10.041390412281807</v>
      </c>
      <c r="O38" s="23">
        <f t="shared" si="10"/>
        <v>10.12146186953081</v>
      </c>
      <c r="P38" s="35">
        <f t="shared" si="11"/>
        <v>92.385869144508163</v>
      </c>
      <c r="Q38" s="35">
        <f t="shared" si="12"/>
        <v>101.62445605895898</v>
      </c>
      <c r="R38" s="35">
        <f t="shared" si="13"/>
        <v>96.931796093743102</v>
      </c>
      <c r="S38" s="35">
        <f t="shared" si="14"/>
        <v>91.811050184948641</v>
      </c>
      <c r="T38" s="9"/>
      <c r="U38" s="10"/>
      <c r="V38" s="11"/>
    </row>
    <row r="39" spans="1:22" ht="21" x14ac:dyDescent="0.3">
      <c r="A39" s="19" t="s">
        <v>20</v>
      </c>
      <c r="B39" s="22">
        <f t="shared" si="19"/>
        <v>1.061755508974634</v>
      </c>
      <c r="C39" s="22">
        <f t="shared" si="17"/>
        <v>35</v>
      </c>
      <c r="D39" s="23">
        <f t="shared" si="20"/>
        <v>28.102436848064318</v>
      </c>
      <c r="E39" s="23">
        <f t="shared" si="16"/>
        <v>3.5584102738367311E-2</v>
      </c>
      <c r="F39" s="23">
        <f t="shared" si="21"/>
        <v>271.02436848064315</v>
      </c>
      <c r="G39" s="23">
        <f t="shared" si="22"/>
        <v>298.12680532870752</v>
      </c>
      <c r="H39" s="23">
        <f t="shared" si="23"/>
        <v>284.36035797756909</v>
      </c>
      <c r="I39" s="23">
        <f t="shared" si="7"/>
        <v>234.94301669991663</v>
      </c>
      <c r="J39" s="23">
        <f t="shared" si="8"/>
        <v>229.08901178049868</v>
      </c>
      <c r="K39" s="23">
        <f t="shared" si="24"/>
        <v>9.6441589726163262</v>
      </c>
      <c r="L39" s="23">
        <f t="shared" si="25"/>
        <v>10.608574869877959</v>
      </c>
      <c r="M39" s="23">
        <f t="shared" si="26"/>
        <v>10.118708192992727</v>
      </c>
      <c r="N39" s="23">
        <f t="shared" si="9"/>
        <v>10.078577390882227</v>
      </c>
      <c r="O39" s="23">
        <f t="shared" si="10"/>
        <v>10.158945382320718</v>
      </c>
      <c r="P39" s="35">
        <f t="shared" si="11"/>
        <v>93.631312740351021</v>
      </c>
      <c r="Q39" s="35">
        <f t="shared" si="12"/>
        <v>102.99444401438613</v>
      </c>
      <c r="R39" s="35">
        <f t="shared" si="13"/>
        <v>98.238522823668291</v>
      </c>
      <c r="S39" s="35">
        <f t="shared" si="14"/>
        <v>93.098812900856842</v>
      </c>
      <c r="T39" s="9"/>
      <c r="U39" s="10"/>
      <c r="V39" s="11"/>
    </row>
    <row r="40" spans="1:22" ht="21" x14ac:dyDescent="0.3">
      <c r="A40" s="19" t="s">
        <v>25</v>
      </c>
      <c r="B40" s="22">
        <f t="shared" si="19"/>
        <v>1.0575612645078765</v>
      </c>
      <c r="C40" s="22">
        <f t="shared" si="17"/>
        <v>36</v>
      </c>
      <c r="D40" s="23">
        <f t="shared" si="20"/>
        <v>30.912680532870748</v>
      </c>
      <c r="E40" s="23">
        <f t="shared" ref="E40:E69" si="27">D40^-1</f>
        <v>3.2349184307606652E-2</v>
      </c>
      <c r="F40" s="23">
        <f t="shared" si="21"/>
        <v>299.12680532870746</v>
      </c>
      <c r="G40" s="23">
        <f t="shared" si="22"/>
        <v>329.03948586157821</v>
      </c>
      <c r="H40" s="23">
        <f t="shared" si="23"/>
        <v>313.84559964405173</v>
      </c>
      <c r="I40" s="23">
        <f t="shared" si="7"/>
        <v>258.38153684685011</v>
      </c>
      <c r="J40" s="23">
        <f t="shared" si="8"/>
        <v>251.7863721012815</v>
      </c>
      <c r="K40" s="23">
        <f t="shared" si="24"/>
        <v>9.6765081569239317</v>
      </c>
      <c r="L40" s="23">
        <f t="shared" si="25"/>
        <v>10.644158972616326</v>
      </c>
      <c r="M40" s="23">
        <f t="shared" si="26"/>
        <v>10.152649147016756</v>
      </c>
      <c r="N40" s="23">
        <f t="shared" si="9"/>
        <v>10.112383735064428</v>
      </c>
      <c r="O40" s="23">
        <f t="shared" si="10"/>
        <v>10.193021303038815</v>
      </c>
      <c r="P40" s="35">
        <f t="shared" si="11"/>
        <v>94.79588337542485</v>
      </c>
      <c r="Q40" s="35">
        <f t="shared" si="12"/>
        <v>104.27547171296735</v>
      </c>
      <c r="R40" s="35">
        <f t="shared" si="13"/>
        <v>99.460397168533376</v>
      </c>
      <c r="S40" s="35">
        <f t="shared" si="14"/>
        <v>94.303447232979195</v>
      </c>
      <c r="T40" s="9"/>
      <c r="U40" s="10"/>
      <c r="V40" s="11"/>
    </row>
    <row r="41" spans="1:22" ht="21" x14ac:dyDescent="0.3">
      <c r="A41" s="19" t="s">
        <v>21</v>
      </c>
      <c r="B41" s="22">
        <f t="shared" si="19"/>
        <v>1.053378051021979</v>
      </c>
      <c r="C41" s="22">
        <f t="shared" si="17"/>
        <v>37</v>
      </c>
      <c r="D41" s="23">
        <f t="shared" si="20"/>
        <v>34.003948586157826</v>
      </c>
      <c r="E41" s="23">
        <f t="shared" si="27"/>
        <v>2.94083493705515E-2</v>
      </c>
      <c r="F41" s="23">
        <f t="shared" si="21"/>
        <v>330.03948586157821</v>
      </c>
      <c r="G41" s="23">
        <f t="shared" si="22"/>
        <v>363.04343444773605</v>
      </c>
      <c r="H41" s="23">
        <f t="shared" si="23"/>
        <v>346.27936547718258</v>
      </c>
      <c r="I41" s="23">
        <f t="shared" si="7"/>
        <v>284.06288160695158</v>
      </c>
      <c r="J41" s="23">
        <f t="shared" si="8"/>
        <v>276.63845363528526</v>
      </c>
      <c r="K41" s="23">
        <f t="shared" si="24"/>
        <v>9.7059165062944839</v>
      </c>
      <c r="L41" s="23">
        <f t="shared" si="25"/>
        <v>10.676508156923934</v>
      </c>
      <c r="M41" s="23">
        <f t="shared" si="26"/>
        <v>10.183504559765876</v>
      </c>
      <c r="N41" s="23">
        <f t="shared" si="9"/>
        <v>10.143116775230066</v>
      </c>
      <c r="O41" s="23">
        <f t="shared" si="10"/>
        <v>10.22399941278254</v>
      </c>
      <c r="P41" s="35">
        <f t="shared" si="11"/>
        <v>95.883992302135283</v>
      </c>
      <c r="Q41" s="35">
        <f t="shared" si="12"/>
        <v>105.47239153234882</v>
      </c>
      <c r="R41" s="35">
        <f t="shared" si="13"/>
        <v>100.60204744025079</v>
      </c>
      <c r="S41" s="35">
        <f t="shared" si="14"/>
        <v>95.429424765839599</v>
      </c>
      <c r="T41" s="9"/>
      <c r="U41" s="10"/>
      <c r="V41" s="11"/>
    </row>
    <row r="42" spans="1:22" ht="18.75" x14ac:dyDescent="0.3">
      <c r="A42" s="1"/>
      <c r="B42" s="8"/>
      <c r="C42" s="22">
        <f t="shared" si="17"/>
        <v>38</v>
      </c>
      <c r="D42" s="23">
        <f t="shared" si="20"/>
        <v>37.404343444773616</v>
      </c>
      <c r="E42" s="23">
        <f t="shared" si="27"/>
        <v>2.6734863064137721E-2</v>
      </c>
      <c r="F42" s="23">
        <f t="shared" si="21"/>
        <v>364.04343444773616</v>
      </c>
      <c r="G42" s="23">
        <f t="shared" si="22"/>
        <v>400.44777789250975</v>
      </c>
      <c r="H42" s="23">
        <f t="shared" si="23"/>
        <v>381.95650789362668</v>
      </c>
      <c r="I42" s="23">
        <f t="shared" si="7"/>
        <v>312.20166616129478</v>
      </c>
      <c r="J42" s="23">
        <f t="shared" si="8"/>
        <v>303.84980983899487</v>
      </c>
      <c r="K42" s="23">
        <f t="shared" si="24"/>
        <v>9.7326513693586225</v>
      </c>
      <c r="L42" s="23">
        <f t="shared" si="25"/>
        <v>10.705916506294484</v>
      </c>
      <c r="M42" s="23">
        <f t="shared" si="26"/>
        <v>10.211554934992348</v>
      </c>
      <c r="N42" s="23">
        <f t="shared" si="9"/>
        <v>10.171055902653372</v>
      </c>
      <c r="O42" s="23">
        <f t="shared" si="10"/>
        <v>10.252161330731381</v>
      </c>
      <c r="P42" s="35">
        <f t="shared" si="11"/>
        <v>96.899917098572502</v>
      </c>
      <c r="Q42" s="35">
        <f t="shared" si="12"/>
        <v>106.58990880842975</v>
      </c>
      <c r="R42" s="35">
        <f t="shared" si="13"/>
        <v>101.66796169885669</v>
      </c>
      <c r="S42" s="35">
        <f t="shared" si="14"/>
        <v>96.481091080030055</v>
      </c>
      <c r="T42" s="9"/>
      <c r="U42" s="10"/>
      <c r="V42" s="11"/>
    </row>
    <row r="43" spans="1:22" ht="18.75" x14ac:dyDescent="0.3">
      <c r="A43" s="1"/>
      <c r="B43" s="8"/>
      <c r="C43" s="22">
        <f t="shared" si="17"/>
        <v>39</v>
      </c>
      <c r="D43" s="23">
        <f t="shared" si="20"/>
        <v>41.144777789250981</v>
      </c>
      <c r="E43" s="23">
        <f t="shared" si="27"/>
        <v>2.4304420967397926E-2</v>
      </c>
      <c r="F43" s="23">
        <f t="shared" si="21"/>
        <v>401.44777789250981</v>
      </c>
      <c r="G43" s="23">
        <f t="shared" si="22"/>
        <v>441.59255568176076</v>
      </c>
      <c r="H43" s="23">
        <f t="shared" si="23"/>
        <v>421.20136455171513</v>
      </c>
      <c r="I43" s="23">
        <f t="shared" si="7"/>
        <v>343.03304215005801</v>
      </c>
      <c r="J43" s="23">
        <f t="shared" si="8"/>
        <v>333.64441297644402</v>
      </c>
      <c r="K43" s="23">
        <f t="shared" si="24"/>
        <v>9.7569557903260193</v>
      </c>
      <c r="L43" s="23">
        <f t="shared" si="25"/>
        <v>10.732651369358623</v>
      </c>
      <c r="M43" s="23">
        <f t="shared" si="26"/>
        <v>10.23705527610732</v>
      </c>
      <c r="N43" s="23">
        <f t="shared" si="9"/>
        <v>10.196455109401832</v>
      </c>
      <c r="O43" s="23">
        <f t="shared" si="10"/>
        <v>10.277763074321236</v>
      </c>
      <c r="P43" s="35">
        <f t="shared" si="11"/>
        <v>97.847789516301034</v>
      </c>
      <c r="Q43" s="35">
        <f t="shared" si="12"/>
        <v>107.63256846793114</v>
      </c>
      <c r="R43" s="35">
        <f t="shared" si="13"/>
        <v>102.66247500234067</v>
      </c>
      <c r="S43" s="35">
        <f t="shared" si="14"/>
        <v>97.462651706772689</v>
      </c>
      <c r="T43" s="9"/>
      <c r="U43" s="10"/>
      <c r="V43" s="11"/>
    </row>
    <row r="44" spans="1:22" ht="18.75" x14ac:dyDescent="0.3">
      <c r="A44" s="1"/>
      <c r="B44" s="8"/>
      <c r="C44" s="22">
        <f t="shared" si="17"/>
        <v>40</v>
      </c>
      <c r="D44" s="23">
        <f t="shared" si="20"/>
        <v>45.259255568176073</v>
      </c>
      <c r="E44" s="23">
        <f t="shared" si="27"/>
        <v>2.2094928152179935E-2</v>
      </c>
      <c r="F44" s="23">
        <f t="shared" si="21"/>
        <v>442.5925556817607</v>
      </c>
      <c r="G44" s="23">
        <f t="shared" si="22"/>
        <v>486.85181124993682</v>
      </c>
      <c r="H44" s="23">
        <f t="shared" si="23"/>
        <v>464.37070687561226</v>
      </c>
      <c r="I44" s="23">
        <f t="shared" si="7"/>
        <v>376.81466279982999</v>
      </c>
      <c r="J44" s="23">
        <f t="shared" si="8"/>
        <v>366.26749759863094</v>
      </c>
      <c r="K44" s="23">
        <f t="shared" si="24"/>
        <v>9.7790507184781994</v>
      </c>
      <c r="L44" s="23">
        <f t="shared" si="25"/>
        <v>10.756955790326021</v>
      </c>
      <c r="M44" s="23">
        <f t="shared" si="26"/>
        <v>10.26023740439366</v>
      </c>
      <c r="N44" s="23">
        <f t="shared" si="9"/>
        <v>10.219545297354978</v>
      </c>
      <c r="O44" s="23">
        <f t="shared" si="10"/>
        <v>10.301037386675651</v>
      </c>
      <c r="P44" s="35">
        <f t="shared" si="11"/>
        <v>98.731586642388237</v>
      </c>
      <c r="Q44" s="35">
        <f t="shared" si="12"/>
        <v>108.60474530662707</v>
      </c>
      <c r="R44" s="35">
        <f t="shared" si="13"/>
        <v>103.58976013379429</v>
      </c>
      <c r="S44" s="35">
        <f t="shared" si="14"/>
        <v>98.378161677552342</v>
      </c>
      <c r="T44" s="9"/>
      <c r="U44" s="10"/>
      <c r="V44" s="11"/>
    </row>
    <row r="45" spans="1:22" ht="18.75" x14ac:dyDescent="0.3">
      <c r="A45" s="1"/>
      <c r="B45" s="8"/>
      <c r="C45" s="22">
        <f t="shared" si="17"/>
        <v>41</v>
      </c>
      <c r="D45" s="23">
        <f t="shared" si="20"/>
        <v>49.785181124993684</v>
      </c>
      <c r="E45" s="23">
        <f t="shared" si="27"/>
        <v>2.0086298320163575E-2</v>
      </c>
      <c r="F45" s="23">
        <f t="shared" si="21"/>
        <v>487.85181124993682</v>
      </c>
      <c r="G45" s="23">
        <f t="shared" si="22"/>
        <v>536.63699237493051</v>
      </c>
      <c r="H45" s="23">
        <f t="shared" si="23"/>
        <v>511.85698343189921</v>
      </c>
      <c r="I45" s="23">
        <f t="shared" si="7"/>
        <v>413.82883609332879</v>
      </c>
      <c r="J45" s="23">
        <f t="shared" si="8"/>
        <v>401.9875790293745</v>
      </c>
      <c r="K45" s="23">
        <f t="shared" si="24"/>
        <v>9.7991370167983636</v>
      </c>
      <c r="L45" s="23">
        <f t="shared" si="25"/>
        <v>10.779050718478199</v>
      </c>
      <c r="M45" s="23">
        <f t="shared" si="26"/>
        <v>10.281312066472152</v>
      </c>
      <c r="N45" s="23">
        <f t="shared" si="9"/>
        <v>10.240536377312383</v>
      </c>
      <c r="O45" s="23">
        <f t="shared" si="10"/>
        <v>10.32219585245239</v>
      </c>
      <c r="P45" s="35">
        <f t="shared" si="11"/>
        <v>99.555124873514927</v>
      </c>
      <c r="Q45" s="35">
        <f t="shared" si="12"/>
        <v>109.51063736086643</v>
      </c>
      <c r="R45" s="35">
        <f t="shared" si="13"/>
        <v>104.45382127901239</v>
      </c>
      <c r="S45" s="35">
        <f t="shared" si="14"/>
        <v>99.23151813124872</v>
      </c>
      <c r="T45" s="9"/>
      <c r="U45" s="10"/>
      <c r="V45" s="11"/>
    </row>
    <row r="46" spans="1:22" ht="18.75" x14ac:dyDescent="0.3">
      <c r="A46" s="1"/>
      <c r="B46" s="8"/>
      <c r="C46" s="22">
        <f t="shared" si="17"/>
        <v>42</v>
      </c>
      <c r="D46" s="23">
        <f t="shared" si="20"/>
        <v>54.763699237493057</v>
      </c>
      <c r="E46" s="23">
        <f t="shared" si="27"/>
        <v>1.8260271200148705E-2</v>
      </c>
      <c r="F46" s="23">
        <f t="shared" si="21"/>
        <v>537.63699237493051</v>
      </c>
      <c r="G46" s="23">
        <f t="shared" si="22"/>
        <v>591.40069161242366</v>
      </c>
      <c r="H46" s="23">
        <f t="shared" si="23"/>
        <v>564.09188764381486</v>
      </c>
      <c r="I46" s="23">
        <f t="shared" si="7"/>
        <v>454.38488397525322</v>
      </c>
      <c r="J46" s="23">
        <f t="shared" si="8"/>
        <v>441.09866347143856</v>
      </c>
      <c r="K46" s="23">
        <f t="shared" si="24"/>
        <v>9.8173972879985119</v>
      </c>
      <c r="L46" s="23">
        <f t="shared" si="25"/>
        <v>10.799137016798364</v>
      </c>
      <c r="M46" s="23">
        <f t="shared" si="26"/>
        <v>10.30047085017987</v>
      </c>
      <c r="N46" s="23">
        <f t="shared" si="9"/>
        <v>10.259619177273661</v>
      </c>
      <c r="O46" s="23">
        <f t="shared" si="10"/>
        <v>10.341430821340335</v>
      </c>
      <c r="P46" s="35">
        <f t="shared" si="11"/>
        <v>100.32205626392117</v>
      </c>
      <c r="Q46" s="35">
        <f t="shared" si="12"/>
        <v>110.3542618903133</v>
      </c>
      <c r="R46" s="35">
        <f t="shared" si="13"/>
        <v>105.25849019473659</v>
      </c>
      <c r="S46" s="35">
        <f t="shared" si="14"/>
        <v>100.02645550922585</v>
      </c>
      <c r="T46" s="9"/>
      <c r="U46" s="10"/>
      <c r="V46" s="11"/>
    </row>
    <row r="47" spans="1:22" ht="18.75" x14ac:dyDescent="0.3">
      <c r="A47" s="1"/>
      <c r="B47" s="8"/>
      <c r="C47" s="22">
        <f t="shared" si="17"/>
        <v>43</v>
      </c>
      <c r="D47" s="23">
        <f t="shared" si="20"/>
        <v>60.240069161242374</v>
      </c>
      <c r="E47" s="23">
        <f t="shared" si="27"/>
        <v>1.6600246545589729E-2</v>
      </c>
      <c r="F47" s="23">
        <f t="shared" si="21"/>
        <v>592.40069161242366</v>
      </c>
      <c r="G47" s="23">
        <f t="shared" si="22"/>
        <v>651.6407607736661</v>
      </c>
      <c r="H47" s="23">
        <f t="shared" si="23"/>
        <v>621.55028227692219</v>
      </c>
      <c r="I47" s="23">
        <f t="shared" si="7"/>
        <v>498.82172730979943</v>
      </c>
      <c r="J47" s="23">
        <f t="shared" si="8"/>
        <v>483.92266792395083</v>
      </c>
      <c r="K47" s="23">
        <f t="shared" si="24"/>
        <v>9.8339975345441015</v>
      </c>
      <c r="L47" s="23">
        <f t="shared" si="25"/>
        <v>10.817397287998512</v>
      </c>
      <c r="M47" s="23">
        <f t="shared" si="26"/>
        <v>10.317887926277796</v>
      </c>
      <c r="N47" s="23">
        <f t="shared" si="9"/>
        <v>10.276967177238458</v>
      </c>
      <c r="O47" s="23">
        <f t="shared" si="10"/>
        <v>10.358917156693012</v>
      </c>
      <c r="P47" s="35">
        <f t="shared" si="11"/>
        <v>101.03586686538154</v>
      </c>
      <c r="Q47" s="35">
        <f t="shared" si="12"/>
        <v>111.1394535519197</v>
      </c>
      <c r="R47" s="35">
        <f t="shared" si="13"/>
        <v>106.00742446694743</v>
      </c>
      <c r="S47" s="35">
        <f t="shared" si="14"/>
        <v>100.76654292893937</v>
      </c>
      <c r="T47" s="9"/>
      <c r="U47" s="10"/>
      <c r="V47" s="11"/>
    </row>
    <row r="48" spans="1:22" ht="18.75" x14ac:dyDescent="0.3">
      <c r="A48" s="1"/>
      <c r="B48" s="8"/>
      <c r="C48" s="22">
        <f t="shared" si="17"/>
        <v>44</v>
      </c>
      <c r="D48" s="23">
        <f t="shared" si="20"/>
        <v>66.26407607736661</v>
      </c>
      <c r="E48" s="23">
        <f t="shared" si="27"/>
        <v>1.5091133223263388E-2</v>
      </c>
      <c r="F48" s="23">
        <f t="shared" si="21"/>
        <v>652.6407607736661</v>
      </c>
      <c r="G48" s="23">
        <f t="shared" si="22"/>
        <v>717.90483685103266</v>
      </c>
      <c r="H48" s="23">
        <f t="shared" si="23"/>
        <v>684.75451637334015</v>
      </c>
      <c r="I48" s="23">
        <f t="shared" si="7"/>
        <v>547.51071819194806</v>
      </c>
      <c r="J48" s="23">
        <f t="shared" si="8"/>
        <v>530.81206982906451</v>
      </c>
      <c r="K48" s="23">
        <f t="shared" si="24"/>
        <v>9.849088667767365</v>
      </c>
      <c r="L48" s="23">
        <f t="shared" si="25"/>
        <v>10.833997534544103</v>
      </c>
      <c r="M48" s="23">
        <f t="shared" si="26"/>
        <v>10.333721631821367</v>
      </c>
      <c r="N48" s="23">
        <f t="shared" si="9"/>
        <v>10.292738086297366</v>
      </c>
      <c r="O48" s="23">
        <f t="shared" si="10"/>
        <v>10.374813825195448</v>
      </c>
      <c r="P48" s="35">
        <f t="shared" si="11"/>
        <v>101.69987672720514</v>
      </c>
      <c r="Q48" s="35">
        <f t="shared" si="12"/>
        <v>111.86986439992566</v>
      </c>
      <c r="R48" s="35">
        <f t="shared" si="13"/>
        <v>106.7041075108645</v>
      </c>
      <c r="S48" s="35">
        <f t="shared" si="14"/>
        <v>101.45518337967705</v>
      </c>
      <c r="T48" s="9"/>
      <c r="U48" s="10"/>
      <c r="V48" s="11"/>
    </row>
    <row r="49" spans="1:22" ht="18.75" x14ac:dyDescent="0.3">
      <c r="A49" s="1"/>
      <c r="B49" s="8"/>
      <c r="C49" s="22">
        <f t="shared" si="17"/>
        <v>45</v>
      </c>
      <c r="D49" s="23">
        <f t="shared" si="20"/>
        <v>72.890483685103277</v>
      </c>
      <c r="E49" s="23">
        <f t="shared" si="27"/>
        <v>1.3719212021148534E-2</v>
      </c>
      <c r="F49" s="23">
        <f t="shared" si="21"/>
        <v>718.90483685103277</v>
      </c>
      <c r="G49" s="23">
        <f t="shared" si="22"/>
        <v>790.79532053613605</v>
      </c>
      <c r="H49" s="23">
        <f t="shared" si="23"/>
        <v>754.27917387939988</v>
      </c>
      <c r="I49" s="23">
        <f t="shared" si="7"/>
        <v>600.85874328172713</v>
      </c>
      <c r="J49" s="23">
        <f t="shared" si="8"/>
        <v>582.15280825667583</v>
      </c>
      <c r="K49" s="23">
        <f t="shared" si="24"/>
        <v>9.8628078797885141</v>
      </c>
      <c r="L49" s="23">
        <f t="shared" si="25"/>
        <v>10.849088667767365</v>
      </c>
      <c r="M49" s="23">
        <f t="shared" si="26"/>
        <v>10.348115909588248</v>
      </c>
      <c r="N49" s="23">
        <f t="shared" si="9"/>
        <v>10.307075276350917</v>
      </c>
      <c r="O49" s="23">
        <f t="shared" si="10"/>
        <v>10.389265342015841</v>
      </c>
      <c r="P49" s="35">
        <f t="shared" si="11"/>
        <v>102.31724126815681</v>
      </c>
      <c r="Q49" s="35">
        <f t="shared" si="12"/>
        <v>112.5489653949725</v>
      </c>
      <c r="R49" s="35">
        <f t="shared" si="13"/>
        <v>107.35185001037415</v>
      </c>
      <c r="S49" s="35">
        <f t="shared" si="14"/>
        <v>102.09561443084181</v>
      </c>
      <c r="T49" s="9"/>
      <c r="U49" s="10"/>
      <c r="V49" s="11"/>
    </row>
    <row r="50" spans="1:22" ht="18.75" x14ac:dyDescent="0.3">
      <c r="A50" s="1"/>
      <c r="B50" s="8"/>
      <c r="C50" s="22">
        <f t="shared" si="17"/>
        <v>46</v>
      </c>
      <c r="D50" s="23">
        <f t="shared" si="20"/>
        <v>80.179532053613613</v>
      </c>
      <c r="E50" s="23">
        <f t="shared" si="27"/>
        <v>1.2472010928316847E-2</v>
      </c>
      <c r="F50" s="23">
        <f t="shared" si="21"/>
        <v>791.79532053613605</v>
      </c>
      <c r="G50" s="23">
        <f t="shared" si="22"/>
        <v>870.97485258974973</v>
      </c>
      <c r="H50" s="23">
        <f t="shared" si="23"/>
        <v>830.75629713606565</v>
      </c>
      <c r="I50" s="23">
        <f t="shared" si="7"/>
        <v>659.31162409555304</v>
      </c>
      <c r="J50" s="23">
        <f t="shared" si="8"/>
        <v>638.36746050637612</v>
      </c>
      <c r="K50" s="23">
        <f t="shared" si="24"/>
        <v>9.8752798907168309</v>
      </c>
      <c r="L50" s="23">
        <f t="shared" si="25"/>
        <v>10.862807879788514</v>
      </c>
      <c r="M50" s="23">
        <f t="shared" si="26"/>
        <v>10.361201616649049</v>
      </c>
      <c r="N50" s="23">
        <f t="shared" si="9"/>
        <v>10.320109085490509</v>
      </c>
      <c r="O50" s="23">
        <f t="shared" si="10"/>
        <v>10.402403084579838</v>
      </c>
      <c r="P50" s="35">
        <f t="shared" si="11"/>
        <v>102.89095377085938</v>
      </c>
      <c r="Q50" s="35">
        <f t="shared" si="12"/>
        <v>113.18004914794533</v>
      </c>
      <c r="R50" s="35">
        <f t="shared" si="13"/>
        <v>107.953792535171</v>
      </c>
      <c r="S50" s="35">
        <f t="shared" si="14"/>
        <v>102.69091018441603</v>
      </c>
      <c r="T50" s="9"/>
      <c r="U50" s="10"/>
      <c r="V50" s="11"/>
    </row>
    <row r="51" spans="1:22" ht="18.75" x14ac:dyDescent="0.3">
      <c r="A51" s="1"/>
      <c r="B51" s="8"/>
      <c r="C51" s="22">
        <f t="shared" si="17"/>
        <v>47</v>
      </c>
      <c r="D51" s="23">
        <f t="shared" si="20"/>
        <v>88.197485258974979</v>
      </c>
      <c r="E51" s="23">
        <f t="shared" si="27"/>
        <v>1.1338191753015316E-2</v>
      </c>
      <c r="F51" s="23">
        <f t="shared" si="21"/>
        <v>871.97485258974973</v>
      </c>
      <c r="G51" s="23">
        <f t="shared" si="22"/>
        <v>959.17233784872474</v>
      </c>
      <c r="H51" s="23">
        <f t="shared" si="23"/>
        <v>914.88113271839802</v>
      </c>
      <c r="I51" s="23">
        <f t="shared" si="7"/>
        <v>723.35784267038002</v>
      </c>
      <c r="J51" s="23">
        <f t="shared" si="8"/>
        <v>699.9187202727378</v>
      </c>
      <c r="K51" s="23">
        <f t="shared" si="24"/>
        <v>9.8866180824698464</v>
      </c>
      <c r="L51" s="23">
        <f t="shared" si="25"/>
        <v>10.875279890716831</v>
      </c>
      <c r="M51" s="23">
        <f t="shared" si="26"/>
        <v>10.373097713977051</v>
      </c>
      <c r="N51" s="23">
        <f t="shared" si="9"/>
        <v>10.33195800289014</v>
      </c>
      <c r="O51" s="23">
        <f t="shared" si="10"/>
        <v>10.414346486910743</v>
      </c>
      <c r="P51" s="35">
        <f t="shared" si="11"/>
        <v>103.4238487832511</v>
      </c>
      <c r="Q51" s="35">
        <f t="shared" si="12"/>
        <v>113.76623366157622</v>
      </c>
      <c r="R51" s="35">
        <f t="shared" si="13"/>
        <v>108.51290910958706</v>
      </c>
      <c r="S51" s="35">
        <f t="shared" si="14"/>
        <v>103.24398423953879</v>
      </c>
      <c r="T51" s="9"/>
      <c r="U51" s="10"/>
      <c r="V51" s="11"/>
    </row>
    <row r="52" spans="1:22" ht="18.75" x14ac:dyDescent="0.3">
      <c r="A52" s="1"/>
      <c r="B52" s="8"/>
      <c r="C52" s="22">
        <f t="shared" si="17"/>
        <v>48</v>
      </c>
      <c r="D52" s="23">
        <f t="shared" si="20"/>
        <v>97.017233784872474</v>
      </c>
      <c r="E52" s="23">
        <f t="shared" si="27"/>
        <v>1.0307447048195742E-2</v>
      </c>
      <c r="F52" s="23">
        <f t="shared" si="21"/>
        <v>960.17233784872474</v>
      </c>
      <c r="G52" s="23">
        <f t="shared" si="22"/>
        <v>1056.1895716335971</v>
      </c>
      <c r="H52" s="23">
        <f t="shared" si="23"/>
        <v>1007.4184518589635</v>
      </c>
      <c r="I52" s="23">
        <f t="shared" si="7"/>
        <v>793.53262373547841</v>
      </c>
      <c r="J52" s="23">
        <f t="shared" si="8"/>
        <v>767.31320600214701</v>
      </c>
      <c r="K52" s="23">
        <f t="shared" si="24"/>
        <v>9.8969255295180414</v>
      </c>
      <c r="L52" s="23">
        <f t="shared" si="25"/>
        <v>10.886618082469846</v>
      </c>
      <c r="M52" s="23">
        <f t="shared" si="26"/>
        <v>10.383912347911597</v>
      </c>
      <c r="N52" s="23">
        <f t="shared" si="9"/>
        <v>10.342729745980712</v>
      </c>
      <c r="O52" s="23">
        <f t="shared" si="10"/>
        <v>10.425204125393384</v>
      </c>
      <c r="P52" s="35">
        <f t="shared" si="11"/>
        <v>103.9186062415645</v>
      </c>
      <c r="Q52" s="35">
        <f t="shared" si="12"/>
        <v>114.31046686572095</v>
      </c>
      <c r="R52" s="35">
        <f t="shared" si="13"/>
        <v>109.03201153844527</v>
      </c>
      <c r="S52" s="35">
        <f t="shared" si="14"/>
        <v>103.75759346903945</v>
      </c>
      <c r="T52" s="9"/>
      <c r="U52" s="10"/>
      <c r="V52" s="11"/>
    </row>
    <row r="53" spans="1:22" ht="18.75" x14ac:dyDescent="0.3">
      <c r="A53" s="1"/>
      <c r="B53" s="8"/>
      <c r="C53" s="22">
        <f t="shared" si="17"/>
        <v>49</v>
      </c>
      <c r="D53" s="23">
        <f t="shared" si="20"/>
        <v>106.71895716335973</v>
      </c>
      <c r="E53" s="23">
        <f t="shared" si="27"/>
        <v>9.3704064074506734E-3</v>
      </c>
      <c r="F53" s="23">
        <f t="shared" si="21"/>
        <v>1057.1895716335973</v>
      </c>
      <c r="G53" s="23">
        <f t="shared" si="22"/>
        <v>1162.9085287969569</v>
      </c>
      <c r="H53" s="23">
        <f t="shared" si="23"/>
        <v>1109.2095029135858</v>
      </c>
      <c r="I53" s="23">
        <f t="shared" si="7"/>
        <v>870.42240750594465</v>
      </c>
      <c r="J53" s="23">
        <f t="shared" si="8"/>
        <v>841.10563078715211</v>
      </c>
      <c r="K53" s="23">
        <f t="shared" si="24"/>
        <v>9.9062959359254918</v>
      </c>
      <c r="L53" s="23">
        <f t="shared" si="25"/>
        <v>10.896925529518041</v>
      </c>
      <c r="M53" s="23">
        <f t="shared" si="26"/>
        <v>10.393743833306639</v>
      </c>
      <c r="N53" s="23">
        <f t="shared" si="9"/>
        <v>10.352522239699415</v>
      </c>
      <c r="O53" s="23">
        <f t="shared" si="10"/>
        <v>10.435074705832147</v>
      </c>
      <c r="P53" s="35">
        <f t="shared" si="11"/>
        <v>104.37775615552958</v>
      </c>
      <c r="Q53" s="35">
        <f t="shared" si="12"/>
        <v>114.81553177108253</v>
      </c>
      <c r="R53" s="35">
        <f t="shared" si="13"/>
        <v>109.51375432280234</v>
      </c>
      <c r="S53" s="35">
        <f t="shared" si="14"/>
        <v>104.23434243579875</v>
      </c>
      <c r="T53" s="9"/>
      <c r="U53" s="10"/>
      <c r="V53" s="11"/>
    </row>
    <row r="54" spans="1:22" ht="18.75" x14ac:dyDescent="0.3">
      <c r="A54" s="1"/>
      <c r="B54" s="8"/>
      <c r="C54" s="22">
        <f t="shared" si="17"/>
        <v>50</v>
      </c>
      <c r="D54" s="23">
        <f t="shared" si="20"/>
        <v>117.39085287969571</v>
      </c>
      <c r="E54" s="23">
        <f t="shared" si="27"/>
        <v>8.5185512795006111E-3</v>
      </c>
      <c r="F54" s="23">
        <f t="shared" si="21"/>
        <v>1163.9085287969572</v>
      </c>
      <c r="G54" s="23">
        <f t="shared" si="22"/>
        <v>1280.2993816766527</v>
      </c>
      <c r="H54" s="23">
        <f t="shared" si="23"/>
        <v>1221.1796590736701</v>
      </c>
      <c r="I54" s="23">
        <f t="shared" si="7"/>
        <v>954.66975047641608</v>
      </c>
      <c r="J54" s="23">
        <f t="shared" si="8"/>
        <v>921.90336812005125</v>
      </c>
      <c r="K54" s="23">
        <f t="shared" si="24"/>
        <v>9.9148144872049926</v>
      </c>
      <c r="L54" s="23">
        <f t="shared" si="25"/>
        <v>10.906295935925494</v>
      </c>
      <c r="M54" s="23">
        <f t="shared" si="26"/>
        <v>10.402681547302132</v>
      </c>
      <c r="N54" s="23">
        <f t="shared" si="9"/>
        <v>10.361424506716416</v>
      </c>
      <c r="O54" s="23">
        <f t="shared" si="10"/>
        <v>10.444047960776478</v>
      </c>
      <c r="P54" s="35">
        <f t="shared" si="11"/>
        <v>104.80368371950463</v>
      </c>
      <c r="Q54" s="35">
        <f t="shared" si="12"/>
        <v>115.2840520914551</v>
      </c>
      <c r="R54" s="35">
        <f t="shared" si="13"/>
        <v>109.96064002257701</v>
      </c>
      <c r="S54" s="35">
        <f t="shared" si="14"/>
        <v>104.67668830139361</v>
      </c>
      <c r="T54" s="9"/>
      <c r="U54" s="10"/>
      <c r="V54" s="11"/>
    </row>
    <row r="55" spans="1:22" ht="18.75" x14ac:dyDescent="0.3">
      <c r="A55" s="1"/>
      <c r="B55" s="8"/>
      <c r="C55" s="22">
        <f t="shared" si="17"/>
        <v>51</v>
      </c>
      <c r="D55" s="23">
        <f t="shared" si="20"/>
        <v>129.1299381676653</v>
      </c>
      <c r="E55" s="23">
        <f t="shared" si="27"/>
        <v>7.744137526818737E-3</v>
      </c>
      <c r="F55" s="23">
        <f t="shared" si="21"/>
        <v>1281.299381676653</v>
      </c>
      <c r="G55" s="23">
        <f t="shared" si="22"/>
        <v>1409.4293198443183</v>
      </c>
      <c r="H55" s="23">
        <f t="shared" si="23"/>
        <v>1344.3468308497629</v>
      </c>
      <c r="I55" s="23">
        <f t="shared" si="7"/>
        <v>1046.9786951701899</v>
      </c>
      <c r="J55" s="23">
        <f t="shared" si="8"/>
        <v>1010.3714510856994</v>
      </c>
      <c r="K55" s="23">
        <f t="shared" si="24"/>
        <v>9.9225586247318134</v>
      </c>
      <c r="L55" s="23">
        <f t="shared" si="25"/>
        <v>10.914814487204994</v>
      </c>
      <c r="M55" s="23">
        <f t="shared" si="26"/>
        <v>10.410806741843491</v>
      </c>
      <c r="N55" s="23">
        <f t="shared" si="9"/>
        <v>10.369517476731874</v>
      </c>
      <c r="O55" s="23">
        <f t="shared" si="10"/>
        <v>10.452205465271325</v>
      </c>
      <c r="P55" s="35">
        <f t="shared" si="11"/>
        <v>105.19863473337239</v>
      </c>
      <c r="Q55" s="35">
        <f t="shared" si="12"/>
        <v>115.71849820670963</v>
      </c>
      <c r="R55" s="35">
        <f t="shared" si="13"/>
        <v>110.37502494418622</v>
      </c>
      <c r="S55" s="35">
        <f t="shared" si="14"/>
        <v>105.08694610102121</v>
      </c>
      <c r="T55" s="9"/>
      <c r="U55" s="10"/>
      <c r="V55" s="11"/>
    </row>
    <row r="56" spans="1:22" ht="18.75" x14ac:dyDescent="0.3">
      <c r="A56" s="1"/>
      <c r="B56" s="8"/>
      <c r="C56" s="22">
        <f t="shared" si="17"/>
        <v>52</v>
      </c>
      <c r="D56" s="23">
        <f t="shared" si="20"/>
        <v>142.04293198443185</v>
      </c>
      <c r="E56" s="23">
        <f t="shared" si="27"/>
        <v>7.0401250243806697E-3</v>
      </c>
      <c r="F56" s="23">
        <f t="shared" si="21"/>
        <v>1410.4293198443183</v>
      </c>
      <c r="G56" s="23">
        <f t="shared" si="22"/>
        <v>1551.4722518287504</v>
      </c>
      <c r="H56" s="23">
        <f t="shared" si="23"/>
        <v>1479.8307198034649</v>
      </c>
      <c r="I56" s="23">
        <f t="shared" si="7"/>
        <v>1148.1206537179487</v>
      </c>
      <c r="J56" s="23">
        <f t="shared" si="8"/>
        <v>1107.2380461410778</v>
      </c>
      <c r="K56" s="23">
        <f t="shared" si="24"/>
        <v>9.9295987497561935</v>
      </c>
      <c r="L56" s="23">
        <f t="shared" si="25"/>
        <v>10.922558624731812</v>
      </c>
      <c r="M56" s="23">
        <f t="shared" si="26"/>
        <v>10.418193282335633</v>
      </c>
      <c r="N56" s="23">
        <f t="shared" si="9"/>
        <v>10.376874722200469</v>
      </c>
      <c r="O56" s="23">
        <f t="shared" si="10"/>
        <v>10.459621378448459</v>
      </c>
      <c r="P56" s="35">
        <f t="shared" si="11"/>
        <v>105.56472123464016</v>
      </c>
      <c r="Q56" s="35">
        <f t="shared" si="12"/>
        <v>116.12119335810418</v>
      </c>
      <c r="R56" s="35">
        <f t="shared" si="13"/>
        <v>110.75912504977764</v>
      </c>
      <c r="S56" s="35">
        <f t="shared" si="14"/>
        <v>105.46729427753843</v>
      </c>
      <c r="T56" s="9"/>
      <c r="U56" s="10"/>
      <c r="V56" s="11"/>
    </row>
    <row r="57" spans="1:22" ht="18.75" x14ac:dyDescent="0.3">
      <c r="A57" s="1"/>
      <c r="B57" s="8"/>
      <c r="C57" s="22">
        <f t="shared" si="17"/>
        <v>53</v>
      </c>
      <c r="D57" s="23">
        <f t="shared" si="20"/>
        <v>156.24722518287504</v>
      </c>
      <c r="E57" s="23">
        <f t="shared" si="27"/>
        <v>6.4001136585278805E-3</v>
      </c>
      <c r="F57" s="23">
        <f t="shared" si="21"/>
        <v>1552.4722518287504</v>
      </c>
      <c r="G57" s="23">
        <f t="shared" si="22"/>
        <v>1707.7194770116255</v>
      </c>
      <c r="H57" s="23">
        <f t="shared" si="23"/>
        <v>1628.8629976525374</v>
      </c>
      <c r="I57" s="23">
        <f t="shared" si="7"/>
        <v>1258.9408544342775</v>
      </c>
      <c r="J57" s="23">
        <f t="shared" si="8"/>
        <v>1213.3004465354227</v>
      </c>
      <c r="K57" s="23">
        <f t="shared" si="24"/>
        <v>9.9359988634147207</v>
      </c>
      <c r="L57" s="23">
        <f t="shared" si="25"/>
        <v>10.929598749756193</v>
      </c>
      <c r="M57" s="23">
        <f t="shared" si="26"/>
        <v>10.424908319146672</v>
      </c>
      <c r="N57" s="23">
        <f t="shared" si="9"/>
        <v>10.38356312717192</v>
      </c>
      <c r="O57" s="23">
        <f t="shared" si="10"/>
        <v>10.466363117700396</v>
      </c>
      <c r="P57" s="35">
        <f t="shared" si="11"/>
        <v>105.90392725854215</v>
      </c>
      <c r="Q57" s="35">
        <f t="shared" si="12"/>
        <v>116.49431998439637</v>
      </c>
      <c r="R57" s="35">
        <f t="shared" si="13"/>
        <v>111.11502200076272</v>
      </c>
      <c r="S57" s="35">
        <f t="shared" si="14"/>
        <v>105.81978038391058</v>
      </c>
      <c r="T57" s="9"/>
      <c r="U57" s="10"/>
      <c r="V57" s="11"/>
    </row>
    <row r="58" spans="1:22" ht="18.75" x14ac:dyDescent="0.3">
      <c r="A58" s="1"/>
      <c r="B58" s="8"/>
      <c r="C58" s="22">
        <f t="shared" si="17"/>
        <v>54</v>
      </c>
      <c r="D58" s="23">
        <f t="shared" si="20"/>
        <v>171.87194770116255</v>
      </c>
      <c r="E58" s="23">
        <f t="shared" si="27"/>
        <v>5.8182851441162548E-3</v>
      </c>
      <c r="F58" s="23">
        <f t="shared" si="21"/>
        <v>1708.7194770116255</v>
      </c>
      <c r="G58" s="23">
        <f t="shared" si="22"/>
        <v>1879.591424712788</v>
      </c>
      <c r="H58" s="23">
        <f t="shared" si="23"/>
        <v>1792.798503286517</v>
      </c>
      <c r="I58" s="23">
        <f t="shared" si="7"/>
        <v>1380.3654052650622</v>
      </c>
      <c r="J58" s="23">
        <f t="shared" si="8"/>
        <v>1329.431634701778</v>
      </c>
      <c r="K58" s="23">
        <f t="shared" si="24"/>
        <v>9.9418171485588367</v>
      </c>
      <c r="L58" s="23">
        <f t="shared" si="25"/>
        <v>10.935998863414721</v>
      </c>
      <c r="M58" s="23">
        <f t="shared" si="26"/>
        <v>10.431012898065797</v>
      </c>
      <c r="N58" s="23">
        <f t="shared" si="9"/>
        <v>10.389643495327785</v>
      </c>
      <c r="O58" s="23">
        <f t="shared" si="10"/>
        <v>10.472491971565796</v>
      </c>
      <c r="P58" s="35">
        <f t="shared" si="11"/>
        <v>106.21811465632443</v>
      </c>
      <c r="Q58" s="35">
        <f t="shared" si="12"/>
        <v>116.83992612195688</v>
      </c>
      <c r="R58" s="35">
        <f t="shared" si="13"/>
        <v>111.44466926239555</v>
      </c>
      <c r="S58" s="35">
        <f t="shared" si="14"/>
        <v>106.14632687771346</v>
      </c>
      <c r="T58" s="9"/>
      <c r="U58" s="10"/>
      <c r="V58" s="11"/>
    </row>
    <row r="59" spans="1:22" ht="18.75" x14ac:dyDescent="0.3">
      <c r="A59" s="1"/>
      <c r="B59" s="8"/>
      <c r="C59" s="22">
        <f t="shared" si="17"/>
        <v>55</v>
      </c>
      <c r="D59" s="23">
        <f t="shared" si="20"/>
        <v>189.05914247127885</v>
      </c>
      <c r="E59" s="23">
        <f t="shared" si="27"/>
        <v>5.2893501310147762E-3</v>
      </c>
      <c r="F59" s="23">
        <f t="shared" si="21"/>
        <v>1880.5914247127885</v>
      </c>
      <c r="G59" s="23">
        <f t="shared" si="22"/>
        <v>2068.6505671840673</v>
      </c>
      <c r="H59" s="23">
        <f t="shared" si="23"/>
        <v>1973.1275594838946</v>
      </c>
      <c r="I59" s="23">
        <f t="shared" si="7"/>
        <v>1513.4090331339416</v>
      </c>
      <c r="J59" s="23">
        <f t="shared" si="8"/>
        <v>1456.5874676339597</v>
      </c>
      <c r="K59" s="23">
        <f t="shared" si="24"/>
        <v>9.9471064986898519</v>
      </c>
      <c r="L59" s="23">
        <f t="shared" si="25"/>
        <v>10.941817148558838</v>
      </c>
      <c r="M59" s="23">
        <f t="shared" si="26"/>
        <v>10.436562515265004</v>
      </c>
      <c r="N59" s="23">
        <f t="shared" si="9"/>
        <v>10.395171102742209</v>
      </c>
      <c r="O59" s="23">
        <f t="shared" si="10"/>
        <v>10.478063656897978</v>
      </c>
      <c r="P59" s="35">
        <f t="shared" si="11"/>
        <v>106.50902891353024</v>
      </c>
      <c r="Q59" s="35">
        <f t="shared" si="12"/>
        <v>117.15993180488327</v>
      </c>
      <c r="R59" s="35">
        <f t="shared" si="13"/>
        <v>111.74989820835187</v>
      </c>
      <c r="S59" s="35">
        <f t="shared" si="14"/>
        <v>106.44873694382441</v>
      </c>
      <c r="T59" s="9"/>
      <c r="U59" s="10"/>
      <c r="V59" s="11"/>
    </row>
    <row r="60" spans="1:22" ht="18.75" x14ac:dyDescent="0.3">
      <c r="A60" s="1"/>
      <c r="B60" s="8"/>
      <c r="C60" s="22">
        <f t="shared" si="17"/>
        <v>56</v>
      </c>
      <c r="D60" s="23">
        <f t="shared" si="20"/>
        <v>207.96505671840669</v>
      </c>
      <c r="E60" s="23">
        <f t="shared" si="27"/>
        <v>4.808500119104343E-3</v>
      </c>
      <c r="F60" s="23">
        <f t="shared" si="21"/>
        <v>2069.6505671840669</v>
      </c>
      <c r="G60" s="23">
        <f t="shared" si="22"/>
        <v>2276.6156239024735</v>
      </c>
      <c r="H60" s="23">
        <f t="shared" si="23"/>
        <v>2171.4895213010095</v>
      </c>
      <c r="I60" s="23">
        <f t="shared" si="7"/>
        <v>1659.1835638643886</v>
      </c>
      <c r="J60" s="23">
        <f t="shared" si="8"/>
        <v>1595.8145443905987</v>
      </c>
      <c r="K60" s="23">
        <f t="shared" si="24"/>
        <v>9.9519149988089559</v>
      </c>
      <c r="L60" s="23">
        <f t="shared" si="25"/>
        <v>10.947106498689852</v>
      </c>
      <c r="M60" s="23">
        <f t="shared" si="26"/>
        <v>10.441607621809736</v>
      </c>
      <c r="N60" s="23">
        <f t="shared" si="9"/>
        <v>10.400196200391683</v>
      </c>
      <c r="O60" s="23">
        <f t="shared" si="10"/>
        <v>10.483128825381778</v>
      </c>
      <c r="P60" s="35">
        <f t="shared" si="11"/>
        <v>106.77830492020009</v>
      </c>
      <c r="Q60" s="35">
        <f t="shared" si="12"/>
        <v>117.45613541222009</v>
      </c>
      <c r="R60" s="35">
        <f t="shared" si="13"/>
        <v>112.03242417485689</v>
      </c>
      <c r="S60" s="35">
        <f t="shared" si="14"/>
        <v>106.72870029228817</v>
      </c>
      <c r="T60" s="9"/>
      <c r="U60" s="10"/>
      <c r="V60" s="11"/>
    </row>
    <row r="61" spans="1:22" ht="18.75" x14ac:dyDescent="0.3">
      <c r="A61" s="1"/>
      <c r="B61" s="8"/>
      <c r="C61" s="22">
        <f t="shared" si="17"/>
        <v>57</v>
      </c>
      <c r="D61" s="23">
        <f t="shared" si="20"/>
        <v>228.76156239024741</v>
      </c>
      <c r="E61" s="23">
        <f t="shared" si="27"/>
        <v>4.3713637446403109E-3</v>
      </c>
      <c r="F61" s="23">
        <f t="shared" si="21"/>
        <v>2277.615623902474</v>
      </c>
      <c r="G61" s="23">
        <f t="shared" si="22"/>
        <v>2505.3771862927215</v>
      </c>
      <c r="H61" s="23">
        <f t="shared" si="23"/>
        <v>2389.6876792998364</v>
      </c>
      <c r="I61" s="23">
        <f t="shared" si="7"/>
        <v>1818.9072135428605</v>
      </c>
      <c r="J61" s="23">
        <f t="shared" si="8"/>
        <v>1748.2588204824208</v>
      </c>
      <c r="K61" s="23">
        <f t="shared" si="24"/>
        <v>9.9562863625535964</v>
      </c>
      <c r="L61" s="23">
        <f t="shared" si="25"/>
        <v>10.951914998808956</v>
      </c>
      <c r="M61" s="23">
        <f t="shared" si="26"/>
        <v>10.446194082304947</v>
      </c>
      <c r="N61" s="23">
        <f t="shared" si="9"/>
        <v>10.404764470982116</v>
      </c>
      <c r="O61" s="23">
        <f t="shared" si="10"/>
        <v>10.487733524003417</v>
      </c>
      <c r="P61" s="35">
        <f t="shared" si="11"/>
        <v>107.02747265364458</v>
      </c>
      <c r="Q61" s="35">
        <f t="shared" si="12"/>
        <v>117.73021991900903</v>
      </c>
      <c r="R61" s="35">
        <f t="shared" si="13"/>
        <v>112.29385242308392</v>
      </c>
      <c r="S61" s="35">
        <f t="shared" si="14"/>
        <v>106.98779888775043</v>
      </c>
      <c r="T61" s="9"/>
      <c r="U61" s="10"/>
      <c r="V61" s="11"/>
    </row>
    <row r="62" spans="1:22" ht="18.75" x14ac:dyDescent="0.3">
      <c r="A62" s="1"/>
      <c r="B62" s="8"/>
      <c r="C62" s="22">
        <f t="shared" si="17"/>
        <v>58</v>
      </c>
      <c r="D62" s="23">
        <f t="shared" si="20"/>
        <v>251.63771862927214</v>
      </c>
      <c r="E62" s="23">
        <f t="shared" si="27"/>
        <v>3.9739670405821012E-3</v>
      </c>
      <c r="F62" s="23">
        <f t="shared" si="21"/>
        <v>2506.3771862927215</v>
      </c>
      <c r="G62" s="23">
        <f t="shared" si="22"/>
        <v>2757.0149049219935</v>
      </c>
      <c r="H62" s="23">
        <f t="shared" si="23"/>
        <v>2629.705653098546</v>
      </c>
      <c r="I62" s="23">
        <f t="shared" si="7"/>
        <v>1993.914768969571</v>
      </c>
      <c r="J62" s="23">
        <f t="shared" si="8"/>
        <v>1915.1750400463816</v>
      </c>
      <c r="K62" s="23">
        <f t="shared" si="24"/>
        <v>9.9602603295941794</v>
      </c>
      <c r="L62" s="23">
        <f t="shared" si="25"/>
        <v>10.956286362553596</v>
      </c>
      <c r="M62" s="23">
        <f t="shared" si="26"/>
        <v>10.450363591846049</v>
      </c>
      <c r="N62" s="23">
        <f t="shared" si="9"/>
        <v>10.408917444246145</v>
      </c>
      <c r="O62" s="23">
        <f t="shared" si="10"/>
        <v>10.491919613659451</v>
      </c>
      <c r="P62" s="35">
        <f t="shared" si="11"/>
        <v>107.25796274199834</v>
      </c>
      <c r="Q62" s="35">
        <f t="shared" si="12"/>
        <v>117.98375901619818</v>
      </c>
      <c r="R62" s="35">
        <f t="shared" si="13"/>
        <v>112.53568397646781</v>
      </c>
      <c r="S62" s="35">
        <f t="shared" si="14"/>
        <v>107.22751257498452</v>
      </c>
      <c r="T62" s="9"/>
      <c r="U62" s="10"/>
      <c r="V62" s="11"/>
    </row>
    <row r="63" spans="1:22" ht="18.75" x14ac:dyDescent="0.3">
      <c r="A63" s="1"/>
      <c r="B63" s="8"/>
      <c r="C63" s="22">
        <f t="shared" si="17"/>
        <v>59</v>
      </c>
      <c r="D63" s="23">
        <f t="shared" si="20"/>
        <v>276.80149049219943</v>
      </c>
      <c r="E63" s="23">
        <f t="shared" si="27"/>
        <v>3.6126973096200906E-3</v>
      </c>
      <c r="F63" s="23">
        <f t="shared" si="21"/>
        <v>2758.014904921994</v>
      </c>
      <c r="G63" s="23">
        <f t="shared" si="22"/>
        <v>3033.8163954141937</v>
      </c>
      <c r="H63" s="23">
        <f t="shared" si="23"/>
        <v>2893.7254242771269</v>
      </c>
      <c r="I63" s="23">
        <f t="shared" si="7"/>
        <v>2185.6687422733821</v>
      </c>
      <c r="J63" s="23">
        <f t="shared" si="8"/>
        <v>2097.9370634413626</v>
      </c>
      <c r="K63" s="23">
        <f t="shared" si="24"/>
        <v>9.9638730269037978</v>
      </c>
      <c r="L63" s="23">
        <f t="shared" si="25"/>
        <v>10.960260329594179</v>
      </c>
      <c r="M63" s="23">
        <f t="shared" si="26"/>
        <v>10.454154055065231</v>
      </c>
      <c r="N63" s="23">
        <f t="shared" si="9"/>
        <v>10.41269287448617</v>
      </c>
      <c r="O63" s="23">
        <f t="shared" si="10"/>
        <v>10.49572514971039</v>
      </c>
      <c r="P63" s="35">
        <f t="shared" si="11"/>
        <v>107.47111188326593</v>
      </c>
      <c r="Q63" s="35">
        <f t="shared" si="12"/>
        <v>118.21822307159253</v>
      </c>
      <c r="R63" s="35">
        <f t="shared" si="13"/>
        <v>112.7593213063996</v>
      </c>
      <c r="S63" s="35">
        <f t="shared" si="14"/>
        <v>107.44922457205284</v>
      </c>
      <c r="T63" s="9"/>
      <c r="U63" s="10"/>
      <c r="V63" s="11"/>
    </row>
    <row r="64" spans="1:22" ht="18.75" x14ac:dyDescent="0.3">
      <c r="A64" s="1"/>
      <c r="B64" s="8"/>
      <c r="C64" s="22">
        <f t="shared" si="17"/>
        <v>60</v>
      </c>
      <c r="D64" s="23">
        <f t="shared" si="20"/>
        <v>304.48163954141933</v>
      </c>
      <c r="E64" s="23">
        <f t="shared" si="27"/>
        <v>3.2842702814728101E-3</v>
      </c>
      <c r="F64" s="23">
        <f t="shared" si="21"/>
        <v>3034.8163954141933</v>
      </c>
      <c r="G64" s="23">
        <f t="shared" si="22"/>
        <v>3338.2980349556124</v>
      </c>
      <c r="H64" s="23">
        <f t="shared" si="23"/>
        <v>3184.1471725735651</v>
      </c>
      <c r="I64" s="23">
        <f t="shared" si="7"/>
        <v>2395.7715929082915</v>
      </c>
      <c r="J64" s="23">
        <f t="shared" si="8"/>
        <v>2298.0491752701832</v>
      </c>
      <c r="K64" s="23">
        <f t="shared" si="24"/>
        <v>9.9671572971852704</v>
      </c>
      <c r="L64" s="23">
        <f t="shared" si="25"/>
        <v>10.963873026903798</v>
      </c>
      <c r="M64" s="23">
        <f t="shared" si="26"/>
        <v>10.457599930719034</v>
      </c>
      <c r="N64" s="23">
        <f t="shared" si="9"/>
        <v>10.416125083795286</v>
      </c>
      <c r="O64" s="23">
        <f t="shared" si="10"/>
        <v>10.499184727938518</v>
      </c>
      <c r="P64" s="35">
        <f t="shared" si="11"/>
        <v>107.66816810015429</v>
      </c>
      <c r="Q64" s="35">
        <f t="shared" si="12"/>
        <v>118.43498491016972</v>
      </c>
      <c r="R64" s="35">
        <f t="shared" si="13"/>
        <v>112.96607384562775</v>
      </c>
      <c r="S64" s="35">
        <f t="shared" si="14"/>
        <v>107.65422680867788</v>
      </c>
      <c r="T64" s="9"/>
      <c r="U64" s="10"/>
      <c r="V64" s="11"/>
    </row>
    <row r="65" spans="1:22" ht="18.75" x14ac:dyDescent="0.3">
      <c r="A65" s="1"/>
      <c r="B65" s="8"/>
      <c r="C65" s="22">
        <f t="shared" si="17"/>
        <v>61</v>
      </c>
      <c r="D65" s="23">
        <f t="shared" si="20"/>
        <v>334.92980349556132</v>
      </c>
      <c r="E65" s="23">
        <f t="shared" si="27"/>
        <v>2.9857002558843723E-3</v>
      </c>
      <c r="F65" s="23">
        <f t="shared" si="21"/>
        <v>3339.2980349556128</v>
      </c>
      <c r="G65" s="23">
        <f t="shared" si="22"/>
        <v>3673.2278384511742</v>
      </c>
      <c r="H65" s="23">
        <f t="shared" si="23"/>
        <v>3503.6110956996472</v>
      </c>
      <c r="I65" s="23">
        <f t="shared" si="7"/>
        <v>2625.9791191689105</v>
      </c>
      <c r="J65" s="23">
        <f t="shared" si="8"/>
        <v>2517.1584659024434</v>
      </c>
      <c r="K65" s="23">
        <f t="shared" si="24"/>
        <v>9.9701429974411546</v>
      </c>
      <c r="L65" s="23">
        <f t="shared" si="25"/>
        <v>10.96715729718527</v>
      </c>
      <c r="M65" s="23">
        <f t="shared" si="26"/>
        <v>10.460732544949764</v>
      </c>
      <c r="N65" s="23">
        <f t="shared" si="9"/>
        <v>10.4192452740763</v>
      </c>
      <c r="O65" s="23">
        <f t="shared" si="10"/>
        <v>10.502329799054996</v>
      </c>
      <c r="P65" s="35">
        <f t="shared" si="11"/>
        <v>107.85029581576322</v>
      </c>
      <c r="Q65" s="35">
        <f t="shared" si="12"/>
        <v>118.63532539733954</v>
      </c>
      <c r="R65" s="35">
        <f t="shared" si="13"/>
        <v>113.15716331370226</v>
      </c>
      <c r="S65" s="35">
        <f t="shared" si="14"/>
        <v>107.84372509256769</v>
      </c>
      <c r="T65" s="9"/>
      <c r="U65" s="10"/>
      <c r="V65" s="11"/>
    </row>
    <row r="66" spans="1:22" ht="18.75" x14ac:dyDescent="0.3">
      <c r="A66" s="1"/>
      <c r="B66" s="8"/>
      <c r="C66" s="22">
        <f t="shared" si="17"/>
        <v>62</v>
      </c>
      <c r="D66" s="23">
        <f t="shared" si="20"/>
        <v>368.42278384511752</v>
      </c>
      <c r="E66" s="23">
        <f t="shared" si="27"/>
        <v>2.7142729598948834E-3</v>
      </c>
      <c r="F66" s="23">
        <f t="shared" si="21"/>
        <v>3674.2278384511751</v>
      </c>
      <c r="G66" s="23">
        <f t="shared" si="22"/>
        <v>4041.6506222962926</v>
      </c>
      <c r="H66" s="23">
        <f t="shared" si="23"/>
        <v>3855.0214111383389</v>
      </c>
      <c r="I66" s="23">
        <f t="shared" si="7"/>
        <v>2878.2151311358416</v>
      </c>
      <c r="J66" s="23">
        <f t="shared" si="8"/>
        <v>2757.0683884084815</v>
      </c>
      <c r="K66" s="23">
        <f t="shared" si="24"/>
        <v>9.9728572704010503</v>
      </c>
      <c r="L66" s="23">
        <f t="shared" si="25"/>
        <v>10.970142997441156</v>
      </c>
      <c r="M66" s="23">
        <f t="shared" si="26"/>
        <v>10.463580376068609</v>
      </c>
      <c r="N66" s="23">
        <f t="shared" si="9"/>
        <v>10.422081810695403</v>
      </c>
      <c r="O66" s="23">
        <f t="shared" si="10"/>
        <v>10.505188954615432</v>
      </c>
      <c r="P66" s="35">
        <f t="shared" si="11"/>
        <v>108.01858073927673</v>
      </c>
      <c r="Q66" s="35">
        <f t="shared" si="12"/>
        <v>118.8204388132044</v>
      </c>
      <c r="R66" s="35">
        <f t="shared" si="13"/>
        <v>113.33372884307069</v>
      </c>
      <c r="S66" s="35">
        <f t="shared" si="14"/>
        <v>108.01884409085915</v>
      </c>
      <c r="T66" s="9"/>
      <c r="U66" s="10"/>
      <c r="V66" s="11"/>
    </row>
    <row r="67" spans="1:22" ht="18.75" x14ac:dyDescent="0.3">
      <c r="A67" s="1"/>
      <c r="B67" s="8"/>
      <c r="C67" s="22">
        <f t="shared" si="17"/>
        <v>63</v>
      </c>
      <c r="D67" s="23">
        <f t="shared" si="20"/>
        <v>405.26506222962922</v>
      </c>
      <c r="E67" s="23">
        <f t="shared" si="27"/>
        <v>2.4675208726317125E-3</v>
      </c>
      <c r="F67" s="23">
        <f t="shared" si="21"/>
        <v>4042.6506222962921</v>
      </c>
      <c r="G67" s="23">
        <f t="shared" si="22"/>
        <v>4446.9156845259213</v>
      </c>
      <c r="H67" s="23">
        <f t="shared" si="23"/>
        <v>4241.5727581208976</v>
      </c>
      <c r="I67" s="23">
        <f t="shared" si="7"/>
        <v>3154.5875276705838</v>
      </c>
      <c r="J67" s="23">
        <f t="shared" si="8"/>
        <v>3019.7536024893998</v>
      </c>
      <c r="K67" s="23">
        <f t="shared" si="24"/>
        <v>9.9753247912736818</v>
      </c>
      <c r="L67" s="23">
        <f t="shared" si="25"/>
        <v>10.97285727040105</v>
      </c>
      <c r="M67" s="23">
        <f t="shared" si="26"/>
        <v>10.466169313449377</v>
      </c>
      <c r="N67" s="23">
        <f t="shared" si="9"/>
        <v>10.424660480349134</v>
      </c>
      <c r="O67" s="23">
        <f t="shared" si="10"/>
        <v>10.507788186943101</v>
      </c>
      <c r="P67" s="35">
        <f t="shared" si="11"/>
        <v>108.17403455425251</v>
      </c>
      <c r="Q67" s="35">
        <f t="shared" si="12"/>
        <v>118.99143800967776</v>
      </c>
      <c r="R67" s="35">
        <f t="shared" si="13"/>
        <v>113.49683189805907</v>
      </c>
      <c r="S67" s="35">
        <f t="shared" si="14"/>
        <v>108.18063211759574</v>
      </c>
      <c r="T67" s="9"/>
      <c r="U67" s="10"/>
      <c r="V67" s="11"/>
    </row>
    <row r="68" spans="1:22" ht="18.75" x14ac:dyDescent="0.3">
      <c r="A68" s="1"/>
      <c r="B68" s="8"/>
      <c r="C68" s="22">
        <f t="shared" si="17"/>
        <v>64</v>
      </c>
      <c r="D68" s="23">
        <f t="shared" ref="D68:D99" si="28">(1+$B$5)^C68</f>
        <v>445.79156845259217</v>
      </c>
      <c r="E68" s="23">
        <f t="shared" si="27"/>
        <v>2.2432007933015567E-3</v>
      </c>
      <c r="F68" s="23">
        <f t="shared" ref="F68:F104" si="29">(((1+$B$5)^C68)-1)/$B$5</f>
        <v>4447.9156845259213</v>
      </c>
      <c r="G68" s="23">
        <f t="shared" ref="G68:G104" si="30">(((1+$B$5)^C68)-1)/$B$18</f>
        <v>4892.7072529785137</v>
      </c>
      <c r="H68" s="23">
        <f t="shared" ref="H68:H104" si="31">F68*($B$5/$B$14)</f>
        <v>4666.7792398017136</v>
      </c>
      <c r="I68" s="23">
        <f t="shared" si="7"/>
        <v>3457.4059118130153</v>
      </c>
      <c r="J68" s="23">
        <f t="shared" si="8"/>
        <v>3307.3762275811168</v>
      </c>
      <c r="K68" s="23">
        <f t="shared" ref="K68:K104" si="32">(1-E68)/$B$5</f>
        <v>9.9775679920669837</v>
      </c>
      <c r="L68" s="23">
        <f t="shared" ref="L68:L104" si="33">(1-E68)/$B$18</f>
        <v>10.975324791273684</v>
      </c>
      <c r="M68" s="23">
        <f t="shared" ref="M68:M104" si="34">K68*($B$5/$B$14)</f>
        <v>10.46852289288644</v>
      </c>
      <c r="N68" s="23">
        <f t="shared" si="9"/>
        <v>10.427004725488889</v>
      </c>
      <c r="O68" s="23">
        <f t="shared" si="10"/>
        <v>10.5101511254228</v>
      </c>
      <c r="P68" s="35">
        <f t="shared" si="11"/>
        <v>108.31759940502383</v>
      </c>
      <c r="Q68" s="35">
        <f t="shared" si="12"/>
        <v>119.14935934552622</v>
      </c>
      <c r="R68" s="35">
        <f t="shared" si="13"/>
        <v>113.64746098203106</v>
      </c>
      <c r="S68" s="35">
        <f t="shared" si="14"/>
        <v>108.33006572133883</v>
      </c>
      <c r="T68" s="9"/>
      <c r="U68" s="10"/>
      <c r="V68" s="11"/>
    </row>
    <row r="69" spans="1:22" ht="18.75" x14ac:dyDescent="0.3">
      <c r="A69" s="1"/>
      <c r="B69" s="8"/>
      <c r="C69" s="22">
        <f t="shared" si="17"/>
        <v>65</v>
      </c>
      <c r="D69" s="23">
        <f t="shared" si="28"/>
        <v>490.37072529785144</v>
      </c>
      <c r="E69" s="23">
        <f t="shared" si="27"/>
        <v>2.0392734484559606E-3</v>
      </c>
      <c r="F69" s="23">
        <f t="shared" si="29"/>
        <v>4893.7072529785137</v>
      </c>
      <c r="G69" s="23">
        <f t="shared" si="30"/>
        <v>5383.0779782763657</v>
      </c>
      <c r="H69" s="23">
        <f t="shared" si="31"/>
        <v>5134.5063696506104</v>
      </c>
      <c r="I69" s="23">
        <f t="shared" ref="I69:I104" si="35">(((1+$B$6)^C69)-1)/$B$5</f>
        <v>3789.2008917907128</v>
      </c>
      <c r="J69" s="23">
        <f t="shared" ref="J69:J104" si="36">(((1+$B$17)^C69)-1)/$B$5</f>
        <v>3622.3036389091412</v>
      </c>
      <c r="K69" s="23">
        <f t="shared" si="32"/>
        <v>9.9796072655154386</v>
      </c>
      <c r="L69" s="23">
        <f t="shared" si="33"/>
        <v>10.977567992066984</v>
      </c>
      <c r="M69" s="23">
        <f t="shared" si="34"/>
        <v>10.470662510556496</v>
      </c>
      <c r="N69" s="23">
        <f t="shared" ref="N69:N104" si="37">(1-E69)/$B$6</f>
        <v>10.429135857434119</v>
      </c>
      <c r="O69" s="23">
        <f t="shared" ref="O69:O104" si="38">(1-E69)/$B$17</f>
        <v>10.512299251313435</v>
      </c>
      <c r="P69" s="35">
        <f t="shared" ref="P69:P104" si="39">(L69-C69*E69)/$B$5</f>
        <v>108.45015217917346</v>
      </c>
      <c r="Q69" s="35">
        <f t="shared" ref="Q69:Q104" si="40">(L69-C69*E69)/$B$18</f>
        <v>119.29516739709081</v>
      </c>
      <c r="R69" s="35">
        <f t="shared" ref="R69:R104" si="41">(L69-C69*E69)/$B$14</f>
        <v>113.78653613058474</v>
      </c>
      <c r="S69" s="35">
        <f t="shared" ref="S69:S104" si="42">(M69-C69*E69)/$B$14</f>
        <v>108.46805406968438</v>
      </c>
      <c r="T69" s="9"/>
      <c r="U69" s="10"/>
      <c r="V69" s="11"/>
    </row>
    <row r="70" spans="1:22" ht="18.75" x14ac:dyDescent="0.3">
      <c r="A70" s="1"/>
      <c r="B70" s="8"/>
      <c r="C70" s="22">
        <f t="shared" si="17"/>
        <v>66</v>
      </c>
      <c r="D70" s="23">
        <f t="shared" si="28"/>
        <v>539.40779782763661</v>
      </c>
      <c r="E70" s="23">
        <f t="shared" ref="E70:E104" si="43">D70^-1</f>
        <v>1.8538849531417822E-3</v>
      </c>
      <c r="F70" s="23">
        <f t="shared" si="29"/>
        <v>5384.0779782763657</v>
      </c>
      <c r="G70" s="23">
        <f t="shared" si="30"/>
        <v>5922.485776104003</v>
      </c>
      <c r="H70" s="23">
        <f t="shared" si="31"/>
        <v>5649.006212484398</v>
      </c>
      <c r="I70" s="23">
        <f t="shared" si="35"/>
        <v>4152.7452289357789</v>
      </c>
      <c r="J70" s="23">
        <f t="shared" si="36"/>
        <v>3967.1279529704707</v>
      </c>
      <c r="K70" s="23">
        <f t="shared" si="32"/>
        <v>9.9814611504685811</v>
      </c>
      <c r="L70" s="23">
        <f t="shared" si="33"/>
        <v>10.97960726551544</v>
      </c>
      <c r="M70" s="23">
        <f t="shared" si="34"/>
        <v>10.472607617529274</v>
      </c>
      <c r="N70" s="23">
        <f t="shared" si="37"/>
        <v>10.431073250111602</v>
      </c>
      <c r="O70" s="23">
        <f t="shared" si="38"/>
        <v>10.514252093032196</v>
      </c>
      <c r="P70" s="35">
        <f t="shared" si="39"/>
        <v>108.57250858608083</v>
      </c>
      <c r="Q70" s="35">
        <f t="shared" si="40"/>
        <v>119.42975944468891</v>
      </c>
      <c r="R70" s="35">
        <f t="shared" si="41"/>
        <v>113.91491319078813</v>
      </c>
      <c r="S70" s="35">
        <f t="shared" si="42"/>
        <v>108.59544312969859</v>
      </c>
      <c r="T70" s="9"/>
      <c r="U70" s="10"/>
      <c r="V70" s="11"/>
    </row>
    <row r="71" spans="1:22" ht="18.75" x14ac:dyDescent="0.3">
      <c r="A71" s="1"/>
      <c r="B71" s="8"/>
      <c r="C71" s="22">
        <f t="shared" ref="C71:C103" si="44">C70+1</f>
        <v>67</v>
      </c>
      <c r="D71" s="23">
        <f t="shared" si="28"/>
        <v>593.34857761040041</v>
      </c>
      <c r="E71" s="23">
        <f t="shared" si="43"/>
        <v>1.6853499574016198E-3</v>
      </c>
      <c r="F71" s="23">
        <f t="shared" si="29"/>
        <v>5923.4857761040039</v>
      </c>
      <c r="G71" s="23">
        <f t="shared" si="30"/>
        <v>6515.8343537144046</v>
      </c>
      <c r="H71" s="23">
        <f t="shared" si="31"/>
        <v>6214.9560396015659</v>
      </c>
      <c r="I71" s="23">
        <f t="shared" si="35"/>
        <v>4551.0770092391749</v>
      </c>
      <c r="J71" s="23">
        <f t="shared" si="36"/>
        <v>4344.6873628245012</v>
      </c>
      <c r="K71" s="23">
        <f t="shared" si="32"/>
        <v>9.9831465004259829</v>
      </c>
      <c r="L71" s="23">
        <f t="shared" si="33"/>
        <v>10.981461150468581</v>
      </c>
      <c r="M71" s="23">
        <f t="shared" si="34"/>
        <v>10.474375896595436</v>
      </c>
      <c r="N71" s="23">
        <f t="shared" si="37"/>
        <v>10.432834516182041</v>
      </c>
      <c r="O71" s="23">
        <f t="shared" si="38"/>
        <v>10.516027403685612</v>
      </c>
      <c r="P71" s="35">
        <f t="shared" si="39"/>
        <v>108.68542703322672</v>
      </c>
      <c r="Q71" s="35">
        <f t="shared" si="40"/>
        <v>119.55396973654939</v>
      </c>
      <c r="R71" s="35">
        <f t="shared" si="41"/>
        <v>114.033387888221</v>
      </c>
      <c r="S71" s="35">
        <f t="shared" si="42"/>
        <v>108.71301964514132</v>
      </c>
      <c r="T71" s="9"/>
      <c r="U71" s="10"/>
      <c r="V71" s="11"/>
    </row>
    <row r="72" spans="1:22" ht="18.75" x14ac:dyDescent="0.3">
      <c r="A72" s="1"/>
      <c r="B72" s="8"/>
      <c r="C72" s="22">
        <f t="shared" si="44"/>
        <v>68</v>
      </c>
      <c r="D72" s="23">
        <f t="shared" si="28"/>
        <v>652.6834353714404</v>
      </c>
      <c r="E72" s="23">
        <f t="shared" si="43"/>
        <v>1.5321363249105634E-3</v>
      </c>
      <c r="F72" s="23">
        <f t="shared" si="29"/>
        <v>6516.8343537144037</v>
      </c>
      <c r="G72" s="23">
        <f t="shared" si="30"/>
        <v>7168.517789085844</v>
      </c>
      <c r="H72" s="23">
        <f t="shared" si="31"/>
        <v>6837.5008494304475</v>
      </c>
      <c r="I72" s="23">
        <f t="shared" si="35"/>
        <v>4987.5250321837866</v>
      </c>
      <c r="J72" s="23">
        <f t="shared" si="36"/>
        <v>4758.0894988002428</v>
      </c>
      <c r="K72" s="23">
        <f t="shared" si="32"/>
        <v>9.9846786367508944</v>
      </c>
      <c r="L72" s="23">
        <f t="shared" si="33"/>
        <v>10.983146500425983</v>
      </c>
      <c r="M72" s="23">
        <f t="shared" si="34"/>
        <v>10.475983423019223</v>
      </c>
      <c r="N72" s="23">
        <f t="shared" si="37"/>
        <v>10.434435667155169</v>
      </c>
      <c r="O72" s="23">
        <f t="shared" si="38"/>
        <v>10.517641322461447</v>
      </c>
      <c r="P72" s="35">
        <f t="shared" si="39"/>
        <v>108.78961230332064</v>
      </c>
      <c r="Q72" s="35">
        <f t="shared" si="40"/>
        <v>119.6685735336527</v>
      </c>
      <c r="R72" s="35">
        <f t="shared" si="41"/>
        <v>114.14269968503831</v>
      </c>
      <c r="S72" s="35">
        <f t="shared" si="42"/>
        <v>108.82151491287669</v>
      </c>
      <c r="T72" s="9"/>
      <c r="U72" s="10"/>
      <c r="V72" s="11"/>
    </row>
    <row r="73" spans="1:22" ht="18.75" x14ac:dyDescent="0.3">
      <c r="A73" s="1"/>
      <c r="B73" s="8"/>
      <c r="C73" s="22">
        <f t="shared" si="44"/>
        <v>69</v>
      </c>
      <c r="D73" s="23">
        <f t="shared" si="28"/>
        <v>717.95177890858452</v>
      </c>
      <c r="E73" s="23">
        <f t="shared" si="43"/>
        <v>1.3928512044641486E-3</v>
      </c>
      <c r="F73" s="23">
        <f t="shared" si="29"/>
        <v>7169.5177890858449</v>
      </c>
      <c r="G73" s="23">
        <f t="shared" si="30"/>
        <v>7886.4695679944298</v>
      </c>
      <c r="H73" s="23">
        <f t="shared" si="31"/>
        <v>7522.3001402422187</v>
      </c>
      <c r="I73" s="23">
        <f t="shared" si="35"/>
        <v>5465.7366290269301</v>
      </c>
      <c r="J73" s="23">
        <f t="shared" si="36"/>
        <v>5210.7370068980499</v>
      </c>
      <c r="K73" s="23">
        <f t="shared" si="32"/>
        <v>9.9860714879553569</v>
      </c>
      <c r="L73" s="23">
        <f t="shared" si="33"/>
        <v>10.984678636750894</v>
      </c>
      <c r="M73" s="23">
        <f t="shared" si="34"/>
        <v>10.477444810677206</v>
      </c>
      <c r="N73" s="23">
        <f t="shared" si="37"/>
        <v>10.435891258948919</v>
      </c>
      <c r="O73" s="23">
        <f t="shared" si="38"/>
        <v>10.519108521348569</v>
      </c>
      <c r="P73" s="35">
        <f t="shared" si="39"/>
        <v>108.88571903642867</v>
      </c>
      <c r="Q73" s="35">
        <f t="shared" si="40"/>
        <v>119.77429094007154</v>
      </c>
      <c r="R73" s="35">
        <f t="shared" si="41"/>
        <v>114.24353543343932</v>
      </c>
      <c r="S73" s="35">
        <f t="shared" si="42"/>
        <v>108.92160836211222</v>
      </c>
      <c r="T73" s="9"/>
      <c r="U73" s="10"/>
      <c r="V73" s="11"/>
    </row>
    <row r="74" spans="1:22" ht="18.75" x14ac:dyDescent="0.3">
      <c r="A74" s="1"/>
      <c r="B74" s="8"/>
      <c r="C74" s="22">
        <f t="shared" si="44"/>
        <v>70</v>
      </c>
      <c r="D74" s="23">
        <f t="shared" si="28"/>
        <v>789.74695679944307</v>
      </c>
      <c r="E74" s="23">
        <f t="shared" si="43"/>
        <v>1.2662283676946804E-3</v>
      </c>
      <c r="F74" s="23">
        <f t="shared" si="29"/>
        <v>7887.4695679944307</v>
      </c>
      <c r="G74" s="23">
        <f t="shared" si="30"/>
        <v>8676.2165247938738</v>
      </c>
      <c r="H74" s="23">
        <f t="shared" si="31"/>
        <v>8275.579360135167</v>
      </c>
      <c r="I74" s="23">
        <f t="shared" si="35"/>
        <v>5989.708143005565</v>
      </c>
      <c r="J74" s="23">
        <f t="shared" si="36"/>
        <v>5706.3555554175418</v>
      </c>
      <c r="K74" s="23">
        <f t="shared" si="32"/>
        <v>9.9873377163230526</v>
      </c>
      <c r="L74" s="23">
        <f t="shared" si="33"/>
        <v>10.986071487955359</v>
      </c>
      <c r="M74" s="23">
        <f t="shared" si="34"/>
        <v>10.478773344911739</v>
      </c>
      <c r="N74" s="23">
        <f t="shared" si="37"/>
        <v>10.437214524215968</v>
      </c>
      <c r="O74" s="23">
        <f t="shared" si="38"/>
        <v>10.520442338518681</v>
      </c>
      <c r="P74" s="35">
        <f t="shared" si="39"/>
        <v>108.9743550221673</v>
      </c>
      <c r="Q74" s="35">
        <f t="shared" si="40"/>
        <v>119.87179052438402</v>
      </c>
      <c r="R74" s="35">
        <f t="shared" si="41"/>
        <v>114.33653282985657</v>
      </c>
      <c r="S74" s="35">
        <f t="shared" si="42"/>
        <v>109.01393094110638</v>
      </c>
      <c r="T74" s="9"/>
      <c r="U74" s="10"/>
      <c r="V74" s="11"/>
    </row>
    <row r="75" spans="1:22" ht="18.75" x14ac:dyDescent="0.3">
      <c r="A75" s="1"/>
      <c r="B75" s="8"/>
      <c r="C75" s="22">
        <f t="shared" si="44"/>
        <v>71</v>
      </c>
      <c r="D75" s="23">
        <f t="shared" si="28"/>
        <v>868.72165247938744</v>
      </c>
      <c r="E75" s="23">
        <f t="shared" si="43"/>
        <v>1.1511166979042548E-3</v>
      </c>
      <c r="F75" s="23">
        <f t="shared" si="29"/>
        <v>8677.2165247938738</v>
      </c>
      <c r="G75" s="23">
        <f t="shared" si="30"/>
        <v>9544.9381772732613</v>
      </c>
      <c r="H75" s="23">
        <f t="shared" si="31"/>
        <v>9104.18650201741</v>
      </c>
      <c r="I75" s="23">
        <f t="shared" si="35"/>
        <v>6563.8183261827289</v>
      </c>
      <c r="J75" s="23">
        <f t="shared" si="36"/>
        <v>6249.0245003297305</v>
      </c>
      <c r="K75" s="23">
        <f t="shared" si="32"/>
        <v>9.9884888330209574</v>
      </c>
      <c r="L75" s="23">
        <f t="shared" si="33"/>
        <v>10.987337716323053</v>
      </c>
      <c r="M75" s="23">
        <f t="shared" si="34"/>
        <v>10.47998110330677</v>
      </c>
      <c r="N75" s="23">
        <f t="shared" si="37"/>
        <v>10.438417492640555</v>
      </c>
      <c r="O75" s="23">
        <f t="shared" si="38"/>
        <v>10.521654899582417</v>
      </c>
      <c r="P75" s="35">
        <f t="shared" si="39"/>
        <v>109.05608430771851</v>
      </c>
      <c r="Q75" s="35">
        <f t="shared" si="40"/>
        <v>119.96169273849036</v>
      </c>
      <c r="R75" s="35">
        <f t="shared" si="41"/>
        <v>114.42228367590366</v>
      </c>
      <c r="S75" s="35">
        <f t="shared" si="42"/>
        <v>109.09906831676885</v>
      </c>
      <c r="T75" s="9"/>
      <c r="U75" s="10"/>
      <c r="V75" s="11"/>
    </row>
    <row r="76" spans="1:22" ht="18.75" x14ac:dyDescent="0.3">
      <c r="A76" s="1"/>
      <c r="B76" s="8"/>
      <c r="C76" s="22">
        <f t="shared" si="44"/>
        <v>72</v>
      </c>
      <c r="D76" s="23">
        <f t="shared" si="28"/>
        <v>955.59381772732615</v>
      </c>
      <c r="E76" s="23">
        <f t="shared" si="43"/>
        <v>1.0464697253675043E-3</v>
      </c>
      <c r="F76" s="23">
        <f t="shared" si="29"/>
        <v>9545.9381772732613</v>
      </c>
      <c r="G76" s="23">
        <f t="shared" si="30"/>
        <v>10500.531995000587</v>
      </c>
      <c r="H76" s="23">
        <f t="shared" si="31"/>
        <v>10015.654358087877</v>
      </c>
      <c r="I76" s="23">
        <f t="shared" si="35"/>
        <v>7192.8649320277154</v>
      </c>
      <c r="J76" s="23">
        <f t="shared" si="36"/>
        <v>6843.2104617950617</v>
      </c>
      <c r="K76" s="23">
        <f t="shared" si="32"/>
        <v>9.9895353027463241</v>
      </c>
      <c r="L76" s="23">
        <f t="shared" si="33"/>
        <v>10.988488833020957</v>
      </c>
      <c r="M76" s="23">
        <f t="shared" si="34"/>
        <v>10.481079065484067</v>
      </c>
      <c r="N76" s="23">
        <f t="shared" si="37"/>
        <v>10.439511100299272</v>
      </c>
      <c r="O76" s="23">
        <f t="shared" si="38"/>
        <v>10.522757227822179</v>
      </c>
      <c r="P76" s="35">
        <f t="shared" si="39"/>
        <v>109.13143012794497</v>
      </c>
      <c r="Q76" s="35">
        <f t="shared" si="40"/>
        <v>120.04457314073947</v>
      </c>
      <c r="R76" s="35">
        <f t="shared" si="41"/>
        <v>114.50133695266922</v>
      </c>
      <c r="S76" s="35">
        <f t="shared" si="42"/>
        <v>109.1775638931847</v>
      </c>
      <c r="T76" s="9"/>
      <c r="U76" s="10"/>
      <c r="V76" s="11"/>
    </row>
    <row r="77" spans="1:22" ht="18.75" x14ac:dyDescent="0.3">
      <c r="A77" s="1"/>
      <c r="B77" s="8"/>
      <c r="C77" s="22">
        <f t="shared" si="44"/>
        <v>73</v>
      </c>
      <c r="D77" s="23">
        <f t="shared" si="28"/>
        <v>1051.1531995000589</v>
      </c>
      <c r="E77" s="23">
        <f t="shared" si="43"/>
        <v>9.513361139704584E-4</v>
      </c>
      <c r="F77" s="23">
        <f t="shared" si="29"/>
        <v>10501.531995000589</v>
      </c>
      <c r="G77" s="23">
        <f t="shared" si="30"/>
        <v>11551.685194500647</v>
      </c>
      <c r="H77" s="23">
        <f t="shared" si="31"/>
        <v>11018.268999765391</v>
      </c>
      <c r="I77" s="23">
        <f t="shared" si="35"/>
        <v>7882.1048095287006</v>
      </c>
      <c r="J77" s="23">
        <f t="shared" si="36"/>
        <v>7493.8040881902698</v>
      </c>
      <c r="K77" s="23">
        <f t="shared" si="32"/>
        <v>9.9904866388602951</v>
      </c>
      <c r="L77" s="23">
        <f t="shared" si="33"/>
        <v>10.989535302746324</v>
      </c>
      <c r="M77" s="23">
        <f t="shared" si="34"/>
        <v>10.482077212917977</v>
      </c>
      <c r="N77" s="23">
        <f t="shared" si="37"/>
        <v>10.440505289079923</v>
      </c>
      <c r="O77" s="23">
        <f t="shared" si="38"/>
        <v>10.52375934440378</v>
      </c>
      <c r="P77" s="35">
        <f t="shared" si="39"/>
        <v>109.20087766426479</v>
      </c>
      <c r="Q77" s="35">
        <f t="shared" si="40"/>
        <v>120.12096543069129</v>
      </c>
      <c r="R77" s="35">
        <f t="shared" si="41"/>
        <v>114.57420171534451</v>
      </c>
      <c r="S77" s="35">
        <f t="shared" si="42"/>
        <v>109.24992165554212</v>
      </c>
      <c r="T77" s="9"/>
      <c r="U77" s="10"/>
      <c r="V77" s="11"/>
    </row>
    <row r="78" spans="1:22" ht="18.75" x14ac:dyDescent="0.3">
      <c r="A78" s="1"/>
      <c r="B78" s="8"/>
      <c r="C78" s="22">
        <f t="shared" si="44"/>
        <v>74</v>
      </c>
      <c r="D78" s="23">
        <f t="shared" si="28"/>
        <v>1156.2685194500648</v>
      </c>
      <c r="E78" s="23">
        <f t="shared" si="43"/>
        <v>8.648510127004167E-4</v>
      </c>
      <c r="F78" s="23">
        <f t="shared" si="29"/>
        <v>11552.685194500647</v>
      </c>
      <c r="G78" s="23">
        <f t="shared" si="30"/>
        <v>12707.953713950712</v>
      </c>
      <c r="H78" s="23">
        <f t="shared" si="31"/>
        <v>12121.145105610656</v>
      </c>
      <c r="I78" s="23">
        <f t="shared" si="35"/>
        <v>8637.297833898403</v>
      </c>
      <c r="J78" s="23">
        <f t="shared" si="36"/>
        <v>8206.1603102427543</v>
      </c>
      <c r="K78" s="23">
        <f t="shared" si="32"/>
        <v>9.9913514898729954</v>
      </c>
      <c r="L78" s="23">
        <f t="shared" si="33"/>
        <v>10.990486638860295</v>
      </c>
      <c r="M78" s="23">
        <f t="shared" si="34"/>
        <v>10.482984619676076</v>
      </c>
      <c r="N78" s="23">
        <f t="shared" si="37"/>
        <v>10.441409097062333</v>
      </c>
      <c r="O78" s="23">
        <f t="shared" si="38"/>
        <v>10.524670359477962</v>
      </c>
      <c r="P78" s="35">
        <f t="shared" si="39"/>
        <v>109.26487663920464</v>
      </c>
      <c r="Q78" s="35">
        <f t="shared" si="40"/>
        <v>120.19136430312511</v>
      </c>
      <c r="R78" s="35">
        <f t="shared" si="41"/>
        <v>114.64134981544383</v>
      </c>
      <c r="S78" s="35">
        <f t="shared" si="42"/>
        <v>109.31660884626154</v>
      </c>
      <c r="T78" s="9"/>
      <c r="U78" s="10"/>
      <c r="V78" s="11"/>
    </row>
    <row r="79" spans="1:22" ht="18.75" x14ac:dyDescent="0.3">
      <c r="A79" s="1"/>
      <c r="B79" s="8"/>
      <c r="C79" s="22">
        <f t="shared" si="44"/>
        <v>75</v>
      </c>
      <c r="D79" s="23">
        <f t="shared" si="28"/>
        <v>1271.8953713950714</v>
      </c>
      <c r="E79" s="23">
        <f t="shared" si="43"/>
        <v>7.8622819336401516E-4</v>
      </c>
      <c r="F79" s="23">
        <f t="shared" si="29"/>
        <v>12708.953713950714</v>
      </c>
      <c r="G79" s="23">
        <f t="shared" si="30"/>
        <v>13979.849085345784</v>
      </c>
      <c r="H79" s="23">
        <f t="shared" si="31"/>
        <v>13334.30882204045</v>
      </c>
      <c r="I79" s="23">
        <f t="shared" si="35"/>
        <v>9464.7550409951382</v>
      </c>
      <c r="J79" s="23">
        <f t="shared" si="36"/>
        <v>8986.1424165977824</v>
      </c>
      <c r="K79" s="23">
        <f t="shared" si="32"/>
        <v>9.9921377180663598</v>
      </c>
      <c r="L79" s="23">
        <f t="shared" si="33"/>
        <v>10.991351489872995</v>
      </c>
      <c r="M79" s="23">
        <f t="shared" si="34"/>
        <v>10.48380953491071</v>
      </c>
      <c r="N79" s="23">
        <f t="shared" si="37"/>
        <v>10.442230740682705</v>
      </c>
      <c r="O79" s="23">
        <f t="shared" si="38"/>
        <v>10.525498554999947</v>
      </c>
      <c r="P79" s="35">
        <f t="shared" si="39"/>
        <v>109.32384375370692</v>
      </c>
      <c r="Q79" s="35">
        <f t="shared" si="40"/>
        <v>120.25622812907763</v>
      </c>
      <c r="R79" s="35">
        <f t="shared" si="41"/>
        <v>114.70321845804145</v>
      </c>
      <c r="S79" s="35">
        <f t="shared" si="42"/>
        <v>109.37805848033197</v>
      </c>
      <c r="T79" s="9"/>
      <c r="U79" s="10"/>
      <c r="V79" s="11"/>
    </row>
    <row r="80" spans="1:22" ht="18.75" x14ac:dyDescent="0.3">
      <c r="A80" s="1"/>
      <c r="B80" s="8"/>
      <c r="C80" s="22">
        <f t="shared" si="44"/>
        <v>76</v>
      </c>
      <c r="D80" s="23">
        <f t="shared" si="28"/>
        <v>1399.0849085345785</v>
      </c>
      <c r="E80" s="23">
        <f t="shared" si="43"/>
        <v>7.1475290305819553E-4</v>
      </c>
      <c r="F80" s="23">
        <f t="shared" si="29"/>
        <v>13980.849085345784</v>
      </c>
      <c r="G80" s="23">
        <f t="shared" si="30"/>
        <v>15378.933993880364</v>
      </c>
      <c r="H80" s="23">
        <f t="shared" si="31"/>
        <v>14668.788910113219</v>
      </c>
      <c r="I80" s="23">
        <f t="shared" si="35"/>
        <v>10371.391367711445</v>
      </c>
      <c r="J80" s="23">
        <f t="shared" si="36"/>
        <v>9840.1703135973239</v>
      </c>
      <c r="K80" s="23">
        <f t="shared" si="32"/>
        <v>9.9928524709694173</v>
      </c>
      <c r="L80" s="23">
        <f t="shared" si="33"/>
        <v>10.99213771806636</v>
      </c>
      <c r="M80" s="23">
        <f t="shared" si="34"/>
        <v>10.484559457851287</v>
      </c>
      <c r="N80" s="23">
        <f t="shared" si="37"/>
        <v>10.442977689428499</v>
      </c>
      <c r="O80" s="23">
        <f t="shared" si="38"/>
        <v>10.526251460019932</v>
      </c>
      <c r="P80" s="35">
        <f t="shared" si="39"/>
        <v>109.37816497433937</v>
      </c>
      <c r="Q80" s="35">
        <f t="shared" si="40"/>
        <v>120.31598147177331</v>
      </c>
      <c r="R80" s="35">
        <f t="shared" si="41"/>
        <v>114.76021260152535</v>
      </c>
      <c r="S80" s="35">
        <f t="shared" si="42"/>
        <v>109.43467170697296</v>
      </c>
      <c r="T80" s="9"/>
      <c r="U80" s="10"/>
      <c r="V80" s="11"/>
    </row>
    <row r="81" spans="1:22" ht="18.75" x14ac:dyDescent="0.3">
      <c r="A81" s="1"/>
      <c r="B81" s="8"/>
      <c r="C81" s="22">
        <f t="shared" si="44"/>
        <v>77</v>
      </c>
      <c r="D81" s="23">
        <f t="shared" si="28"/>
        <v>1538.9933993880366</v>
      </c>
      <c r="E81" s="23">
        <f t="shared" si="43"/>
        <v>6.4977536641654132E-4</v>
      </c>
      <c r="F81" s="23">
        <f t="shared" si="29"/>
        <v>15379.933993880364</v>
      </c>
      <c r="G81" s="23">
        <f t="shared" si="30"/>
        <v>16917.927393268401</v>
      </c>
      <c r="H81" s="23">
        <f t="shared" si="31"/>
        <v>16136.717006993267</v>
      </c>
      <c r="I81" s="23">
        <f t="shared" si="35"/>
        <v>11364.783439073932</v>
      </c>
      <c r="J81" s="23">
        <f t="shared" si="36"/>
        <v>10775.273366488997</v>
      </c>
      <c r="K81" s="23">
        <f t="shared" si="32"/>
        <v>9.9935022463358347</v>
      </c>
      <c r="L81" s="23">
        <f t="shared" si="33"/>
        <v>10.992852470969417</v>
      </c>
      <c r="M81" s="23">
        <f t="shared" si="34"/>
        <v>10.485241205979086</v>
      </c>
      <c r="N81" s="23">
        <f t="shared" si="37"/>
        <v>10.443656733742857</v>
      </c>
      <c r="O81" s="23">
        <f t="shared" si="38"/>
        <v>10.526935919129011</v>
      </c>
      <c r="P81" s="35">
        <f t="shared" si="39"/>
        <v>109.42819767755343</v>
      </c>
      <c r="Q81" s="35">
        <f t="shared" si="40"/>
        <v>120.37101744530878</v>
      </c>
      <c r="R81" s="35">
        <f t="shared" si="41"/>
        <v>114.81270720736576</v>
      </c>
      <c r="S81" s="35">
        <f t="shared" si="42"/>
        <v>109.48682002477442</v>
      </c>
      <c r="T81" s="9"/>
      <c r="U81" s="10"/>
      <c r="V81" s="11"/>
    </row>
    <row r="82" spans="1:22" ht="18.75" x14ac:dyDescent="0.3">
      <c r="A82" s="1"/>
      <c r="B82" s="8"/>
      <c r="C82" s="22">
        <f t="shared" si="44"/>
        <v>78</v>
      </c>
      <c r="D82" s="23">
        <f t="shared" si="28"/>
        <v>1692.8927393268405</v>
      </c>
      <c r="E82" s="23">
        <f t="shared" si="43"/>
        <v>5.9070487856049199E-4</v>
      </c>
      <c r="F82" s="23">
        <f t="shared" si="29"/>
        <v>16918.927393268405</v>
      </c>
      <c r="G82" s="23">
        <f t="shared" si="30"/>
        <v>18610.820132595243</v>
      </c>
      <c r="H82" s="23">
        <f t="shared" si="31"/>
        <v>17751.437913561324</v>
      </c>
      <c r="I82" s="23">
        <f t="shared" si="35"/>
        <v>12453.232884972464</v>
      </c>
      <c r="J82" s="23">
        <f t="shared" si="36"/>
        <v>11799.148256992477</v>
      </c>
      <c r="K82" s="23">
        <f t="shared" si="32"/>
        <v>9.9940929512143946</v>
      </c>
      <c r="L82" s="23">
        <f t="shared" si="33"/>
        <v>10.993502246335835</v>
      </c>
      <c r="M82" s="23">
        <f t="shared" si="34"/>
        <v>10.485860977004355</v>
      </c>
      <c r="N82" s="23">
        <f t="shared" si="37"/>
        <v>10.444274046755909</v>
      </c>
      <c r="O82" s="23">
        <f t="shared" si="38"/>
        <v>10.527558154682717</v>
      </c>
      <c r="P82" s="35">
        <f t="shared" si="39"/>
        <v>109.47427265808116</v>
      </c>
      <c r="Q82" s="35">
        <f t="shared" si="40"/>
        <v>120.42169992388928</v>
      </c>
      <c r="R82" s="35">
        <f t="shared" si="41"/>
        <v>114.86104934733687</v>
      </c>
      <c r="S82" s="35">
        <f t="shared" si="42"/>
        <v>109.53484735743731</v>
      </c>
      <c r="T82" s="9"/>
      <c r="U82" s="10"/>
      <c r="V82" s="11"/>
    </row>
    <row r="83" spans="1:22" ht="18.75" x14ac:dyDescent="0.3">
      <c r="A83" s="1"/>
      <c r="B83" s="8"/>
      <c r="C83" s="22">
        <f t="shared" si="44"/>
        <v>79</v>
      </c>
      <c r="D83" s="23">
        <f t="shared" si="28"/>
        <v>1862.1820132595244</v>
      </c>
      <c r="E83" s="23">
        <f t="shared" si="43"/>
        <v>5.3700443505499279E-4</v>
      </c>
      <c r="F83" s="23">
        <f t="shared" si="29"/>
        <v>18611.820132595243</v>
      </c>
      <c r="G83" s="23">
        <f t="shared" si="30"/>
        <v>20473.002145854767</v>
      </c>
      <c r="H83" s="23">
        <f t="shared" si="31"/>
        <v>19527.630910786182</v>
      </c>
      <c r="I83" s="23">
        <f t="shared" si="35"/>
        <v>13645.835715647285</v>
      </c>
      <c r="J83" s="23">
        <f t="shared" si="36"/>
        <v>12920.222333439709</v>
      </c>
      <c r="K83" s="23">
        <f t="shared" si="32"/>
        <v>9.9946299556494491</v>
      </c>
      <c r="L83" s="23">
        <f t="shared" si="33"/>
        <v>10.994092951214395</v>
      </c>
      <c r="M83" s="23">
        <f t="shared" si="34"/>
        <v>10.486424405209148</v>
      </c>
      <c r="N83" s="23">
        <f t="shared" si="37"/>
        <v>10.444835240404139</v>
      </c>
      <c r="O83" s="23">
        <f t="shared" si="38"/>
        <v>10.528123823367906</v>
      </c>
      <c r="P83" s="35">
        <f t="shared" si="39"/>
        <v>109.51669600845051</v>
      </c>
      <c r="Q83" s="35">
        <f t="shared" si="40"/>
        <v>120.46836560929556</v>
      </c>
      <c r="R83" s="35">
        <f t="shared" si="41"/>
        <v>114.90556017551539</v>
      </c>
      <c r="S83" s="35">
        <f t="shared" si="42"/>
        <v>109.57907199715387</v>
      </c>
      <c r="T83" s="9"/>
      <c r="U83" s="10"/>
      <c r="V83" s="11"/>
    </row>
    <row r="84" spans="1:22" ht="18.75" x14ac:dyDescent="0.3">
      <c r="A84" s="1"/>
      <c r="B84" s="8"/>
      <c r="C84" s="22">
        <f t="shared" si="44"/>
        <v>80</v>
      </c>
      <c r="D84" s="23">
        <f t="shared" si="28"/>
        <v>2048.400214585477</v>
      </c>
      <c r="E84" s="23">
        <f t="shared" si="43"/>
        <v>4.8818585004999342E-4</v>
      </c>
      <c r="F84" s="23">
        <f t="shared" si="29"/>
        <v>20474.002145854767</v>
      </c>
      <c r="G84" s="23">
        <f t="shared" si="30"/>
        <v>22521.402360440246</v>
      </c>
      <c r="H84" s="23">
        <f t="shared" si="31"/>
        <v>21481.443207733522</v>
      </c>
      <c r="I84" s="23">
        <f t="shared" si="35"/>
        <v>14952.558335694617</v>
      </c>
      <c r="J84" s="23">
        <f t="shared" si="36"/>
        <v>14147.722974913571</v>
      </c>
      <c r="K84" s="23">
        <f t="shared" si="32"/>
        <v>9.9951181414994998</v>
      </c>
      <c r="L84" s="23">
        <f t="shared" si="33"/>
        <v>10.994629955649451</v>
      </c>
      <c r="M84" s="23">
        <f t="shared" si="34"/>
        <v>10.48693661266805</v>
      </c>
      <c r="N84" s="23">
        <f t="shared" si="37"/>
        <v>10.445345416447985</v>
      </c>
      <c r="O84" s="23">
        <f t="shared" si="38"/>
        <v>10.528638067627169</v>
      </c>
      <c r="P84" s="35">
        <f t="shared" si="39"/>
        <v>109.55575087645451</v>
      </c>
      <c r="Q84" s="35">
        <f t="shared" si="40"/>
        <v>120.51132596409997</v>
      </c>
      <c r="R84" s="35">
        <f t="shared" si="41"/>
        <v>114.9465367722275</v>
      </c>
      <c r="S84" s="35">
        <f t="shared" si="42"/>
        <v>109.61978842253691</v>
      </c>
      <c r="T84" s="9"/>
      <c r="U84" s="10"/>
      <c r="V84" s="11"/>
    </row>
    <row r="85" spans="1:22" ht="18.75" x14ac:dyDescent="0.3">
      <c r="A85" s="1"/>
      <c r="B85" s="8"/>
      <c r="C85" s="22">
        <f t="shared" si="44"/>
        <v>81</v>
      </c>
      <c r="D85" s="23">
        <f t="shared" si="28"/>
        <v>2253.2402360440246</v>
      </c>
      <c r="E85" s="23">
        <f t="shared" si="43"/>
        <v>4.4380531822726677E-4</v>
      </c>
      <c r="F85" s="23">
        <f t="shared" si="29"/>
        <v>22522.402360440246</v>
      </c>
      <c r="G85" s="23">
        <f t="shared" si="30"/>
        <v>24774.642596484271</v>
      </c>
      <c r="H85" s="23">
        <f t="shared" si="31"/>
        <v>23630.636734375606</v>
      </c>
      <c r="I85" s="23">
        <f t="shared" si="35"/>
        <v>16384.32083182854</v>
      </c>
      <c r="J85" s="23">
        <f t="shared" si="36"/>
        <v>15491.753540310094</v>
      </c>
      <c r="K85" s="23">
        <f t="shared" si="32"/>
        <v>9.9955619468177268</v>
      </c>
      <c r="L85" s="23">
        <f t="shared" si="33"/>
        <v>10.9951181414995</v>
      </c>
      <c r="M85" s="23">
        <f t="shared" si="34"/>
        <v>10.487402255812505</v>
      </c>
      <c r="N85" s="23">
        <f t="shared" si="37"/>
        <v>10.445809212851479</v>
      </c>
      <c r="O85" s="23">
        <f t="shared" si="38"/>
        <v>10.529105562408315</v>
      </c>
      <c r="P85" s="35">
        <f t="shared" si="39"/>
        <v>109.59169910723091</v>
      </c>
      <c r="Q85" s="35">
        <f t="shared" si="40"/>
        <v>120.550869017954</v>
      </c>
      <c r="R85" s="35">
        <f t="shared" si="41"/>
        <v>114.9842538669284</v>
      </c>
      <c r="S85" s="35">
        <f t="shared" si="42"/>
        <v>109.65726899784775</v>
      </c>
      <c r="T85" s="9"/>
      <c r="U85" s="10"/>
      <c r="V85" s="11"/>
    </row>
    <row r="86" spans="1:22" ht="18.75" x14ac:dyDescent="0.3">
      <c r="A86" s="1"/>
      <c r="B86" s="8"/>
      <c r="C86" s="22">
        <f t="shared" si="44"/>
        <v>82</v>
      </c>
      <c r="D86" s="23">
        <f t="shared" si="28"/>
        <v>2478.5642596484272</v>
      </c>
      <c r="E86" s="23">
        <f t="shared" si="43"/>
        <v>4.0345938020660611E-4</v>
      </c>
      <c r="F86" s="23">
        <f t="shared" si="29"/>
        <v>24775.642596484271</v>
      </c>
      <c r="G86" s="23">
        <f t="shared" si="30"/>
        <v>27253.2068561327</v>
      </c>
      <c r="H86" s="23">
        <f t="shared" si="31"/>
        <v>25994.749613681892</v>
      </c>
      <c r="I86" s="23">
        <f t="shared" si="35"/>
        <v>17953.088230422578</v>
      </c>
      <c r="J86" s="23">
        <f t="shared" si="36"/>
        <v>16963.376527448509</v>
      </c>
      <c r="K86" s="23">
        <f t="shared" si="32"/>
        <v>9.9959654061979339</v>
      </c>
      <c r="L86" s="23">
        <f t="shared" si="33"/>
        <v>10.995561946817727</v>
      </c>
      <c r="M86" s="23">
        <f t="shared" si="34"/>
        <v>10.487825567762011</v>
      </c>
      <c r="N86" s="23">
        <f t="shared" si="37"/>
        <v>10.446230845945568</v>
      </c>
      <c r="O86" s="23">
        <f t="shared" si="38"/>
        <v>10.529530557663904</v>
      </c>
      <c r="P86" s="35">
        <f t="shared" si="39"/>
        <v>109.62478277640786</v>
      </c>
      <c r="Q86" s="35">
        <f t="shared" si="40"/>
        <v>120.58726105404864</v>
      </c>
      <c r="R86" s="35">
        <f t="shared" si="41"/>
        <v>115.01896544678785</v>
      </c>
      <c r="S86" s="35">
        <f t="shared" si="42"/>
        <v>109.69176556007987</v>
      </c>
      <c r="T86" s="9"/>
      <c r="U86" s="10"/>
      <c r="V86" s="11"/>
    </row>
    <row r="87" spans="1:22" ht="18.75" x14ac:dyDescent="0.3">
      <c r="A87" s="1"/>
      <c r="B87" s="8"/>
      <c r="C87" s="22">
        <f t="shared" si="44"/>
        <v>83</v>
      </c>
      <c r="D87" s="23">
        <f t="shared" si="28"/>
        <v>2726.420685613271</v>
      </c>
      <c r="E87" s="23">
        <f t="shared" si="43"/>
        <v>3.6678125473327814E-4</v>
      </c>
      <c r="F87" s="23">
        <f t="shared" si="29"/>
        <v>27254.206856132707</v>
      </c>
      <c r="G87" s="23">
        <f t="shared" si="30"/>
        <v>29979.62754174598</v>
      </c>
      <c r="H87" s="23">
        <f t="shared" si="31"/>
        <v>28595.273780918815</v>
      </c>
      <c r="I87" s="23">
        <f t="shared" si="35"/>
        <v>19671.970487456711</v>
      </c>
      <c r="J87" s="23">
        <f t="shared" si="36"/>
        <v>18574.704626698451</v>
      </c>
      <c r="K87" s="23">
        <f t="shared" si="32"/>
        <v>9.9963321874526656</v>
      </c>
      <c r="L87" s="23">
        <f t="shared" si="33"/>
        <v>10.995965406197934</v>
      </c>
      <c r="M87" s="23">
        <f t="shared" si="34"/>
        <v>10.488210396807013</v>
      </c>
      <c r="N87" s="23">
        <f t="shared" si="37"/>
        <v>10.446614148758373</v>
      </c>
      <c r="O87" s="23">
        <f t="shared" si="38"/>
        <v>10.529916916987165</v>
      </c>
      <c r="P87" s="35">
        <f t="shared" si="39"/>
        <v>109.65522562055072</v>
      </c>
      <c r="Q87" s="35">
        <f t="shared" si="40"/>
        <v>120.62074818260579</v>
      </c>
      <c r="R87" s="35">
        <f t="shared" si="41"/>
        <v>115.05090625752324</v>
      </c>
      <c r="S87" s="35">
        <f t="shared" si="42"/>
        <v>109.72351090024493</v>
      </c>
      <c r="T87" s="9"/>
      <c r="U87" s="10"/>
      <c r="V87" s="11"/>
    </row>
    <row r="88" spans="1:22" ht="18.75" x14ac:dyDescent="0.3">
      <c r="A88" s="1"/>
      <c r="B88" s="8"/>
      <c r="C88" s="22">
        <f t="shared" si="44"/>
        <v>84</v>
      </c>
      <c r="D88" s="23">
        <f t="shared" si="28"/>
        <v>2999.0627541745976</v>
      </c>
      <c r="E88" s="23">
        <f t="shared" si="43"/>
        <v>3.3343750430298019E-4</v>
      </c>
      <c r="F88" s="23">
        <f t="shared" si="29"/>
        <v>29980.627541745973</v>
      </c>
      <c r="G88" s="23">
        <f t="shared" si="30"/>
        <v>32978.690295920569</v>
      </c>
      <c r="H88" s="23">
        <f t="shared" si="31"/>
        <v>31455.850364879418</v>
      </c>
      <c r="I88" s="23">
        <f t="shared" si="35"/>
        <v>21555.332046470947</v>
      </c>
      <c r="J88" s="23">
        <f t="shared" si="36"/>
        <v>20339.000418571813</v>
      </c>
      <c r="K88" s="23">
        <f t="shared" si="32"/>
        <v>9.9966656249569699</v>
      </c>
      <c r="L88" s="23">
        <f t="shared" si="33"/>
        <v>10.996332187452667</v>
      </c>
      <c r="M88" s="23">
        <f t="shared" si="34"/>
        <v>10.488560241393383</v>
      </c>
      <c r="N88" s="23">
        <f t="shared" si="37"/>
        <v>10.446962605860925</v>
      </c>
      <c r="O88" s="23">
        <f t="shared" si="38"/>
        <v>10.530268152735587</v>
      </c>
      <c r="P88" s="35">
        <f t="shared" si="39"/>
        <v>109.68323437091216</v>
      </c>
      <c r="Q88" s="35">
        <f t="shared" si="40"/>
        <v>120.65155780800337</v>
      </c>
      <c r="R88" s="35">
        <f t="shared" si="41"/>
        <v>115.08029320277814</v>
      </c>
      <c r="S88" s="35">
        <f t="shared" si="42"/>
        <v>109.7527201449814</v>
      </c>
      <c r="T88" s="9"/>
      <c r="U88" s="10"/>
      <c r="V88" s="11"/>
    </row>
    <row r="89" spans="1:22" ht="18.75" x14ac:dyDescent="0.3">
      <c r="A89" s="1"/>
      <c r="B89" s="8"/>
      <c r="C89" s="22">
        <f t="shared" si="44"/>
        <v>85</v>
      </c>
      <c r="D89" s="23">
        <f t="shared" si="28"/>
        <v>3298.9690295920577</v>
      </c>
      <c r="E89" s="23">
        <f t="shared" si="43"/>
        <v>3.0312500391180015E-4</v>
      </c>
      <c r="F89" s="23">
        <f t="shared" si="29"/>
        <v>32979.690295920576</v>
      </c>
      <c r="G89" s="23">
        <f t="shared" si="30"/>
        <v>36277.659325512635</v>
      </c>
      <c r="H89" s="23">
        <f t="shared" si="31"/>
        <v>34602.484607236089</v>
      </c>
      <c r="I89" s="23">
        <f t="shared" si="35"/>
        <v>23618.911880084917</v>
      </c>
      <c r="J89" s="23">
        <f t="shared" si="36"/>
        <v>22270.785535874133</v>
      </c>
      <c r="K89" s="23">
        <f t="shared" si="32"/>
        <v>9.9969687499608817</v>
      </c>
      <c r="L89" s="23">
        <f t="shared" si="33"/>
        <v>10.99666562495697</v>
      </c>
      <c r="M89" s="23">
        <f t="shared" si="34"/>
        <v>10.488878281926445</v>
      </c>
      <c r="N89" s="23">
        <f t="shared" si="37"/>
        <v>10.447279385045061</v>
      </c>
      <c r="O89" s="23">
        <f t="shared" si="38"/>
        <v>10.530587457961422</v>
      </c>
      <c r="P89" s="35">
        <f t="shared" si="39"/>
        <v>109.70899999624466</v>
      </c>
      <c r="Q89" s="35">
        <f t="shared" si="40"/>
        <v>120.67989999586912</v>
      </c>
      <c r="R89" s="35">
        <f t="shared" si="41"/>
        <v>115.10732664808837</v>
      </c>
      <c r="S89" s="35">
        <f t="shared" si="42"/>
        <v>109.77959204436577</v>
      </c>
      <c r="T89" s="9"/>
      <c r="U89" s="10"/>
      <c r="V89" s="11"/>
    </row>
    <row r="90" spans="1:22" ht="18.75" x14ac:dyDescent="0.3">
      <c r="A90" s="1"/>
      <c r="B90" s="8"/>
      <c r="C90" s="22">
        <f t="shared" si="44"/>
        <v>86</v>
      </c>
      <c r="D90" s="23">
        <f t="shared" si="28"/>
        <v>3628.865932551264</v>
      </c>
      <c r="E90" s="23">
        <f t="shared" si="43"/>
        <v>2.7556818537436372E-4</v>
      </c>
      <c r="F90" s="23">
        <f t="shared" si="29"/>
        <v>36278.659325512635</v>
      </c>
      <c r="G90" s="23">
        <f t="shared" si="30"/>
        <v>39906.525258063906</v>
      </c>
      <c r="H90" s="23">
        <f t="shared" si="31"/>
        <v>38063.78227382843</v>
      </c>
      <c r="I90" s="23">
        <f t="shared" si="35"/>
        <v>25879.955018252793</v>
      </c>
      <c r="J90" s="23">
        <f t="shared" si="36"/>
        <v>24385.960188911326</v>
      </c>
      <c r="K90" s="23">
        <f t="shared" si="32"/>
        <v>9.9972443181462562</v>
      </c>
      <c r="L90" s="23">
        <f t="shared" si="33"/>
        <v>10.996968749960882</v>
      </c>
      <c r="M90" s="23">
        <f t="shared" si="34"/>
        <v>10.489167409683773</v>
      </c>
      <c r="N90" s="23">
        <f t="shared" si="37"/>
        <v>10.44756736612155</v>
      </c>
      <c r="O90" s="23">
        <f t="shared" si="38"/>
        <v>10.530877735439457</v>
      </c>
      <c r="P90" s="35">
        <f t="shared" si="39"/>
        <v>109.73269886018686</v>
      </c>
      <c r="Q90" s="35">
        <f t="shared" si="40"/>
        <v>120.70596874620554</v>
      </c>
      <c r="R90" s="35">
        <f t="shared" si="41"/>
        <v>115.13219163521866</v>
      </c>
      <c r="S90" s="35">
        <f t="shared" si="42"/>
        <v>109.80431017156344</v>
      </c>
      <c r="T90" s="9"/>
      <c r="U90" s="10"/>
      <c r="V90" s="11"/>
    </row>
    <row r="91" spans="1:22" ht="18.75" x14ac:dyDescent="0.3">
      <c r="A91" s="1"/>
      <c r="B91" s="8"/>
      <c r="C91" s="22">
        <f t="shared" si="44"/>
        <v>87</v>
      </c>
      <c r="D91" s="23">
        <f t="shared" si="28"/>
        <v>3991.7525258063906</v>
      </c>
      <c r="E91" s="23">
        <f t="shared" si="43"/>
        <v>2.5051653215851246E-4</v>
      </c>
      <c r="F91" s="23">
        <f t="shared" si="29"/>
        <v>39907.525258063906</v>
      </c>
      <c r="G91" s="23">
        <f t="shared" si="30"/>
        <v>43898.277783870297</v>
      </c>
      <c r="H91" s="23">
        <f t="shared" si="31"/>
        <v>41871.209707080001</v>
      </c>
      <c r="I91" s="23">
        <f t="shared" si="35"/>
        <v>28357.356662415379</v>
      </c>
      <c r="J91" s="23">
        <f t="shared" si="36"/>
        <v>26701.934037544546</v>
      </c>
      <c r="K91" s="23">
        <f t="shared" si="32"/>
        <v>9.9974948346784149</v>
      </c>
      <c r="L91" s="23">
        <f t="shared" si="33"/>
        <v>10.997244318146256</v>
      </c>
      <c r="M91" s="23">
        <f t="shared" si="34"/>
        <v>10.489430253099528</v>
      </c>
      <c r="N91" s="23">
        <f t="shared" si="37"/>
        <v>10.447829167100176</v>
      </c>
      <c r="O91" s="23">
        <f t="shared" si="38"/>
        <v>10.53114162405585</v>
      </c>
      <c r="P91" s="35">
        <f t="shared" si="39"/>
        <v>109.75449379848465</v>
      </c>
      <c r="Q91" s="35">
        <f t="shared" si="40"/>
        <v>120.72994317833312</v>
      </c>
      <c r="R91" s="35">
        <f t="shared" si="41"/>
        <v>115.15505901238922</v>
      </c>
      <c r="S91" s="35">
        <f t="shared" si="42"/>
        <v>109.82704403970436</v>
      </c>
      <c r="T91" s="9"/>
      <c r="U91" s="10"/>
      <c r="V91" s="11"/>
    </row>
    <row r="92" spans="1:22" ht="18.75" x14ac:dyDescent="0.3">
      <c r="A92" s="1"/>
      <c r="B92" s="8"/>
      <c r="C92" s="22">
        <f t="shared" si="44"/>
        <v>88</v>
      </c>
      <c r="D92" s="23">
        <f t="shared" si="28"/>
        <v>4390.9277783870293</v>
      </c>
      <c r="E92" s="23">
        <f t="shared" si="43"/>
        <v>2.2774230196228408E-4</v>
      </c>
      <c r="F92" s="23">
        <f t="shared" si="29"/>
        <v>43899.27778387029</v>
      </c>
      <c r="G92" s="23">
        <f t="shared" si="30"/>
        <v>48289.205562257324</v>
      </c>
      <c r="H92" s="23">
        <f t="shared" si="31"/>
        <v>46059.379883656722</v>
      </c>
      <c r="I92" s="23">
        <f t="shared" si="35"/>
        <v>31071.820089890174</v>
      </c>
      <c r="J92" s="23">
        <f t="shared" si="36"/>
        <v>29237.769487279693</v>
      </c>
      <c r="K92" s="23">
        <f t="shared" si="32"/>
        <v>9.9977225769803759</v>
      </c>
      <c r="L92" s="23">
        <f t="shared" si="33"/>
        <v>10.997494834678415</v>
      </c>
      <c r="M92" s="23">
        <f t="shared" si="34"/>
        <v>10.489669201659302</v>
      </c>
      <c r="N92" s="23">
        <f t="shared" si="37"/>
        <v>10.448067167989835</v>
      </c>
      <c r="O92" s="23">
        <f t="shared" si="38"/>
        <v>10.531381522798027</v>
      </c>
      <c r="P92" s="35">
        <f t="shared" si="39"/>
        <v>109.77453512105734</v>
      </c>
      <c r="Q92" s="35">
        <f t="shared" si="40"/>
        <v>120.75198863316308</v>
      </c>
      <c r="R92" s="35">
        <f t="shared" si="41"/>
        <v>115.17608648564952</v>
      </c>
      <c r="S92" s="35">
        <f t="shared" si="42"/>
        <v>109.84795014111951</v>
      </c>
      <c r="T92" s="9"/>
      <c r="U92" s="10"/>
      <c r="V92" s="11"/>
    </row>
    <row r="93" spans="1:22" ht="18.75" x14ac:dyDescent="0.3">
      <c r="A93" s="1"/>
      <c r="B93" s="8"/>
      <c r="C93" s="22">
        <f t="shared" si="44"/>
        <v>89</v>
      </c>
      <c r="D93" s="23">
        <f t="shared" si="28"/>
        <v>4830.0205562257333</v>
      </c>
      <c r="E93" s="23">
        <f t="shared" si="43"/>
        <v>2.0703845632934911E-4</v>
      </c>
      <c r="F93" s="23">
        <f t="shared" si="29"/>
        <v>48290.205562257332</v>
      </c>
      <c r="G93" s="23">
        <f t="shared" si="30"/>
        <v>53119.226118483064</v>
      </c>
      <c r="H93" s="23">
        <f t="shared" si="31"/>
        <v>50666.367077891133</v>
      </c>
      <c r="I93" s="23">
        <f t="shared" si="35"/>
        <v>34046.02966808265</v>
      </c>
      <c r="J93" s="23">
        <f t="shared" si="36"/>
        <v>32014.3385888386</v>
      </c>
      <c r="K93" s="23">
        <f t="shared" si="32"/>
        <v>9.997929615436707</v>
      </c>
      <c r="L93" s="23">
        <f t="shared" si="33"/>
        <v>10.997722576980378</v>
      </c>
      <c r="M93" s="23">
        <f t="shared" si="34"/>
        <v>10.489886427622736</v>
      </c>
      <c r="N93" s="23">
        <f t="shared" si="37"/>
        <v>10.448283532434981</v>
      </c>
      <c r="O93" s="23">
        <f t="shared" si="38"/>
        <v>10.531599612563642</v>
      </c>
      <c r="P93" s="35">
        <f t="shared" si="39"/>
        <v>109.79296154367066</v>
      </c>
      <c r="Q93" s="35">
        <f t="shared" si="40"/>
        <v>120.77225769803773</v>
      </c>
      <c r="R93" s="35">
        <f t="shared" si="41"/>
        <v>115.19541959639503</v>
      </c>
      <c r="S93" s="35">
        <f t="shared" si="42"/>
        <v>109.86717291382401</v>
      </c>
      <c r="T93" s="9"/>
      <c r="U93" s="10"/>
      <c r="V93" s="11"/>
    </row>
    <row r="94" spans="1:22" ht="18.75" x14ac:dyDescent="0.3">
      <c r="A94" s="1"/>
      <c r="B94" s="8"/>
      <c r="C94" s="22">
        <f t="shared" si="44"/>
        <v>90</v>
      </c>
      <c r="D94" s="23">
        <f t="shared" si="28"/>
        <v>5313.022611848307</v>
      </c>
      <c r="E94" s="23">
        <f t="shared" si="43"/>
        <v>1.8821677848122645E-4</v>
      </c>
      <c r="F94" s="23">
        <f t="shared" si="29"/>
        <v>53120.226118483064</v>
      </c>
      <c r="G94" s="23">
        <f t="shared" si="30"/>
        <v>58432.248730331376</v>
      </c>
      <c r="H94" s="23">
        <f t="shared" si="31"/>
        <v>55734.052991548975</v>
      </c>
      <c r="I94" s="23">
        <f t="shared" si="35"/>
        <v>37304.840424373098</v>
      </c>
      <c r="J94" s="23">
        <f t="shared" si="36"/>
        <v>35054.494832626748</v>
      </c>
      <c r="K94" s="23">
        <f t="shared" si="32"/>
        <v>9.9981178322151862</v>
      </c>
      <c r="L94" s="23">
        <f t="shared" si="33"/>
        <v>10.997929615436705</v>
      </c>
      <c r="M94" s="23">
        <f t="shared" si="34"/>
        <v>10.490083905771309</v>
      </c>
      <c r="N94" s="23">
        <f t="shared" si="37"/>
        <v>10.448480227385113</v>
      </c>
      <c r="O94" s="23">
        <f t="shared" si="38"/>
        <v>10.531797875986928</v>
      </c>
      <c r="P94" s="35">
        <f t="shared" si="39"/>
        <v>109.80990105373395</v>
      </c>
      <c r="Q94" s="35">
        <f t="shared" si="40"/>
        <v>120.79089115910735</v>
      </c>
      <c r="R94" s="35">
        <f t="shared" si="41"/>
        <v>115.21319262976678</v>
      </c>
      <c r="S94" s="35">
        <f t="shared" si="42"/>
        <v>109.88484563988573</v>
      </c>
      <c r="T94" s="9"/>
      <c r="U94" s="10"/>
      <c r="V94" s="11"/>
    </row>
    <row r="95" spans="1:22" ht="18.75" x14ac:dyDescent="0.3">
      <c r="A95" s="1"/>
      <c r="B95" s="8"/>
      <c r="C95" s="22">
        <f t="shared" si="44"/>
        <v>91</v>
      </c>
      <c r="D95" s="23">
        <f t="shared" si="28"/>
        <v>5844.3248730331379</v>
      </c>
      <c r="E95" s="23">
        <f t="shared" si="43"/>
        <v>1.711061622556604E-4</v>
      </c>
      <c r="F95" s="23">
        <f t="shared" si="29"/>
        <v>58433.248730331376</v>
      </c>
      <c r="G95" s="23">
        <f t="shared" si="30"/>
        <v>64276.573603364515</v>
      </c>
      <c r="H95" s="23">
        <f t="shared" si="31"/>
        <v>61308.507496572602</v>
      </c>
      <c r="I95" s="23">
        <f t="shared" si="35"/>
        <v>40875.485755886126</v>
      </c>
      <c r="J95" s="23">
        <f t="shared" si="36"/>
        <v>38383.261252110002</v>
      </c>
      <c r="K95" s="23">
        <f t="shared" si="32"/>
        <v>9.998288938377442</v>
      </c>
      <c r="L95" s="23">
        <f t="shared" si="33"/>
        <v>10.998117832215188</v>
      </c>
      <c r="M95" s="23">
        <f t="shared" si="34"/>
        <v>10.490263431360923</v>
      </c>
      <c r="N95" s="23">
        <f t="shared" si="37"/>
        <v>10.448659040976143</v>
      </c>
      <c r="O95" s="23">
        <f t="shared" si="38"/>
        <v>10.531978115462643</v>
      </c>
      <c r="P95" s="35">
        <f t="shared" si="39"/>
        <v>109.82547171449923</v>
      </c>
      <c r="Q95" s="35">
        <f t="shared" si="40"/>
        <v>120.80801888594915</v>
      </c>
      <c r="R95" s="35">
        <f t="shared" si="41"/>
        <v>115.22952945842164</v>
      </c>
      <c r="S95" s="35">
        <f t="shared" si="42"/>
        <v>109.90109128007691</v>
      </c>
      <c r="T95" s="9"/>
      <c r="U95" s="10"/>
      <c r="V95" s="11"/>
    </row>
    <row r="96" spans="1:22" ht="18.75" x14ac:dyDescent="0.3">
      <c r="A96" s="1"/>
      <c r="B96" s="8"/>
      <c r="C96" s="22">
        <f t="shared" si="44"/>
        <v>92</v>
      </c>
      <c r="D96" s="23">
        <f t="shared" si="28"/>
        <v>6428.7573603364517</v>
      </c>
      <c r="E96" s="23">
        <f t="shared" si="43"/>
        <v>1.5555105659605491E-4</v>
      </c>
      <c r="F96" s="23">
        <f t="shared" si="29"/>
        <v>64277.573603364515</v>
      </c>
      <c r="G96" s="23">
        <f t="shared" si="30"/>
        <v>70705.330963700966</v>
      </c>
      <c r="H96" s="23">
        <f t="shared" si="31"/>
        <v>67440.407452098589</v>
      </c>
      <c r="I96" s="23">
        <f t="shared" si="35"/>
        <v>44787.8050149427</v>
      </c>
      <c r="J96" s="23">
        <f t="shared" si="36"/>
        <v>42028.036384348707</v>
      </c>
      <c r="K96" s="23">
        <f t="shared" si="32"/>
        <v>9.9984444894340392</v>
      </c>
      <c r="L96" s="23">
        <f t="shared" si="33"/>
        <v>10.998288938377444</v>
      </c>
      <c r="M96" s="23">
        <f t="shared" si="34"/>
        <v>10.490426636442391</v>
      </c>
      <c r="N96" s="23">
        <f t="shared" si="37"/>
        <v>10.44882159878617</v>
      </c>
      <c r="O96" s="23">
        <f t="shared" si="38"/>
        <v>10.532141969531475</v>
      </c>
      <c r="P96" s="35">
        <f t="shared" si="39"/>
        <v>109.83978241170607</v>
      </c>
      <c r="Q96" s="35">
        <f t="shared" si="40"/>
        <v>120.82376065287669</v>
      </c>
      <c r="R96" s="35">
        <f t="shared" si="41"/>
        <v>115.24454432591662</v>
      </c>
      <c r="S96" s="35">
        <f t="shared" si="42"/>
        <v>109.91602324896859</v>
      </c>
      <c r="T96" s="9"/>
      <c r="U96" s="10"/>
      <c r="V96" s="11"/>
    </row>
    <row r="97" spans="1:22" ht="18.75" x14ac:dyDescent="0.3">
      <c r="A97" s="1"/>
      <c r="B97" s="8"/>
      <c r="C97" s="22">
        <f t="shared" si="44"/>
        <v>93</v>
      </c>
      <c r="D97" s="23">
        <f t="shared" si="28"/>
        <v>7071.6330963700975</v>
      </c>
      <c r="E97" s="23">
        <f t="shared" si="43"/>
        <v>1.4141005145095899E-4</v>
      </c>
      <c r="F97" s="23">
        <f t="shared" si="29"/>
        <v>70706.330963700966</v>
      </c>
      <c r="G97" s="23">
        <f t="shared" si="30"/>
        <v>77776.96406007107</v>
      </c>
      <c r="H97" s="23">
        <f t="shared" si="31"/>
        <v>74185.497403177171</v>
      </c>
      <c r="I97" s="23">
        <f t="shared" si="35"/>
        <v>49074.492872092327</v>
      </c>
      <c r="J97" s="23">
        <f t="shared" si="36"/>
        <v>46018.819782917133</v>
      </c>
      <c r="K97" s="23">
        <f t="shared" si="32"/>
        <v>9.998585899485489</v>
      </c>
      <c r="L97" s="23">
        <f t="shared" si="33"/>
        <v>10.998444489434039</v>
      </c>
      <c r="M97" s="23">
        <f t="shared" si="34"/>
        <v>10.490575004698268</v>
      </c>
      <c r="N97" s="23">
        <f t="shared" si="37"/>
        <v>10.448969378613466</v>
      </c>
      <c r="O97" s="23">
        <f t="shared" si="38"/>
        <v>10.532290927775867</v>
      </c>
      <c r="P97" s="35">
        <f t="shared" si="39"/>
        <v>109.85293354649099</v>
      </c>
      <c r="Q97" s="35">
        <f t="shared" si="40"/>
        <v>120.83822690114009</v>
      </c>
      <c r="R97" s="35">
        <f t="shared" si="41"/>
        <v>115.25834257371336</v>
      </c>
      <c r="S97" s="35">
        <f t="shared" si="42"/>
        <v>109.92974613439864</v>
      </c>
      <c r="T97" s="9"/>
      <c r="U97" s="10"/>
      <c r="V97" s="11"/>
    </row>
    <row r="98" spans="1:22" ht="18.75" x14ac:dyDescent="0.3">
      <c r="A98" s="1"/>
      <c r="B98" s="8"/>
      <c r="C98" s="22">
        <f t="shared" si="44"/>
        <v>94</v>
      </c>
      <c r="D98" s="23">
        <f t="shared" si="28"/>
        <v>7778.796406007109</v>
      </c>
      <c r="E98" s="23">
        <f t="shared" si="43"/>
        <v>1.2855459222814453E-4</v>
      </c>
      <c r="F98" s="23">
        <f t="shared" si="29"/>
        <v>77777.964060071085</v>
      </c>
      <c r="G98" s="23">
        <f t="shared" si="30"/>
        <v>85555.760466078194</v>
      </c>
      <c r="H98" s="23">
        <f t="shared" si="31"/>
        <v>81605.096349363637</v>
      </c>
      <c r="I98" s="23">
        <f t="shared" si="35"/>
        <v>53771.372540615412</v>
      </c>
      <c r="J98" s="23">
        <f t="shared" si="36"/>
        <v>50388.458939368153</v>
      </c>
      <c r="K98" s="23">
        <f t="shared" si="32"/>
        <v>9.9987144540777173</v>
      </c>
      <c r="L98" s="23">
        <f t="shared" si="33"/>
        <v>10.998585899485491</v>
      </c>
      <c r="M98" s="23">
        <f t="shared" si="34"/>
        <v>10.490709884930887</v>
      </c>
      <c r="N98" s="23">
        <f t="shared" si="37"/>
        <v>10.449103723911009</v>
      </c>
      <c r="O98" s="23">
        <f t="shared" si="38"/>
        <v>10.532426344361678</v>
      </c>
      <c r="P98" s="35">
        <f t="shared" si="39"/>
        <v>109.86501767816046</v>
      </c>
      <c r="Q98" s="35">
        <f t="shared" si="40"/>
        <v>120.85151944597651</v>
      </c>
      <c r="R98" s="35">
        <f t="shared" si="41"/>
        <v>115.27102131557942</v>
      </c>
      <c r="S98" s="35">
        <f t="shared" si="42"/>
        <v>109.94235636502228</v>
      </c>
      <c r="T98" s="9"/>
      <c r="U98" s="10"/>
      <c r="V98" s="11"/>
    </row>
    <row r="99" spans="1:22" ht="18.75" x14ac:dyDescent="0.3">
      <c r="A99" s="1"/>
      <c r="B99" s="8"/>
      <c r="C99" s="22">
        <f t="shared" si="44"/>
        <v>95</v>
      </c>
      <c r="D99" s="23">
        <f t="shared" si="28"/>
        <v>8556.6760466078194</v>
      </c>
      <c r="E99" s="23">
        <f t="shared" si="43"/>
        <v>1.1686781111649502E-4</v>
      </c>
      <c r="F99" s="23">
        <f t="shared" si="29"/>
        <v>85556.760466078194</v>
      </c>
      <c r="G99" s="23">
        <f t="shared" si="30"/>
        <v>94112.436512686007</v>
      </c>
      <c r="H99" s="23">
        <f t="shared" si="31"/>
        <v>89766.655190168734</v>
      </c>
      <c r="I99" s="23">
        <f t="shared" si="35"/>
        <v>58917.695145792066</v>
      </c>
      <c r="J99" s="23">
        <f t="shared" si="36"/>
        <v>55172.919645614325</v>
      </c>
      <c r="K99" s="23">
        <f t="shared" si="32"/>
        <v>9.9988313218888347</v>
      </c>
      <c r="L99" s="23">
        <f t="shared" si="33"/>
        <v>10.998714454077717</v>
      </c>
      <c r="M99" s="23">
        <f t="shared" si="34"/>
        <v>10.490832503324176</v>
      </c>
      <c r="N99" s="23">
        <f t="shared" si="37"/>
        <v>10.449225855999684</v>
      </c>
      <c r="O99" s="23">
        <f t="shared" si="38"/>
        <v>10.532549450348778</v>
      </c>
      <c r="P99" s="35">
        <f t="shared" si="39"/>
        <v>109.8761201202165</v>
      </c>
      <c r="Q99" s="35">
        <f t="shared" si="40"/>
        <v>120.86373213223814</v>
      </c>
      <c r="R99" s="35">
        <f t="shared" si="41"/>
        <v>115.28267006294179</v>
      </c>
      <c r="S99" s="35">
        <f t="shared" si="42"/>
        <v>109.95394282943704</v>
      </c>
      <c r="T99" s="9"/>
      <c r="U99" s="10"/>
      <c r="V99" s="11"/>
    </row>
    <row r="100" spans="1:22" ht="18.75" x14ac:dyDescent="0.3">
      <c r="A100" s="1"/>
      <c r="B100" s="8"/>
      <c r="C100" s="22">
        <f t="shared" si="44"/>
        <v>96</v>
      </c>
      <c r="D100" s="23">
        <f t="shared" ref="D100:D104" si="45">(1+$B$5)^C100</f>
        <v>9412.3436512686021</v>
      </c>
      <c r="E100" s="23">
        <f t="shared" si="43"/>
        <v>1.062434646513591E-4</v>
      </c>
      <c r="F100" s="23">
        <f t="shared" si="29"/>
        <v>94113.436512686021</v>
      </c>
      <c r="G100" s="23">
        <f t="shared" si="30"/>
        <v>103524.78016395462</v>
      </c>
      <c r="H100" s="23">
        <f t="shared" si="31"/>
        <v>98744.36991505434</v>
      </c>
      <c r="I100" s="23">
        <f t="shared" si="35"/>
        <v>64556.467740722197</v>
      </c>
      <c r="J100" s="23">
        <f t="shared" si="36"/>
        <v>60411.582022533607</v>
      </c>
      <c r="K100" s="23">
        <f t="shared" si="32"/>
        <v>9.9989375653534864</v>
      </c>
      <c r="L100" s="23">
        <f t="shared" si="33"/>
        <v>10.998831321888835</v>
      </c>
      <c r="M100" s="23">
        <f t="shared" si="34"/>
        <v>10.490943974590802</v>
      </c>
      <c r="N100" s="23">
        <f t="shared" si="37"/>
        <v>10.449336885171206</v>
      </c>
      <c r="O100" s="23">
        <f t="shared" si="38"/>
        <v>10.532661364882507</v>
      </c>
      <c r="P100" s="35">
        <f t="shared" si="39"/>
        <v>109.88631949282303</v>
      </c>
      <c r="Q100" s="35">
        <f t="shared" si="40"/>
        <v>120.87495144210534</v>
      </c>
      <c r="R100" s="35">
        <f t="shared" si="41"/>
        <v>115.2933713045379</v>
      </c>
      <c r="S100" s="35">
        <f t="shared" si="42"/>
        <v>109.96458745017163</v>
      </c>
      <c r="T100" s="9"/>
      <c r="U100" s="10"/>
      <c r="V100" s="11"/>
    </row>
    <row r="101" spans="1:22" ht="18.75" x14ac:dyDescent="0.3">
      <c r="A101" s="1"/>
      <c r="B101" s="8"/>
      <c r="C101" s="22">
        <f t="shared" si="44"/>
        <v>97</v>
      </c>
      <c r="D101" s="23">
        <f t="shared" si="45"/>
        <v>10353.578016395462</v>
      </c>
      <c r="E101" s="23">
        <f t="shared" si="43"/>
        <v>9.6584967864871916E-5</v>
      </c>
      <c r="F101" s="23">
        <f t="shared" si="29"/>
        <v>103525.78016395462</v>
      </c>
      <c r="G101" s="23">
        <f t="shared" si="30"/>
        <v>113878.35818035009</v>
      </c>
      <c r="H101" s="23">
        <f t="shared" si="31"/>
        <v>108619.85611242849</v>
      </c>
      <c r="I101" s="23">
        <f t="shared" si="35"/>
        <v>70734.812709875841</v>
      </c>
      <c r="J101" s="23">
        <f t="shared" si="36"/>
        <v>66147.564651364082</v>
      </c>
      <c r="K101" s="23">
        <f t="shared" si="32"/>
        <v>9.99903415032135</v>
      </c>
      <c r="L101" s="23">
        <f t="shared" si="33"/>
        <v>10.998937565353486</v>
      </c>
      <c r="M101" s="23">
        <f t="shared" si="34"/>
        <v>10.491045312105916</v>
      </c>
      <c r="N101" s="23">
        <f t="shared" si="37"/>
        <v>10.449437820781682</v>
      </c>
      <c r="O101" s="23">
        <f t="shared" si="38"/>
        <v>10.532763105367714</v>
      </c>
      <c r="P101" s="35">
        <f t="shared" si="39"/>
        <v>109.89568823470593</v>
      </c>
      <c r="Q101" s="35">
        <f t="shared" si="40"/>
        <v>120.88525705817652</v>
      </c>
      <c r="R101" s="35">
        <f t="shared" si="41"/>
        <v>115.303201043504</v>
      </c>
      <c r="S101" s="35">
        <f t="shared" si="42"/>
        <v>109.97436571562727</v>
      </c>
      <c r="T101" s="9"/>
      <c r="U101" s="10"/>
      <c r="V101" s="11"/>
    </row>
    <row r="102" spans="1:22" ht="18.75" x14ac:dyDescent="0.3">
      <c r="A102" s="1"/>
      <c r="B102" s="8"/>
      <c r="C102" s="22">
        <f t="shared" si="44"/>
        <v>98</v>
      </c>
      <c r="D102" s="23">
        <f t="shared" si="45"/>
        <v>11388.93581803501</v>
      </c>
      <c r="E102" s="23">
        <f t="shared" si="43"/>
        <v>8.7804516240792642E-5</v>
      </c>
      <c r="F102" s="23">
        <f t="shared" si="29"/>
        <v>113879.3581803501</v>
      </c>
      <c r="G102" s="23">
        <f t="shared" si="30"/>
        <v>125267.29399838511</v>
      </c>
      <c r="H102" s="23">
        <f t="shared" si="31"/>
        <v>119482.89092954008</v>
      </c>
      <c r="I102" s="23">
        <f t="shared" si="35"/>
        <v>77504.361563856393</v>
      </c>
      <c r="J102" s="23">
        <f t="shared" si="36"/>
        <v>72428.079475759601</v>
      </c>
      <c r="K102" s="23">
        <f t="shared" si="32"/>
        <v>9.9991219548375909</v>
      </c>
      <c r="L102" s="23">
        <f t="shared" si="33"/>
        <v>10.999034150321352</v>
      </c>
      <c r="M102" s="23">
        <f t="shared" si="34"/>
        <v>10.491137437119656</v>
      </c>
      <c r="N102" s="23">
        <f t="shared" si="37"/>
        <v>10.449529580427569</v>
      </c>
      <c r="O102" s="23">
        <f t="shared" si="38"/>
        <v>10.532855596717903</v>
      </c>
      <c r="P102" s="35">
        <f t="shared" si="39"/>
        <v>109.90429307729752</v>
      </c>
      <c r="Q102" s="35">
        <f t="shared" si="40"/>
        <v>120.89472238502728</v>
      </c>
      <c r="R102" s="35">
        <f t="shared" si="41"/>
        <v>115.31222929485058</v>
      </c>
      <c r="S102" s="35">
        <f t="shared" si="42"/>
        <v>109.98334717287342</v>
      </c>
      <c r="T102" s="9"/>
      <c r="U102" s="10"/>
      <c r="V102" s="11"/>
    </row>
    <row r="103" spans="1:22" ht="18.75" x14ac:dyDescent="0.3">
      <c r="A103" s="1"/>
      <c r="B103" s="8"/>
      <c r="C103" s="22">
        <f t="shared" si="44"/>
        <v>99</v>
      </c>
      <c r="D103" s="23">
        <f t="shared" si="45"/>
        <v>12527.829399838512</v>
      </c>
      <c r="E103" s="23">
        <f t="shared" si="43"/>
        <v>7.982228749162966E-5</v>
      </c>
      <c r="F103" s="23">
        <f t="shared" si="29"/>
        <v>125268.29399838512</v>
      </c>
      <c r="G103" s="23">
        <f t="shared" si="30"/>
        <v>137795.12339822363</v>
      </c>
      <c r="H103" s="23">
        <f t="shared" si="31"/>
        <v>131432.22922836282</v>
      </c>
      <c r="I103" s="23">
        <f t="shared" si="35"/>
        <v>84921.68641626052</v>
      </c>
      <c r="J103" s="23">
        <f t="shared" si="36"/>
        <v>79304.820395648785</v>
      </c>
      <c r="K103" s="23">
        <f t="shared" si="32"/>
        <v>9.9992017771250836</v>
      </c>
      <c r="L103" s="23">
        <f t="shared" si="33"/>
        <v>10.999121954837593</v>
      </c>
      <c r="M103" s="23">
        <f t="shared" si="34"/>
        <v>10.491221187132149</v>
      </c>
      <c r="N103" s="23">
        <f t="shared" si="37"/>
        <v>10.449612998287467</v>
      </c>
      <c r="O103" s="23">
        <f t="shared" si="38"/>
        <v>10.53293967976353</v>
      </c>
      <c r="P103" s="35">
        <f t="shared" si="39"/>
        <v>109.91219548375921</v>
      </c>
      <c r="Q103" s="35">
        <f t="shared" si="40"/>
        <v>120.90341503213513</v>
      </c>
      <c r="R103" s="35">
        <f t="shared" si="41"/>
        <v>115.32052054608722</v>
      </c>
      <c r="S103" s="35">
        <f t="shared" si="42"/>
        <v>109.99159588401879</v>
      </c>
      <c r="T103" s="9"/>
      <c r="U103" s="10"/>
      <c r="V103" s="11"/>
    </row>
    <row r="104" spans="1:22" ht="18.75" x14ac:dyDescent="0.3">
      <c r="A104" s="1"/>
      <c r="B104" s="8"/>
      <c r="C104" s="22">
        <v>100</v>
      </c>
      <c r="D104" s="23">
        <f t="shared" si="45"/>
        <v>13780.612339822364</v>
      </c>
      <c r="E104" s="23">
        <f t="shared" si="43"/>
        <v>7.2565715901481509E-5</v>
      </c>
      <c r="F104" s="23">
        <f t="shared" si="29"/>
        <v>137796.12339822363</v>
      </c>
      <c r="G104" s="23">
        <f t="shared" si="30"/>
        <v>151575.735738046</v>
      </c>
      <c r="H104" s="23">
        <f t="shared" si="31"/>
        <v>144576.50135706784</v>
      </c>
      <c r="I104" s="23">
        <f t="shared" si="35"/>
        <v>93048.772748423071</v>
      </c>
      <c r="J104" s="23">
        <f t="shared" si="36"/>
        <v>86834.388751349572</v>
      </c>
      <c r="K104" s="23">
        <f t="shared" si="32"/>
        <v>9.9992743428409838</v>
      </c>
      <c r="L104" s="23">
        <f t="shared" si="33"/>
        <v>10.999201777125084</v>
      </c>
      <c r="M104" s="23">
        <f t="shared" si="34"/>
        <v>10.491297323507139</v>
      </c>
      <c r="N104" s="23">
        <f t="shared" si="37"/>
        <v>10.449688832705554</v>
      </c>
      <c r="O104" s="23">
        <f t="shared" si="38"/>
        <v>10.533016118895915</v>
      </c>
      <c r="P104" s="35">
        <f t="shared" si="39"/>
        <v>109.91945205534935</v>
      </c>
      <c r="Q104" s="35">
        <f t="shared" si="40"/>
        <v>120.9113972608843</v>
      </c>
      <c r="R104" s="35">
        <f t="shared" si="41"/>
        <v>115.32813418358644</v>
      </c>
      <c r="S104" s="35">
        <f t="shared" si="42"/>
        <v>109.99917084870772</v>
      </c>
      <c r="T104" s="13"/>
      <c r="U104" s="14"/>
      <c r="V104" s="15"/>
    </row>
    <row r="105" spans="1:22" ht="18.75" customHeight="1" x14ac:dyDescent="0.25">
      <c r="A105" s="1"/>
      <c r="B105" s="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7"/>
      <c r="Q105" s="17"/>
      <c r="R105" s="17"/>
      <c r="S105" s="17"/>
      <c r="T105" s="17"/>
      <c r="U105" s="17"/>
      <c r="V105" s="17"/>
    </row>
    <row r="106" spans="1:22" ht="18.75" customHeight="1" x14ac:dyDescent="0.25">
      <c r="A106" s="1"/>
      <c r="B106" s="8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1:22" ht="18.75" customHeight="1" x14ac:dyDescent="0.25">
      <c r="A107" s="2"/>
      <c r="B107" s="12"/>
    </row>
    <row r="108" spans="1:22" ht="18.75" customHeight="1" x14ac:dyDescent="0.25">
      <c r="A108" s="17"/>
      <c r="B108" s="17"/>
    </row>
    <row r="109" spans="1:22" ht="18.75" customHeight="1" x14ac:dyDescent="0.25"/>
    <row r="110" spans="1:22" ht="18.75" customHeight="1" x14ac:dyDescent="0.25"/>
    <row r="111" spans="1:22" ht="18.75" customHeight="1" x14ac:dyDescent="0.25"/>
    <row r="112" spans="1:22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</sheetData>
  <mergeCells count="6">
    <mergeCell ref="U10:V10"/>
    <mergeCell ref="A1:V1"/>
    <mergeCell ref="A2:V2"/>
    <mergeCell ref="U4:V4"/>
    <mergeCell ref="U6:V6"/>
    <mergeCell ref="U8:V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workbookViewId="0">
      <selection activeCell="E13" sqref="E13"/>
    </sheetView>
  </sheetViews>
  <sheetFormatPr defaultRowHeight="15" x14ac:dyDescent="0.25"/>
  <cols>
    <col min="6" max="6" width="17" bestFit="1" customWidth="1"/>
    <col min="7" max="7" width="13.42578125" bestFit="1" customWidth="1"/>
    <col min="8" max="8" width="9.28515625" bestFit="1" customWidth="1"/>
    <col min="9" max="9" width="11.140625" bestFit="1" customWidth="1"/>
    <col min="10" max="10" width="14.85546875" bestFit="1" customWidth="1"/>
  </cols>
  <sheetData>
    <row r="1" spans="1:10" x14ac:dyDescent="0.25">
      <c r="D1" s="50" t="s">
        <v>66</v>
      </c>
      <c r="E1" s="50"/>
      <c r="F1" s="50"/>
      <c r="G1" s="50"/>
      <c r="H1" s="50"/>
      <c r="I1" s="50"/>
      <c r="J1" s="50"/>
    </row>
    <row r="2" spans="1:10" x14ac:dyDescent="0.25">
      <c r="A2" s="37" t="s">
        <v>0</v>
      </c>
      <c r="B2" s="41">
        <v>0.06</v>
      </c>
      <c r="D2" s="40" t="s">
        <v>61</v>
      </c>
      <c r="E2" s="40" t="s">
        <v>55</v>
      </c>
      <c r="F2" s="40" t="s">
        <v>56</v>
      </c>
      <c r="G2" s="40" t="s">
        <v>57</v>
      </c>
      <c r="H2" s="40" t="s">
        <v>58</v>
      </c>
      <c r="I2" s="40" t="s">
        <v>59</v>
      </c>
      <c r="J2" s="40" t="s">
        <v>60</v>
      </c>
    </row>
    <row r="3" spans="1:10" x14ac:dyDescent="0.25">
      <c r="A3" s="37" t="s">
        <v>2</v>
      </c>
      <c r="B3" s="37">
        <f>1/(1+B2)</f>
        <v>0.94339622641509424</v>
      </c>
      <c r="D3" s="38">
        <v>1</v>
      </c>
      <c r="E3" s="39">
        <v>1000</v>
      </c>
      <c r="F3" s="38">
        <f>$B$3^D3</f>
        <v>0.94339622641509424</v>
      </c>
      <c r="G3" s="39">
        <f>E3*F3</f>
        <v>943.39622641509425</v>
      </c>
      <c r="H3" s="39">
        <f>G3*D3</f>
        <v>943.39622641509425</v>
      </c>
      <c r="I3" s="39">
        <f>G3*B3*D3</f>
        <v>889.99644001423974</v>
      </c>
      <c r="J3" s="39">
        <f>G3*D3*(D3+1)*($B$3^2)</f>
        <v>1679.238566064603</v>
      </c>
    </row>
    <row r="4" spans="1:10" x14ac:dyDescent="0.25">
      <c r="D4" s="38">
        <v>2</v>
      </c>
      <c r="E4" s="39">
        <v>1000</v>
      </c>
      <c r="F4" s="38">
        <f>$B$3^D4</f>
        <v>0.88999644001423972</v>
      </c>
      <c r="G4" s="39">
        <f>E4*F4</f>
        <v>889.99644001423974</v>
      </c>
      <c r="H4" s="39">
        <f>G4*D4</f>
        <v>1779.9928800284795</v>
      </c>
      <c r="I4" s="39">
        <f>G4*$B$3*D4</f>
        <v>1679.238566064603</v>
      </c>
      <c r="J4" s="39">
        <f>G4*D4*(D4+1)*($B$3^2)</f>
        <v>4752.561979428121</v>
      </c>
    </row>
    <row r="6" spans="1:10" x14ac:dyDescent="0.25">
      <c r="D6" s="38">
        <v>1</v>
      </c>
      <c r="E6" s="39">
        <v>1000</v>
      </c>
      <c r="F6" s="38">
        <f>$B$3^D6</f>
        <v>0.94339622641509424</v>
      </c>
      <c r="G6" s="39">
        <f>E6*F6</f>
        <v>943.39622641509425</v>
      </c>
      <c r="H6" s="39">
        <f>G6*D6</f>
        <v>943.39622641509425</v>
      </c>
      <c r="I6" s="39">
        <f>H6*$B$3</f>
        <v>889.99644001423974</v>
      </c>
      <c r="J6" s="39">
        <f>H6*(D6+2)*(B3^2)</f>
        <v>2518.8578490969048</v>
      </c>
    </row>
    <row r="8" spans="1:10" x14ac:dyDescent="0.25">
      <c r="F8" s="38" t="s">
        <v>62</v>
      </c>
      <c r="G8" s="39">
        <f>SUM(G3:G4)</f>
        <v>1833.392666429334</v>
      </c>
    </row>
    <row r="9" spans="1:10" x14ac:dyDescent="0.25">
      <c r="F9" s="38" t="s">
        <v>63</v>
      </c>
      <c r="G9" s="38">
        <f>SUM(H3:H4)/G8</f>
        <v>1.4854368932038835</v>
      </c>
    </row>
    <row r="10" spans="1:10" x14ac:dyDescent="0.25">
      <c r="F10" s="38" t="s">
        <v>64</v>
      </c>
      <c r="G10" s="38">
        <f>SUM(I3:I4)/G8</f>
        <v>1.401355559626305</v>
      </c>
    </row>
    <row r="11" spans="1:10" x14ac:dyDescent="0.25">
      <c r="F11" s="38" t="s">
        <v>65</v>
      </c>
      <c r="G11" s="38">
        <f>SUM(J3:J4)/G8</f>
        <v>3.5081413072405954</v>
      </c>
    </row>
  </sheetData>
  <mergeCells count="1">
    <mergeCell ref="D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 Interest Calc</vt:lpstr>
      <vt:lpstr>Immunisation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2019-11-07T10:10:35Z</dcterms:created>
  <dcterms:modified xsi:type="dcterms:W3CDTF">2021-02-19T11:20:47Z</dcterms:modified>
</cp:coreProperties>
</file>